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ehernandezc\Desktop\disco interno\Nuevo Regimen Tarifario 2025-2029\PLIEGO TARIFARIO 2025 -2029\Cargos SOI\"/>
    </mc:Choice>
  </mc:AlternateContent>
  <xr:revisionPtr revIDLastSave="0" documentId="13_ncr:1_{00944D25-4A48-4F0F-93C7-67C465A3BA1E}" xr6:coauthVersionLast="47" xr6:coauthVersionMax="47" xr10:uidLastSave="{00000000-0000-0000-0000-000000000000}"/>
  <bookViews>
    <workbookView xWindow="-108" yWindow="-108" windowWidth="23256" windowHeight="13176" tabRatio="868" xr2:uid="{00000000-000D-0000-FFFF-FFFF00000000}"/>
  </bookViews>
  <sheets>
    <sheet name="Cargos SOI" sheetId="14" r:id="rId1"/>
    <sheet name="IMP Existente " sheetId="61" r:id="rId2"/>
    <sheet name="IMP-SOI %" sheetId="15" r:id="rId3"/>
    <sheet name="Resumen Dem  Y Cap" sheetId="38" r:id="rId4"/>
    <sheet name="Generación y Demanda" sheetId="6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m">#REF!</definedName>
    <definedName name="\r">#REF!</definedName>
    <definedName name="\w">#REF!</definedName>
    <definedName name="\z">#REF!</definedName>
    <definedName name="____PRO2">#REF!</definedName>
    <definedName name="___PRO2">#REF!</definedName>
    <definedName name="__123Graph_AGrßfico1" hidden="1">'[1]2001-2005-Contraloría'!#REF!</definedName>
    <definedName name="__123Graph_XGrßfico1" hidden="1">'[1]2001-2005-Contraloría'!#REF!</definedName>
    <definedName name="__ABR1">#REF!</definedName>
    <definedName name="__ABR2">#REF!</definedName>
    <definedName name="__AGO1">#REF!</definedName>
    <definedName name="__AGO2">#REF!</definedName>
    <definedName name="__CFP1">#REF!</definedName>
    <definedName name="__COP1">#REF!</definedName>
    <definedName name="__CRM1">#REF!</definedName>
    <definedName name="__CRM2">#REF!</definedName>
    <definedName name="__DIC2">#REF!</definedName>
    <definedName name="__ENE1">#REF!</definedName>
    <definedName name="__ENE2">#REF!</definedName>
    <definedName name="__ERP1">#REF!</definedName>
    <definedName name="__ESP1">#REF!</definedName>
    <definedName name="__FEB1">#REF!</definedName>
    <definedName name="__FEB2">#REF!</definedName>
    <definedName name="__JUL1">#REF!</definedName>
    <definedName name="__JUL2">#REF!</definedName>
    <definedName name="__JUN1">#REF!</definedName>
    <definedName name="__JUN2">#REF!</definedName>
    <definedName name="__MAR1">#REF!</definedName>
    <definedName name="__MAR2">#REF!</definedName>
    <definedName name="__MAY1">#REF!</definedName>
    <definedName name="__MAY2">#REF!</definedName>
    <definedName name="__NOV1">#REF!</definedName>
    <definedName name="__NOV2">#REF!</definedName>
    <definedName name="__OAP1">#REF!</definedName>
    <definedName name="__OCT1">#REF!</definedName>
    <definedName name="__OCT2">#REF!</definedName>
    <definedName name="__PRO1">#REF!</definedName>
    <definedName name="__PRO2">#REF!</definedName>
    <definedName name="__PRO3">#REF!</definedName>
    <definedName name="__PRO4">#REF!</definedName>
    <definedName name="__RFP1">#REF!</definedName>
    <definedName name="__SE1">#REF!</definedName>
    <definedName name="__SE11">#REF!</definedName>
    <definedName name="__SE12">#REF!</definedName>
    <definedName name="__SE13">#REF!</definedName>
    <definedName name="__SE14">#REF!</definedName>
    <definedName name="__SE15">#REF!</definedName>
    <definedName name="__SE16">#REF!</definedName>
    <definedName name="__SE2">#REF!</definedName>
    <definedName name="__SE3">#REF!</definedName>
    <definedName name="__SE4">#REF!</definedName>
    <definedName name="__SE5">#REF!</definedName>
    <definedName name="__SE6">#REF!</definedName>
    <definedName name="__SEP1">#REF!</definedName>
    <definedName name="__SEP2">#REF!</definedName>
    <definedName name="__TST1">#REF!</definedName>
    <definedName name="__TST2">#REF!</definedName>
    <definedName name="__TST3">#REF!</definedName>
    <definedName name="_12__123Graph_XGrßfico_1A" hidden="1">'[1]2001-2005-Contraloría'!#REF!</definedName>
    <definedName name="_123Gph_AGrBfico3A" hidden="1">'[2]2001-2008Contraloría Historico'!#REF!</definedName>
    <definedName name="_123Graph_XGrBfico1B" hidden="1">'[2]2001-2008Contraloría Historico'!#REF!</definedName>
    <definedName name="_123Grph_XGrBfico2A" hidden="1">'[2]2001-2008Contraloría Historico'!#REF!</definedName>
    <definedName name="_123Grph_YGRBfico3" hidden="1">'[2]2001-2008Contraloría Historico'!#REF!</definedName>
    <definedName name="_12Val_" hidden="1">'[3]2001-2012 Contraloría Historico'!#REF!</definedName>
    <definedName name="_2">#REF!</definedName>
    <definedName name="_2__123Graph_AGrßfico_1A" hidden="1">'[1]2001-2005-Contraloría'!#REF!</definedName>
    <definedName name="_321" hidden="1">'[2]2001-2008Contraloría Historico'!#REF!</definedName>
    <definedName name="_3210" hidden="1">'[2]2001-2008Contraloría Historico'!#REF!</definedName>
    <definedName name="_4__123Graph_AGrßfico_1A" hidden="1">'[1]2001-2005-Contraloría'!#REF!</definedName>
    <definedName name="_4__123Graph_XGrßfico_1A" hidden="1">'[1]2001-2005-Contraloría'!#REF!</definedName>
    <definedName name="_43__123Graph_AGrßfico_1A" hidden="1">'[4]2001-2012 Contraloría Historico'!#REF!</definedName>
    <definedName name="_6__123Graph_AGrßfico_1A" hidden="1">'[1]2001-2005-Contraloría'!#REF!</definedName>
    <definedName name="_8__123Graph_XGrßfico_1A" hidden="1">'[1]2001-2005-Contraloría'!#REF!</definedName>
    <definedName name="_86__123Graph_XGrßfico_1A" hidden="1">'[4]2001-2012 Contraloría Historico'!#REF!</definedName>
    <definedName name="_ABR1">#REF!</definedName>
    <definedName name="_ABR2">#REF!</definedName>
    <definedName name="_AGO1">#REF!</definedName>
    <definedName name="_AGO2">#REF!</definedName>
    <definedName name="_CFP1">#REF!</definedName>
    <definedName name="_COP1">#REF!</definedName>
    <definedName name="_CRM1">#REF!</definedName>
    <definedName name="_CRM2">#REF!</definedName>
    <definedName name="_DIC2">#REF!</definedName>
    <definedName name="_ENE1">#REF!</definedName>
    <definedName name="_ENE2">#REF!</definedName>
    <definedName name="_ERP1">#REF!</definedName>
    <definedName name="_ESP1">#REF!</definedName>
    <definedName name="_FEB1">#REF!</definedName>
    <definedName name="_FEB2">#REF!</definedName>
    <definedName name="_Fill" localSheetId="1" hidden="1">#REF!</definedName>
    <definedName name="_Fill" hidden="1">#REF!</definedName>
    <definedName name="_xlnm._FilterDatabase" localSheetId="4" hidden="1">'Generación y Demanda'!$B$3:$G$218</definedName>
    <definedName name="_intracorp" hidden="1">'[2]2001-2008Contraloría Historico'!#REF!</definedName>
    <definedName name="_intracorpGraph" hidden="1">'[2]2001-2008Contraloría Historico'!#REF!</definedName>
    <definedName name="_JUL1">#REF!</definedName>
    <definedName name="_JUL2">#REF!</definedName>
    <definedName name="_JUN1">#REF!</definedName>
    <definedName name="_JUN2">#REF!</definedName>
    <definedName name="_MAR1">#REF!</definedName>
    <definedName name="_MAR2">#REF!</definedName>
    <definedName name="_MAY1">#REF!</definedName>
    <definedName name="_MAY2">#REF!</definedName>
    <definedName name="_NOV1">#REF!</definedName>
    <definedName name="_NOV2">#REF!</definedName>
    <definedName name="_OAP1">#REF!</definedName>
    <definedName name="_OCT1">#REF!</definedName>
    <definedName name="_OCT2">#REF!</definedName>
    <definedName name="_PRO1">#REF!</definedName>
    <definedName name="_PRO2">#REF!</definedName>
    <definedName name="_PRO3">#REF!</definedName>
    <definedName name="_PRO4">#REF!</definedName>
    <definedName name="_RFP1">#REF!</definedName>
    <definedName name="_SE1">#REF!</definedName>
    <definedName name="_SE11">#REF!</definedName>
    <definedName name="_SE12">#REF!</definedName>
    <definedName name="_SE13">#REF!</definedName>
    <definedName name="_SE14">#REF!</definedName>
    <definedName name="_SE15">#REF!</definedName>
    <definedName name="_SE16">#REF!</definedName>
    <definedName name="_SE2">#REF!</definedName>
    <definedName name="_SE3">#REF!</definedName>
    <definedName name="_SE4">#REF!</definedName>
    <definedName name="_SE5">#REF!</definedName>
    <definedName name="_SE6">#REF!</definedName>
    <definedName name="_SEP1">#REF!</definedName>
    <definedName name="_SEP2">#REF!</definedName>
    <definedName name="_Toc103417493" localSheetId="4">'Generación y Demanda'!#REF!</definedName>
    <definedName name="_Toc113229896" localSheetId="4">'Generación y Demanda'!$B$104</definedName>
    <definedName name="_Toc113229897" localSheetId="4">'Generación y Demanda'!$B$113</definedName>
    <definedName name="_Toc113229898" localSheetId="4">'Generación y Demanda'!$B$131</definedName>
    <definedName name="_Toc113229899" localSheetId="4">'Generación y Demanda'!$B$139</definedName>
    <definedName name="_Toc113229900" localSheetId="4">'Generación y Demanda'!#REF!</definedName>
    <definedName name="_Toc113229901" localSheetId="4">'Generación y Demanda'!#REF!</definedName>
    <definedName name="_Toc113229902" localSheetId="4">'Generación y Demanda'!#REF!</definedName>
    <definedName name="_TST1">#REF!</definedName>
    <definedName name="_TST2">#REF!</definedName>
    <definedName name="_TST3">#REF!</definedName>
    <definedName name="A_IMPRESIÓN_IM">#REF!</definedName>
    <definedName name="ActNetoHidro" localSheetId="1">'IMP Existente '!#REF!</definedName>
    <definedName name="ActNetoHidro">'[5]IMPA Indicativo'!#REF!</definedName>
    <definedName name="ACTUAL">#REF!</definedName>
    <definedName name="ANOS">#REF!</definedName>
    <definedName name="ANOSHIS">#REF!</definedName>
    <definedName name="ANOUNO">#REF!</definedName>
    <definedName name="_xlnm.Extract">#REF!</definedName>
    <definedName name="_xlnm.Print_Area" localSheetId="0">'Cargos SOI'!$B$1:$H$35</definedName>
    <definedName name="_xlnm.Print_Area" localSheetId="2">'IMP-SOI %'!$B$1:$L$14</definedName>
    <definedName name="ASSUMPTIONS">#REF!</definedName>
    <definedName name="AUF">#REF!</definedName>
    <definedName name="BALANCE_SH">#REF!</definedName>
    <definedName name="Base_datos_IM">#REF!</definedName>
    <definedName name="_xlnm.Database">#REF!</definedName>
    <definedName name="BASIC_DATA">#REF!</definedName>
    <definedName name="BASICO">#REF!</definedName>
    <definedName name="BLANK">#REF!</definedName>
    <definedName name="Blev">#REF!</definedName>
    <definedName name="Bu">#REF!</definedName>
    <definedName name="CALCULAR">#REF!</definedName>
    <definedName name="CASH_FL">#REF!</definedName>
    <definedName name="CASH_FLOW_RPT">#REF!</definedName>
    <definedName name="CASH_RPT_BR_ROW">#REF!</definedName>
    <definedName name="CASH_RPT_HEADER">#REF!</definedName>
    <definedName name="CASHFLOW">#REF!</definedName>
    <definedName name="CBASE">#REF!</definedName>
    <definedName name="CCC">#REF!</definedName>
    <definedName name="CF_CY">#REF!</definedName>
    <definedName name="CFP">#REF!</definedName>
    <definedName name="CFPC">#REF!</definedName>
    <definedName name="CFPDATA">#REF!</definedName>
    <definedName name="CFPTITLES">#REF!</definedName>
    <definedName name="CFTITLE">#REF!</definedName>
    <definedName name="CFUNIT">#REF!</definedName>
    <definedName name="CHANGES">#REF!</definedName>
    <definedName name="CHECAMAC">#REF!</definedName>
    <definedName name="CHECAOPT">#REF!</definedName>
    <definedName name="CO_CY">#REF!</definedName>
    <definedName name="COLTOTAL">#REF!</definedName>
    <definedName name="COLWIDE">#REF!</definedName>
    <definedName name="CON_ACC_REC">#REF!</definedName>
    <definedName name="CON_ALL_REPORT">#REF!</definedName>
    <definedName name="CON_NETWORTH">#REF!</definedName>
    <definedName name="CON_PAS_COR">#REF!</definedName>
    <definedName name="CON_REPT_FOOTER">#REF!</definedName>
    <definedName name="CON_REPT_HEADER">#REF!</definedName>
    <definedName name="CON_REVENUE">#REF!</definedName>
    <definedName name="CON_RPT_BOR_COL">#REF!</definedName>
    <definedName name="CON_RPT_BOR_ROW">#REF!</definedName>
    <definedName name="CON_VOLUMES">#REF!</definedName>
    <definedName name="CONEX">#REF!</definedName>
    <definedName name="CONSOL_FIXED_AS">#REF!</definedName>
    <definedName name="CONSOL_FUENTE_I">#REF!</definedName>
    <definedName name="CONSOL_RPT">#REF!</definedName>
    <definedName name="CONSOLIDA">#REF!</definedName>
    <definedName name="CONSOLIDATION">#REF!</definedName>
    <definedName name="COP">#REF!</definedName>
    <definedName name="COPDATA">#REF!</definedName>
    <definedName name="COTITLE">#REF!</definedName>
    <definedName name="COUNIT">#REF!</definedName>
    <definedName name="_xlnm.Criteria">#REF!</definedName>
    <definedName name="Criterios_IM">#REF!</definedName>
    <definedName name="CSD">#REF!</definedName>
    <definedName name="CY_DOLAR">#REF!</definedName>
    <definedName name="CY_LOCAL">#REF!</definedName>
    <definedName name="D">#REF!</definedName>
    <definedName name="D1_">#REF!</definedName>
    <definedName name="D2_">#REF!</definedName>
    <definedName name="D3_">#REF!</definedName>
    <definedName name="D4_">#REF!</definedName>
    <definedName name="D5_">#N/A</definedName>
    <definedName name="D6_">#N/A</definedName>
    <definedName name="D7_">#REF!</definedName>
    <definedName name="D8_">#REF!</definedName>
    <definedName name="DATOSE">#REF!</definedName>
    <definedName name="DBHH">#REF!</definedName>
    <definedName name="DBPC">#REF!</definedName>
    <definedName name="DBT">#REF!</definedName>
    <definedName name="DCOL">#REF!</definedName>
    <definedName name="DE">#REF!</definedName>
    <definedName name="DECI">#REF!</definedName>
    <definedName name="DENOMINATION">#REF!</definedName>
    <definedName name="DEPRINT">#REF!</definedName>
    <definedName name="derfgtttttt">[6]Hidrometeorología!$D$14</definedName>
    <definedName name="DEUDA">#REF!</definedName>
    <definedName name="DEUDAL">#REF!</definedName>
    <definedName name="dfres">[6]Hidrometeorología!$D$14</definedName>
    <definedName name="DV">#REF!</definedName>
    <definedName name="ENTRY">#REF!</definedName>
    <definedName name="ER_CY">#REF!</definedName>
    <definedName name="ERHACTUAL">#REF!</definedName>
    <definedName name="ERHDATA10YEARS">#REF!</definedName>
    <definedName name="ERHDATA5">#REF!</definedName>
    <definedName name="ERHTITLES">#REF!</definedName>
    <definedName name="ERP">#REF!</definedName>
    <definedName name="ERP_LAST">#REF!</definedName>
    <definedName name="ERP0">#REF!</definedName>
    <definedName name="ERPC">#REF!</definedName>
    <definedName name="ERPDATA">#REF!</definedName>
    <definedName name="ERPTITLES">#REF!</definedName>
    <definedName name="ERPUNO">#REF!</definedName>
    <definedName name="ERPWP">#REF!</definedName>
    <definedName name="ERTITLE">#REF!</definedName>
    <definedName name="ERUNIT">#REF!</definedName>
    <definedName name="ES_CY">#REF!</definedName>
    <definedName name="ESP">#REF!</definedName>
    <definedName name="ESP_LAST">#REF!</definedName>
    <definedName name="ESP0">#REF!</definedName>
    <definedName name="ESPACTUAL">#REF!</definedName>
    <definedName name="ESPANOL">#REF!</definedName>
    <definedName name="ESPC">#REF!</definedName>
    <definedName name="ESPDATA">#REF!</definedName>
    <definedName name="ESPTITLES">#REF!</definedName>
    <definedName name="ESPUNO">#REF!</definedName>
    <definedName name="ESTITLE">#REF!</definedName>
    <definedName name="ESUNIT">#REF!</definedName>
    <definedName name="EXIT">#REF!</definedName>
    <definedName name="Extracción_IM">#REF!</definedName>
    <definedName name="FACEL">#REF!</definedName>
    <definedName name="FACWA">#REF!</definedName>
    <definedName name="FILE1">#REF!</definedName>
    <definedName name="FILE2">#REF!</definedName>
    <definedName name="FILE3">#REF!</definedName>
    <definedName name="FILE4">#REF!</definedName>
    <definedName name="FILE5">#REF!</definedName>
    <definedName name="FILE6">#REF!</definedName>
    <definedName name="FILE7">#REF!</definedName>
    <definedName name="FILE8">#REF!</definedName>
    <definedName name="FILENAME">#REF!</definedName>
    <definedName name="FILES">#REF!</definedName>
    <definedName name="FILESET_UP">#REF!</definedName>
    <definedName name="FILTRO_DES">#REF!</definedName>
    <definedName name="FIN">#REF!</definedName>
    <definedName name="FORMAT">#REF!</definedName>
    <definedName name="FRAME">#REF!</definedName>
    <definedName name="FREEZE">#REF!</definedName>
    <definedName name="GHH">#REF!</definedName>
    <definedName name="GINC">#REF!</definedName>
    <definedName name="GINCL">#REF!</definedName>
    <definedName name="GWH">#REF!</definedName>
    <definedName name="HISTORY">#REF!</definedName>
    <definedName name="HOJAT">#REF!</definedName>
    <definedName name="i">#REF!</definedName>
    <definedName name="IMP">#REF!</definedName>
    <definedName name="IMPANO0">#REF!</definedName>
    <definedName name="INCOME_ST">#REF!</definedName>
    <definedName name="INDSAVE">#REF!</definedName>
    <definedName name="INGLES">#REF!</definedName>
    <definedName name="INGyADM">#REF!</definedName>
    <definedName name="INICIO">#REF!</definedName>
    <definedName name="INSTRUCCONSOL">#REF!</definedName>
    <definedName name="INTRACORPa" hidden="1">'[2]2001-2008Contraloría Historico'!#REF!</definedName>
    <definedName name="ITER">#REF!</definedName>
    <definedName name="J1_">#REF!</definedName>
    <definedName name="J2_">#REF!</definedName>
    <definedName name="J3_">#REF!</definedName>
    <definedName name="J4_">#REF!</definedName>
    <definedName name="J5_">#N/A</definedName>
    <definedName name="J6_">#N/A</definedName>
    <definedName name="J7_">#REF!</definedName>
    <definedName name="J8_">#REF!</definedName>
    <definedName name="JI">#REF!</definedName>
    <definedName name="JKL">#REF!</definedName>
    <definedName name="KKK">#REF!</definedName>
    <definedName name="LANGUAGE">#REF!</definedName>
    <definedName name="LASER">#REF!</definedName>
    <definedName name="LAST_YEAR">#REF!</definedName>
    <definedName name="LEARN">#REF!</definedName>
    <definedName name="LINE_">#REF!</definedName>
    <definedName name="LINES_ML">#REF!</definedName>
    <definedName name="LOGO">#REF!</definedName>
    <definedName name="M1_">#REF!</definedName>
    <definedName name="M2_">#REF!</definedName>
    <definedName name="M3_">#REF!</definedName>
    <definedName name="M4_">#REF!</definedName>
    <definedName name="M5_">#N/A</definedName>
    <definedName name="M6_">#N/A</definedName>
    <definedName name="M7_">#REF!</definedName>
    <definedName name="M8_">#REF!</definedName>
    <definedName name="MAIN">#REF!</definedName>
    <definedName name="MENSAJ">#REF!</definedName>
    <definedName name="MENSAJ1">#REF!</definedName>
    <definedName name="MENSAJE">#REF!</definedName>
    <definedName name="MENSAJE1">#REF!</definedName>
    <definedName name="MESES">#REF!</definedName>
    <definedName name="MESESL">#REF!</definedName>
    <definedName name="MIL">#REF!</definedName>
    <definedName name="MILLON">#REF!</definedName>
    <definedName name="MODINFO">#REF!</definedName>
    <definedName name="MODULES">#REF!</definedName>
    <definedName name="MSGCALC">#REF!</definedName>
    <definedName name="MSGDEBT">#REF!</definedName>
    <definedName name="MSGFILES">#REF!</definedName>
    <definedName name="MSGINVEST">#REF!</definedName>
    <definedName name="MSGNAMES">#REF!</definedName>
    <definedName name="MSGPRINTG">#REF!</definedName>
    <definedName name="MSGTRANSFER">#REF!</definedName>
    <definedName name="MWH">#REF!</definedName>
    <definedName name="NAME">#REF!</definedName>
    <definedName name="NAMES">#REF!</definedName>
    <definedName name="NOPRO">#REF!</definedName>
    <definedName name="OA_CY">#REF!</definedName>
    <definedName name="OAP">#REF!</definedName>
    <definedName name="OAP_LAST">#REF!</definedName>
    <definedName name="OAP0">#REF!</definedName>
    <definedName name="OAPACTUAL">#REF!</definedName>
    <definedName name="OAPC">#REF!</definedName>
    <definedName name="OAPDATA">#REF!</definedName>
    <definedName name="OAPTITLES">#REF!</definedName>
    <definedName name="OAPUNO">#REF!</definedName>
    <definedName name="OATITLE">#REF!</definedName>
    <definedName name="OAUNIT">#REF!</definedName>
    <definedName name="OPCFLAG">#REF!</definedName>
    <definedName name="OPCION">#REF!</definedName>
    <definedName name="OPSELC">#REF!</definedName>
    <definedName name="OUTPUT">#REF!</definedName>
    <definedName name="OUTPUTDE">#REF!</definedName>
    <definedName name="OUTPUTE">#REF!</definedName>
    <definedName name="OUTPUTE_HEADER">#REF!</definedName>
    <definedName name="OUTPUTEBODY">#REF!</definedName>
    <definedName name="OUTPUTECOL">#REF!</definedName>
    <definedName name="OUTPUTEHEAD">#REF!</definedName>
    <definedName name="OUTPUTNOS">#REF!</definedName>
    <definedName name="OUTPUTPR">#REF!</definedName>
    <definedName name="OUTPUTWS">#REF!</definedName>
    <definedName name="PANTALLA">#REF!</definedName>
    <definedName name="PAPEL">#REF!</definedName>
    <definedName name="PFLAG">#REF!</definedName>
    <definedName name="PGIC">#REF!</definedName>
    <definedName name="PIBnuevo15" hidden="1">'[4]2001-2012 Contraloría Historico'!#REF!</definedName>
    <definedName name="PREST">#REF!</definedName>
    <definedName name="PRESTAMO">#REF!</definedName>
    <definedName name="PRESTTOT">#REF!</definedName>
    <definedName name="PRINTER">#REF!</definedName>
    <definedName name="PRO">#REF!</definedName>
    <definedName name="PRODUC2">#REF!</definedName>
    <definedName name="PRODUC3">#REF!</definedName>
    <definedName name="PRODUC4">#REF!</definedName>
    <definedName name="PTOEF">#REF!</definedName>
    <definedName name="PTOER">#REF!</definedName>
    <definedName name="RANGES">#REF!</definedName>
    <definedName name="RATIOS">#REF!</definedName>
    <definedName name="RCC">#REF!</definedName>
    <definedName name="RCCOBR">#REF!</definedName>
    <definedName name="rd">#REF!</definedName>
    <definedName name="rdn">[7]Hidrometeorología!$D$14</definedName>
    <definedName name="rdx">[7]Hidrometeorología!$D$14</definedName>
    <definedName name="re">#REF!</definedName>
    <definedName name="real">#REF!</definedName>
    <definedName name="RENTA">#REF!</definedName>
    <definedName name="RENTAL">#REF!</definedName>
    <definedName name="REPO">#REF!</definedName>
    <definedName name="REPOCALC">#REF!</definedName>
    <definedName name="REPOPRO">#REF!</definedName>
    <definedName name="REPSUB">#REF!</definedName>
    <definedName name="REPSUBWYS">#REF!</definedName>
    <definedName name="RESUMEN">#REF!</definedName>
    <definedName name="rf">#REF!</definedName>
    <definedName name="RF_CY">#REF!</definedName>
    <definedName name="RFP">#REF!</definedName>
    <definedName name="RFPACTUAL">#REF!</definedName>
    <definedName name="RFPC">#REF!</definedName>
    <definedName name="RFPDATA">#REF!</definedName>
    <definedName name="RFPTITLES">#REF!</definedName>
    <definedName name="RFTITLE">#REF!</definedName>
    <definedName name="RFUNIT">#REF!</definedName>
    <definedName name="rm_rf">#REF!</definedName>
    <definedName name="rp">#REF!</definedName>
    <definedName name="RPTSFOOTER">#REF!</definedName>
    <definedName name="RPTSHEADER">#REF!</definedName>
    <definedName name="rrd">[8]RRT!$D$14</definedName>
    <definedName name="RRT" localSheetId="1">'IMP Existente '!$D$10</definedName>
    <definedName name="RRT">#REF!</definedName>
    <definedName name="RRTg">[9]IPCT!$C$14</definedName>
    <definedName name="S1_">#REF!</definedName>
    <definedName name="S2_">#REF!</definedName>
    <definedName name="S3_">#REF!</definedName>
    <definedName name="S4_">#REF!</definedName>
    <definedName name="S5_">#N/A</definedName>
    <definedName name="S6_">#N/A</definedName>
    <definedName name="S7_">#REF!</definedName>
    <definedName name="S8_">#REF!</definedName>
    <definedName name="SCREEN">#REF!</definedName>
    <definedName name="Sd">#REF!</definedName>
    <definedName name="SE0">#REF!</definedName>
    <definedName name="SENOP">#REF!</definedName>
    <definedName name="SENPRI">#REF!</definedName>
    <definedName name="SENSITIVITY">#REF!</definedName>
    <definedName name="SENSTA">#REF!</definedName>
    <definedName name="SENT">#REF!</definedName>
    <definedName name="SENUNI">#REF!</definedName>
    <definedName name="SER">#REF!</definedName>
    <definedName name="SOURCE_APPL">#REF!</definedName>
    <definedName name="ss">#REF!</definedName>
    <definedName name="STAMP">#REF!</definedName>
    <definedName name="START">#REF!</definedName>
    <definedName name="SUMARIA">#REF!</definedName>
    <definedName name="SUPUESTOS">#REF!</definedName>
    <definedName name="t">#REF!</definedName>
    <definedName name="TASA">#REF!</definedName>
    <definedName name="TASAI">#REF!</definedName>
    <definedName name="TASATOT">#REF!</definedName>
    <definedName name="TC">#REF!</definedName>
    <definedName name="TEXTO">#REF!</definedName>
    <definedName name="TIPO">#REF!</definedName>
    <definedName name="TITLE">#REF!</definedName>
    <definedName name="TITLEENG">#REF!</definedName>
    <definedName name="TITLES">#REF!</definedName>
    <definedName name="TITLESPAN">#REF!</definedName>
    <definedName name="TODO">#REF!</definedName>
    <definedName name="TRAF">#REF!</definedName>
    <definedName name="tret" hidden="1">'[2]2001-2008Contraloría Historico'!#REF!</definedName>
    <definedName name="TSFR1">#REF!</definedName>
    <definedName name="TSFR2">#REF!</definedName>
    <definedName name="TSFR3">#REF!</definedName>
    <definedName name="UNDERLINE">#REF!</definedName>
    <definedName name="UNFREEZE">#REF!</definedName>
    <definedName name="UNITS">#REF!</definedName>
    <definedName name="UUCC">#REF!</definedName>
    <definedName name="VNR_Lineas">'[5]VNR Lin '!$I$64</definedName>
    <definedName name="VNR_Lineas_Conexión">'[5]VNR Lin '!$I$74</definedName>
    <definedName name="VNR_Subestaciones_Conexión">'[5] VNR Sub'!$H$45</definedName>
    <definedName name="VNR_Subestaciones_Estrategicas">'[5] VNR Sub'!$G$33</definedName>
    <definedName name="VNR_Subestaciones_SPT">'[5] VNR Sub'!$G$24</definedName>
    <definedName name="vvvv">[10]IMP!$D$14</definedName>
    <definedName name="WACCna">#REF!</definedName>
    <definedName name="WACCnd">#REF!</definedName>
    <definedName name="WACCr">#REF!</definedName>
    <definedName name="WACCra">#REF!</definedName>
    <definedName name="WH">#REF!</definedName>
    <definedName name="WHC">#REF!</definedName>
    <definedName name="WHCO">#REF!</definedName>
    <definedName name="WHCR">#REF!</definedName>
    <definedName name="WHCS">#REF!</definedName>
    <definedName name="WHG">#REF!</definedName>
    <definedName name="WHH">#REF!</definedName>
    <definedName name="WORKSHEET">#REF!</definedName>
    <definedName name="WP">#REF!</definedName>
    <definedName name="WPC">#REF!</definedName>
    <definedName name="WPG">#REF!</definedName>
    <definedName name="WPH">#REF!</definedName>
    <definedName name="WSANO0PR">#REF!</definedName>
    <definedName name="WSANO0S">#REF!</definedName>
    <definedName name="WSGRID">#REF!</definedName>
    <definedName name="WSGRID0">#REF!</definedName>
    <definedName name="WSGRID10">#REF!</definedName>
    <definedName name="WSPRINT">#REF!</definedName>
    <definedName name="XX">[11]IMP!$D$10</definedName>
    <definedName name="xxx">[12]Hidrometeorología!$D$14</definedName>
    <definedName name="XXXX">[12]Hidrometeorología!$D$14</definedName>
    <definedName name="xxxxxx" hidden="1">#REF!</definedName>
    <definedName name="xxxxxxxxxxxxxxxxxxxx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4" l="1"/>
  <c r="D15" i="14"/>
  <c r="B38" i="14"/>
  <c r="B37" i="14"/>
  <c r="D5" i="38" l="1"/>
  <c r="K6" i="62"/>
  <c r="L6" i="62"/>
  <c r="M6" i="62"/>
  <c r="N6" i="62"/>
  <c r="K13" i="62"/>
  <c r="L13" i="62"/>
  <c r="M13" i="62"/>
  <c r="N13" i="62"/>
  <c r="K17" i="62"/>
  <c r="L17" i="62"/>
  <c r="M17" i="62"/>
  <c r="N17" i="62"/>
  <c r="K27" i="62"/>
  <c r="L27" i="62"/>
  <c r="L22" i="62" s="1"/>
  <c r="M27" i="62"/>
  <c r="N27" i="62"/>
  <c r="K31" i="62"/>
  <c r="L31" i="62"/>
  <c r="M31" i="62"/>
  <c r="N31" i="62"/>
  <c r="L33" i="62"/>
  <c r="K37" i="62"/>
  <c r="K33" i="62" s="1"/>
  <c r="L37" i="62"/>
  <c r="M37" i="62"/>
  <c r="N37" i="62"/>
  <c r="K38" i="62"/>
  <c r="L38" i="62"/>
  <c r="M38" i="62"/>
  <c r="N38" i="62"/>
  <c r="K44" i="62"/>
  <c r="L44" i="62"/>
  <c r="M44" i="62"/>
  <c r="N44" i="62"/>
  <c r="K45" i="62"/>
  <c r="L45" i="62"/>
  <c r="M45" i="62"/>
  <c r="N45" i="62"/>
  <c r="K46" i="62"/>
  <c r="L46" i="62"/>
  <c r="M46" i="62"/>
  <c r="N46" i="62"/>
  <c r="K47" i="62"/>
  <c r="L47" i="62"/>
  <c r="M47" i="62"/>
  <c r="N47" i="62"/>
  <c r="K48" i="62"/>
  <c r="L48" i="62"/>
  <c r="M48" i="62"/>
  <c r="N48" i="62"/>
  <c r="K55" i="62"/>
  <c r="L55" i="62"/>
  <c r="M55" i="62"/>
  <c r="N55" i="62"/>
  <c r="K56" i="62"/>
  <c r="L56" i="62"/>
  <c r="M56" i="62"/>
  <c r="N56" i="62"/>
  <c r="K57" i="62"/>
  <c r="L57" i="62"/>
  <c r="M57" i="62"/>
  <c r="N57" i="62"/>
  <c r="K58" i="62"/>
  <c r="L58" i="62"/>
  <c r="M58" i="62"/>
  <c r="N58" i="62"/>
  <c r="K60" i="62"/>
  <c r="L60" i="62"/>
  <c r="M60" i="62"/>
  <c r="N60" i="62"/>
  <c r="K68" i="62"/>
  <c r="K64" i="62" s="1"/>
  <c r="L68" i="62"/>
  <c r="L64" i="62" s="1"/>
  <c r="M68" i="62"/>
  <c r="N68" i="62"/>
  <c r="K69" i="62"/>
  <c r="L69" i="62"/>
  <c r="M69" i="62"/>
  <c r="N69" i="62"/>
  <c r="K71" i="62"/>
  <c r="L71" i="62"/>
  <c r="M71" i="62"/>
  <c r="N71" i="62"/>
  <c r="AK303" i="62"/>
  <c r="AK302" i="62"/>
  <c r="AK301" i="62"/>
  <c r="AK300" i="62"/>
  <c r="F248" i="62"/>
  <c r="E248" i="62"/>
  <c r="D248" i="62"/>
  <c r="C248" i="62"/>
  <c r="F246" i="62"/>
  <c r="E246" i="62"/>
  <c r="D246" i="62"/>
  <c r="C246" i="62"/>
  <c r="F245" i="62"/>
  <c r="E245" i="62"/>
  <c r="D245" i="62"/>
  <c r="C245" i="62"/>
  <c r="F235" i="62"/>
  <c r="E235" i="62"/>
  <c r="D235" i="62"/>
  <c r="C235" i="62"/>
  <c r="F223" i="62"/>
  <c r="E223" i="62"/>
  <c r="D223" i="62"/>
  <c r="C223" i="62"/>
  <c r="F220" i="62"/>
  <c r="E220" i="62"/>
  <c r="D220" i="62"/>
  <c r="C220" i="62"/>
  <c r="F213" i="62"/>
  <c r="E213" i="62"/>
  <c r="D213" i="62"/>
  <c r="C213" i="62"/>
  <c r="F192" i="62"/>
  <c r="E192" i="62"/>
  <c r="D192" i="62"/>
  <c r="C192" i="62"/>
  <c r="F131" i="62"/>
  <c r="E131" i="62"/>
  <c r="D131" i="62"/>
  <c r="C131" i="62"/>
  <c r="F84" i="62"/>
  <c r="E84" i="62"/>
  <c r="D84" i="62"/>
  <c r="C84" i="62"/>
  <c r="Z75" i="62"/>
  <c r="Y75" i="62"/>
  <c r="X75" i="62"/>
  <c r="W75" i="62"/>
  <c r="V75" i="62"/>
  <c r="U75" i="62"/>
  <c r="F73" i="62"/>
  <c r="E73" i="62"/>
  <c r="D73" i="62"/>
  <c r="C73" i="62"/>
  <c r="Z68" i="62"/>
  <c r="Y68" i="62"/>
  <c r="X68" i="62"/>
  <c r="W68" i="62"/>
  <c r="V68" i="62"/>
  <c r="U68" i="62"/>
  <c r="Z65" i="62"/>
  <c r="Y65" i="62"/>
  <c r="X65" i="62"/>
  <c r="W65" i="62"/>
  <c r="V65" i="62"/>
  <c r="U65" i="62"/>
  <c r="Z58" i="62"/>
  <c r="Y58" i="62"/>
  <c r="X58" i="62"/>
  <c r="W58" i="62"/>
  <c r="V58" i="62"/>
  <c r="U58" i="62"/>
  <c r="F52" i="62"/>
  <c r="E52" i="62"/>
  <c r="D52" i="62"/>
  <c r="C52" i="62"/>
  <c r="Y51" i="62"/>
  <c r="X51" i="62"/>
  <c r="W51" i="62"/>
  <c r="V51" i="62"/>
  <c r="U51" i="62"/>
  <c r="Y38" i="62"/>
  <c r="X38" i="62"/>
  <c r="W38" i="62"/>
  <c r="V38" i="62"/>
  <c r="U38" i="62"/>
  <c r="Y29" i="62"/>
  <c r="X29" i="62"/>
  <c r="W29" i="62"/>
  <c r="V29" i="62"/>
  <c r="U29" i="62"/>
  <c r="Y22" i="62"/>
  <c r="X22" i="62"/>
  <c r="W22" i="62"/>
  <c r="V22" i="62"/>
  <c r="U22" i="62"/>
  <c r="F6" i="62"/>
  <c r="E6" i="62"/>
  <c r="D6" i="62"/>
  <c r="C6" i="62"/>
  <c r="J23" i="38"/>
  <c r="J17" i="38"/>
  <c r="J11" i="38"/>
  <c r="J5" i="38"/>
  <c r="K23" i="38"/>
  <c r="K17" i="38"/>
  <c r="K11" i="38"/>
  <c r="K5" i="38"/>
  <c r="L23" i="38"/>
  <c r="L17" i="38"/>
  <c r="L11" i="38"/>
  <c r="L5" i="38"/>
  <c r="M23" i="38"/>
  <c r="M17" i="38"/>
  <c r="M11" i="38"/>
  <c r="M5" i="38"/>
  <c r="M24" i="38"/>
  <c r="M18" i="38"/>
  <c r="M12" i="38"/>
  <c r="M6" i="38"/>
  <c r="L24" i="38"/>
  <c r="L18" i="38"/>
  <c r="L12" i="38"/>
  <c r="L6" i="38"/>
  <c r="K24" i="38"/>
  <c r="K18" i="38"/>
  <c r="K12" i="38"/>
  <c r="K6" i="38"/>
  <c r="J24" i="38"/>
  <c r="J18" i="38"/>
  <c r="J12" i="38"/>
  <c r="J6" i="38"/>
  <c r="I18" i="38"/>
  <c r="I24" i="38"/>
  <c r="I12" i="38"/>
  <c r="I6" i="38"/>
  <c r="I23" i="38"/>
  <c r="I17" i="38"/>
  <c r="I11" i="38"/>
  <c r="I5" i="38"/>
  <c r="H23" i="38"/>
  <c r="H17" i="38"/>
  <c r="H11" i="38"/>
  <c r="H5" i="38"/>
  <c r="H24" i="38"/>
  <c r="H18" i="38"/>
  <c r="H12" i="38"/>
  <c r="H6" i="38"/>
  <c r="G23" i="38"/>
  <c r="G17" i="38"/>
  <c r="G11" i="38"/>
  <c r="G5" i="38"/>
  <c r="G24" i="38"/>
  <c r="G18" i="38"/>
  <c r="G12" i="38"/>
  <c r="G6" i="38"/>
  <c r="F23" i="38"/>
  <c r="F17" i="38"/>
  <c r="F11" i="38"/>
  <c r="F5" i="38"/>
  <c r="F24" i="38"/>
  <c r="F18" i="38"/>
  <c r="F12" i="38"/>
  <c r="F6" i="38"/>
  <c r="E23" i="38"/>
  <c r="E17" i="38"/>
  <c r="E11" i="38"/>
  <c r="E5" i="38"/>
  <c r="E24" i="38"/>
  <c r="E18" i="38"/>
  <c r="E12" i="38"/>
  <c r="E6" i="38"/>
  <c r="D24" i="38"/>
  <c r="D18" i="38"/>
  <c r="D12" i="38"/>
  <c r="D6" i="38"/>
  <c r="D23" i="38"/>
  <c r="D17" i="38"/>
  <c r="D11" i="38"/>
  <c r="F10" i="14"/>
  <c r="H86" i="61"/>
  <c r="G86" i="61"/>
  <c r="F86" i="61"/>
  <c r="E86" i="61"/>
  <c r="F84" i="61"/>
  <c r="G84" i="61" s="1"/>
  <c r="H84" i="61" s="1"/>
  <c r="E84" i="61"/>
  <c r="H80" i="61"/>
  <c r="H90" i="61" s="1"/>
  <c r="G80" i="61"/>
  <c r="G90" i="61" s="1"/>
  <c r="F80" i="61"/>
  <c r="F90" i="61" s="1"/>
  <c r="E80" i="61"/>
  <c r="H76" i="61"/>
  <c r="H83" i="61" s="1"/>
  <c r="G76" i="61"/>
  <c r="G83" i="61" s="1"/>
  <c r="F76" i="61"/>
  <c r="F83" i="61" s="1"/>
  <c r="E76" i="61"/>
  <c r="E83" i="61" s="1"/>
  <c r="I67" i="61"/>
  <c r="I68" i="61" s="1"/>
  <c r="H67" i="61"/>
  <c r="H68" i="61" s="1"/>
  <c r="G67" i="61"/>
  <c r="G68" i="61" s="1"/>
  <c r="F67" i="61"/>
  <c r="F68" i="61" s="1"/>
  <c r="E67" i="61"/>
  <c r="E68" i="61" s="1"/>
  <c r="E66" i="61"/>
  <c r="I62" i="61"/>
  <c r="H62" i="61"/>
  <c r="G62" i="61"/>
  <c r="F62" i="61"/>
  <c r="E62" i="61"/>
  <c r="I54" i="61"/>
  <c r="H54" i="61"/>
  <c r="G54" i="61"/>
  <c r="F54" i="61"/>
  <c r="E54" i="61"/>
  <c r="H53" i="61"/>
  <c r="G53" i="61"/>
  <c r="I45" i="61"/>
  <c r="G45" i="61"/>
  <c r="F45" i="61"/>
  <c r="E45" i="61"/>
  <c r="H37" i="61"/>
  <c r="H45" i="61" s="1"/>
  <c r="G37" i="61"/>
  <c r="F37" i="61"/>
  <c r="I34" i="61"/>
  <c r="I42" i="61" s="1"/>
  <c r="E32" i="61"/>
  <c r="I27" i="61"/>
  <c r="H27" i="61"/>
  <c r="G27" i="61"/>
  <c r="F27" i="61"/>
  <c r="E27" i="61"/>
  <c r="D27" i="61"/>
  <c r="E59" i="61" s="1"/>
  <c r="I26" i="61"/>
  <c r="H26" i="61"/>
  <c r="G26" i="61"/>
  <c r="H34" i="61" s="1"/>
  <c r="F26" i="61"/>
  <c r="E26" i="61"/>
  <c r="D26" i="61"/>
  <c r="E34" i="61" s="1"/>
  <c r="E25" i="61"/>
  <c r="D25" i="61"/>
  <c r="D17" i="61"/>
  <c r="I16" i="61"/>
  <c r="H60" i="61" s="1"/>
  <c r="D13" i="61"/>
  <c r="F53" i="61" s="1"/>
  <c r="D9" i="61"/>
  <c r="I7" i="61"/>
  <c r="H7" i="61"/>
  <c r="E7" i="61"/>
  <c r="G7" i="61" s="1"/>
  <c r="G34" i="61" s="1"/>
  <c r="E6" i="61"/>
  <c r="I6" i="61" s="1"/>
  <c r="F5" i="61"/>
  <c r="F57" i="61" s="1"/>
  <c r="E5" i="61"/>
  <c r="E57" i="61" s="1"/>
  <c r="M22" i="62" l="1"/>
  <c r="N40" i="62"/>
  <c r="AK304" i="62"/>
  <c r="N22" i="62"/>
  <c r="I50" i="61"/>
  <c r="M40" i="62"/>
  <c r="E90" i="61"/>
  <c r="D90" i="61" s="1"/>
  <c r="H59" i="61"/>
  <c r="D10" i="14"/>
  <c r="N64" i="62"/>
  <c r="N33" i="62"/>
  <c r="I59" i="61"/>
  <c r="G10" i="14"/>
  <c r="M64" i="62"/>
  <c r="M33" i="62"/>
  <c r="M76" i="62" s="1"/>
  <c r="K22" i="62"/>
  <c r="L40" i="62"/>
  <c r="L76" i="62" s="1"/>
  <c r="I33" i="61"/>
  <c r="I41" i="61" s="1"/>
  <c r="E10" i="14"/>
  <c r="K40" i="62"/>
  <c r="D247" i="62"/>
  <c r="D249" i="62" s="1"/>
  <c r="E247" i="62"/>
  <c r="E249" i="62" s="1"/>
  <c r="F247" i="62"/>
  <c r="F249" i="62" s="1"/>
  <c r="C247" i="62"/>
  <c r="C249" i="62" s="1"/>
  <c r="E50" i="61"/>
  <c r="E42" i="61"/>
  <c r="H42" i="61"/>
  <c r="H50" i="61"/>
  <c r="G42" i="61"/>
  <c r="G50" i="61"/>
  <c r="G59" i="61"/>
  <c r="G5" i="61"/>
  <c r="F66" i="61"/>
  <c r="E17" i="61"/>
  <c r="I19" i="61"/>
  <c r="F32" i="61"/>
  <c r="G35" i="61"/>
  <c r="E40" i="61"/>
  <c r="I53" i="61"/>
  <c r="E58" i="61"/>
  <c r="F35" i="61"/>
  <c r="E20" i="61"/>
  <c r="F36" i="61" s="1"/>
  <c r="D20" i="61"/>
  <c r="E36" i="61" s="1"/>
  <c r="F40" i="61"/>
  <c r="F6" i="61"/>
  <c r="F58" i="61" s="1"/>
  <c r="E33" i="61"/>
  <c r="I58" i="61"/>
  <c r="H6" i="61"/>
  <c r="H58" i="61" s="1"/>
  <c r="D18" i="61"/>
  <c r="H20" i="61"/>
  <c r="I36" i="61" s="1"/>
  <c r="H19" i="61"/>
  <c r="H35" i="61"/>
  <c r="I20" i="61"/>
  <c r="E35" i="61"/>
  <c r="I35" i="61"/>
  <c r="F20" i="61"/>
  <c r="G36" i="61" s="1"/>
  <c r="F48" i="61"/>
  <c r="F18" i="61"/>
  <c r="D21" i="61"/>
  <c r="E61" i="61" s="1"/>
  <c r="E48" i="61"/>
  <c r="G6" i="61"/>
  <c r="E18" i="61"/>
  <c r="F7" i="61"/>
  <c r="F34" i="61" s="1"/>
  <c r="G18" i="61"/>
  <c r="E21" i="61"/>
  <c r="F61" i="61" s="1"/>
  <c r="G20" i="61"/>
  <c r="H36" i="61" s="1"/>
  <c r="H18" i="61"/>
  <c r="F21" i="61"/>
  <c r="G61" i="61" s="1"/>
  <c r="I60" i="61"/>
  <c r="I18" i="61"/>
  <c r="E60" i="61"/>
  <c r="F60" i="61"/>
  <c r="G19" i="61"/>
  <c r="F25" i="61"/>
  <c r="F17" i="61"/>
  <c r="G21" i="61"/>
  <c r="H61" i="61" s="1"/>
  <c r="D19" i="61"/>
  <c r="H21" i="61"/>
  <c r="I61" i="61" s="1"/>
  <c r="E19" i="61"/>
  <c r="I21" i="61"/>
  <c r="E53" i="61"/>
  <c r="G60" i="61"/>
  <c r="F19" i="61"/>
  <c r="N76" i="62" l="1"/>
  <c r="K76" i="62"/>
  <c r="C10" i="14"/>
  <c r="I49" i="61"/>
  <c r="H64" i="61"/>
  <c r="I38" i="61"/>
  <c r="I64" i="61"/>
  <c r="I52" i="61"/>
  <c r="I44" i="61"/>
  <c r="G57" i="61"/>
  <c r="G48" i="61"/>
  <c r="G17" i="61"/>
  <c r="G40" i="61"/>
  <c r="G32" i="61"/>
  <c r="G66" i="61"/>
  <c r="G25" i="61"/>
  <c r="H5" i="61"/>
  <c r="H52" i="61"/>
  <c r="H44" i="61"/>
  <c r="H33" i="61"/>
  <c r="G33" i="61"/>
  <c r="G58" i="61"/>
  <c r="G64" i="61" s="1"/>
  <c r="G79" i="61" s="1"/>
  <c r="G89" i="61" s="1"/>
  <c r="F42" i="61"/>
  <c r="F50" i="61"/>
  <c r="E52" i="61"/>
  <c r="E44" i="61"/>
  <c r="F52" i="61"/>
  <c r="F44" i="61"/>
  <c r="F51" i="61"/>
  <c r="F43" i="61"/>
  <c r="G52" i="61"/>
  <c r="G44" i="61"/>
  <c r="E64" i="61"/>
  <c r="E38" i="61"/>
  <c r="E49" i="61"/>
  <c r="E41" i="61"/>
  <c r="I51" i="61"/>
  <c r="I55" i="61" s="1"/>
  <c r="I43" i="61"/>
  <c r="I46" i="61" s="1"/>
  <c r="E51" i="61"/>
  <c r="E43" i="61"/>
  <c r="G51" i="61"/>
  <c r="G43" i="61"/>
  <c r="F59" i="61"/>
  <c r="F64" i="61" s="1"/>
  <c r="F79" i="61" s="1"/>
  <c r="F89" i="61" s="1"/>
  <c r="H51" i="61"/>
  <c r="H43" i="61"/>
  <c r="F33" i="61"/>
  <c r="E46" i="61" l="1"/>
  <c r="H79" i="61"/>
  <c r="H89" i="61" s="1"/>
  <c r="E79" i="61"/>
  <c r="E89" i="61" s="1"/>
  <c r="D89" i="61"/>
  <c r="G38" i="61"/>
  <c r="G49" i="61"/>
  <c r="G55" i="61" s="1"/>
  <c r="G41" i="61"/>
  <c r="G46" i="61" s="1"/>
  <c r="E55" i="61"/>
  <c r="H38" i="61"/>
  <c r="H49" i="61"/>
  <c r="H55" i="61" s="1"/>
  <c r="H72" i="61" s="1"/>
  <c r="H78" i="61" s="1"/>
  <c r="H88" i="61" s="1"/>
  <c r="H41" i="61"/>
  <c r="H46" i="61" s="1"/>
  <c r="H71" i="61" s="1"/>
  <c r="H77" i="61" s="1"/>
  <c r="F38" i="61"/>
  <c r="F49" i="61"/>
  <c r="F55" i="61" s="1"/>
  <c r="F72" i="61" s="1"/>
  <c r="F78" i="61" s="1"/>
  <c r="F88" i="61" s="1"/>
  <c r="F41" i="61"/>
  <c r="F46" i="61" s="1"/>
  <c r="H25" i="61"/>
  <c r="H32" i="61"/>
  <c r="H40" i="61"/>
  <c r="H48" i="61"/>
  <c r="H17" i="61"/>
  <c r="H66" i="61"/>
  <c r="H57" i="61"/>
  <c r="I5" i="61"/>
  <c r="F71" i="61" l="1"/>
  <c r="F77" i="61" s="1"/>
  <c r="F87" i="61" s="1"/>
  <c r="F91" i="61" s="1"/>
  <c r="E71" i="61"/>
  <c r="G71" i="61"/>
  <c r="G77" i="61" s="1"/>
  <c r="G72" i="61"/>
  <c r="G78" i="61" s="1"/>
  <c r="G88" i="61" s="1"/>
  <c r="H87" i="61"/>
  <c r="H91" i="61" s="1"/>
  <c r="H81" i="61"/>
  <c r="J10" i="15" s="1"/>
  <c r="E72" i="61"/>
  <c r="I40" i="61"/>
  <c r="I25" i="61"/>
  <c r="I48" i="61"/>
  <c r="I66" i="61"/>
  <c r="I17" i="61"/>
  <c r="I32" i="61"/>
  <c r="I57" i="61"/>
  <c r="F81" i="61" l="1"/>
  <c r="F10" i="15" s="1"/>
  <c r="E78" i="61"/>
  <c r="E88" i="61" s="1"/>
  <c r="D88" i="61" s="1"/>
  <c r="D72" i="61"/>
  <c r="G87" i="61"/>
  <c r="G91" i="61" s="1"/>
  <c r="G81" i="61"/>
  <c r="H10" i="15" s="1"/>
  <c r="D71" i="61"/>
  <c r="E77" i="61"/>
  <c r="N17" i="38"/>
  <c r="F18" i="14" s="1"/>
  <c r="N23" i="38"/>
  <c r="G18" i="14" s="1"/>
  <c r="N12" i="38"/>
  <c r="E19" i="14" s="1"/>
  <c r="N11" i="38"/>
  <c r="E18" i="14" s="1"/>
  <c r="F11" i="15"/>
  <c r="E87" i="61" l="1"/>
  <c r="E81" i="61"/>
  <c r="D10" i="15" s="1"/>
  <c r="E74" i="61"/>
  <c r="D74" i="61" s="1"/>
  <c r="F74" i="61"/>
  <c r="H74" i="61"/>
  <c r="G74" i="61"/>
  <c r="G73" i="61"/>
  <c r="H73" i="61"/>
  <c r="F73" i="61"/>
  <c r="E73" i="61"/>
  <c r="E12" i="15"/>
  <c r="D73" i="61" l="1"/>
  <c r="E91" i="61"/>
  <c r="D91" i="61" s="1"/>
  <c r="D87" i="61"/>
  <c r="C12" i="15"/>
  <c r="G12" i="15"/>
  <c r="I12" i="15"/>
  <c r="K12" i="15" l="1"/>
  <c r="G9" i="14" l="1"/>
  <c r="G14" i="14" s="1"/>
  <c r="J12" i="15"/>
  <c r="F12" i="15"/>
  <c r="E9" i="14"/>
  <c r="E14" i="14" s="1"/>
  <c r="D9" i="14"/>
  <c r="H12" i="15"/>
  <c r="F9" i="14"/>
  <c r="F14" i="14" s="1"/>
  <c r="D14" i="14" l="1"/>
  <c r="F15" i="14"/>
  <c r="E27" i="14" s="1"/>
  <c r="F16" i="14"/>
  <c r="D27" i="14"/>
  <c r="E16" i="14"/>
  <c r="D28" i="14" s="1"/>
  <c r="L10" i="15"/>
  <c r="L12" i="15" s="1"/>
  <c r="D12" i="15"/>
  <c r="D16" i="14"/>
  <c r="D38" i="14" l="1"/>
  <c r="D37" i="14"/>
  <c r="D39" i="14" l="1"/>
  <c r="N6" i="38"/>
  <c r="D19" i="14" s="1"/>
  <c r="N5" i="38"/>
  <c r="D18" i="14" s="1"/>
  <c r="C18" i="14" l="1"/>
  <c r="C27" i="14"/>
  <c r="C28" i="14"/>
  <c r="C38" i="14" s="1"/>
  <c r="C37" i="14" l="1"/>
  <c r="C39" i="14" s="1"/>
  <c r="G16" i="14" l="1"/>
  <c r="G15" i="14"/>
  <c r="F27" i="14" s="1"/>
  <c r="D12" i="14" l="1"/>
  <c r="E12" i="14"/>
  <c r="D21" i="14" l="1"/>
  <c r="D22" i="14"/>
  <c r="E21" i="14" l="1"/>
  <c r="E22" i="14"/>
  <c r="E13" i="14"/>
  <c r="F21" i="14" l="1"/>
  <c r="G21" i="14" l="1"/>
  <c r="C21" i="14" s="1"/>
  <c r="D13" i="14" l="1"/>
  <c r="C9" i="14"/>
  <c r="C13" i="14" l="1"/>
  <c r="C16" i="14" l="1"/>
  <c r="C15" i="14"/>
  <c r="C14" i="14" l="1"/>
  <c r="N18" i="38"/>
  <c r="F19" i="14" s="1"/>
  <c r="E28" i="14" l="1"/>
  <c r="F22" i="14"/>
  <c r="N24" i="38"/>
  <c r="G19" i="14" s="1"/>
  <c r="E38" i="14" l="1"/>
  <c r="E37" i="14"/>
  <c r="F28" i="14"/>
  <c r="C19" i="14"/>
  <c r="G22" i="14"/>
  <c r="C22" i="14" s="1"/>
  <c r="E39" i="14" l="1"/>
  <c r="F38" i="14"/>
  <c r="F37" i="14"/>
  <c r="F39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MES</author>
    <author>Jorge Medina</author>
    <author>Enrique Hernandez Cárdenas</author>
    <author>Harold Hernandez</author>
  </authors>
  <commentList>
    <comment ref="AG7" authorId="0" shapeId="0" xr:uid="{58A6318D-7312-4930-B1BE-79312D7FDF85}">
      <text>
        <r>
          <rPr>
            <sz val="9"/>
            <color indexed="81"/>
            <rFont val="Tahoma"/>
            <family val="2"/>
          </rPr>
          <t>Se actualiza desde "1. DatosFijos.xls"</t>
        </r>
      </text>
    </comment>
    <comment ref="J27" authorId="1" shapeId="0" xr:uid="{63887051-8475-489D-A75B-ECD9D1FA2AD5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chitre 
penonome 
santiago</t>
        </r>
      </text>
    </comment>
    <comment ref="J29" authorId="2" shapeId="0" xr:uid="{1605A899-5AFE-44CE-8570-40A9600AF9B5}">
      <text>
        <r>
          <rPr>
            <b/>
            <sz val="9"/>
            <color indexed="81"/>
            <rFont val="Tahoma"/>
            <family val="2"/>
          </rPr>
          <t>Enrique Hernandez Cárdenas:</t>
        </r>
        <r>
          <rPr>
            <sz val="9"/>
            <color indexed="81"/>
            <rFont val="Tahoma"/>
            <family val="2"/>
          </rPr>
          <t xml:space="preserve">
En el indicativo de demanda no aparece valores, se tomo en cuenta la información del periodo 2021-2029</t>
        </r>
      </text>
    </comment>
    <comment ref="J37" authorId="1" shapeId="0" xr:uid="{4DDEA330-A030-4D9F-A90E-E71010358907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plaza italia</t>
        </r>
      </text>
    </comment>
    <comment ref="J48" authorId="1" shapeId="0" xr:uid="{6054E2F0-A81D-4AA4-8549-D87796692451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Pzatoc
faro
costae
pgolf
dona
pzacar</t>
        </r>
      </text>
    </comment>
    <comment ref="J58" authorId="1" shapeId="0" xr:uid="{D618A547-2284-4CCB-9F3A-B1E6ABB0036F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Vporr
Ptapac
tmuert
albrook
Sanfco</t>
        </r>
      </text>
    </comment>
    <comment ref="J62" authorId="2" shapeId="0" xr:uid="{217CBAD8-9B5C-46F5-8BA8-813E41067839}">
      <text>
        <r>
          <rPr>
            <b/>
            <sz val="9"/>
            <color indexed="81"/>
            <rFont val="Tahoma"/>
            <family val="2"/>
          </rPr>
          <t>Enrique Hernandez Cárdenas:</t>
        </r>
        <r>
          <rPr>
            <sz val="9"/>
            <color indexed="81"/>
            <rFont val="Tahoma"/>
            <family val="2"/>
          </rPr>
          <t xml:space="preserve">
En el indicativo de demanda no aparece valores, se tomo en cuenta la información del periodo 2021-2029</t>
        </r>
      </text>
    </comment>
    <comment ref="J69" authorId="1" shapeId="0" xr:uid="{CAD67EE3-F32D-41BF-8D56-1AE5181BFF0A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col2k
porto</t>
        </r>
      </text>
    </comment>
    <comment ref="AN86" authorId="3" shapeId="0" xr:uid="{2132928F-DD91-4EAC-B1DE-90C3BFA7C80D}">
      <text>
        <r>
          <rPr>
            <b/>
            <sz val="9"/>
            <color indexed="81"/>
            <rFont val="Tahoma"/>
            <family val="2"/>
          </rPr>
          <t>Harold Hernandez:</t>
        </r>
        <r>
          <rPr>
            <sz val="9"/>
            <color indexed="81"/>
            <rFont val="Tahoma"/>
            <family val="2"/>
          </rPr>
          <t xml:space="preserve">
Considera a las unidades 1, 2, 3, 4, 5 y 6.  Las unidades 3 y 4 se retirará el 31 de diciembre de 2013.</t>
        </r>
      </text>
    </comment>
    <comment ref="AN98" authorId="3" shapeId="0" xr:uid="{5F3FA45E-374D-4ED0-8362-D5E855681EAD}">
      <text>
        <r>
          <rPr>
            <b/>
            <sz val="9"/>
            <color indexed="81"/>
            <rFont val="Tahoma"/>
            <family val="2"/>
          </rPr>
          <t>Harold Hernandez:</t>
        </r>
        <r>
          <rPr>
            <sz val="9"/>
            <color indexed="81"/>
            <rFont val="Tahoma"/>
            <family val="2"/>
          </rPr>
          <t xml:space="preserve">
Estas unidades se retirará en abril del año 2014, según el Plan Indicativo de Generación 2013.</t>
        </r>
      </text>
    </comment>
  </commentList>
</comments>
</file>

<file path=xl/sharedStrings.xml><?xml version="1.0" encoding="utf-8"?>
<sst xmlns="http://schemas.openxmlformats.org/spreadsheetml/2006/main" count="880" uniqueCount="562">
  <si>
    <t>Macho de Monte</t>
  </si>
  <si>
    <t>Dolega</t>
  </si>
  <si>
    <t>TOTAL</t>
  </si>
  <si>
    <t>EMPRESA DE TRANSMISIÓN ELÉCTRICA, S.A.</t>
  </si>
  <si>
    <t>Bayano</t>
  </si>
  <si>
    <t>La Yeguada</t>
  </si>
  <si>
    <t>CAPACIDAD INSTALADA Y DEMANDA MAXIMA NO COINCIDENTE (MW)</t>
  </si>
  <si>
    <t>Ingreso asignado a Generadores</t>
  </si>
  <si>
    <t>Capacidad Instalada Total por año tarifario</t>
  </si>
  <si>
    <t>Demanda Máxima No coincidente Total por año tarifario</t>
  </si>
  <si>
    <t>Agentes Consumidores</t>
  </si>
  <si>
    <t>Agentes Generadores</t>
  </si>
  <si>
    <t>Ingreso asignado a Consumidores</t>
  </si>
  <si>
    <t>CARGOS POR SERVICIO DE OPERACIÓN INTEGRADA (SOI)</t>
  </si>
  <si>
    <t>DETALLE</t>
  </si>
  <si>
    <t>Bonyic</t>
  </si>
  <si>
    <t>Total</t>
  </si>
  <si>
    <t xml:space="preserve">CND </t>
  </si>
  <si>
    <t>ESTRUCTURA</t>
  </si>
  <si>
    <t>CND: Centro Nacional de Despacho</t>
  </si>
  <si>
    <t>Zona 1</t>
  </si>
  <si>
    <t>Zona 2</t>
  </si>
  <si>
    <t>Zona 3</t>
  </si>
  <si>
    <t>Zona 4</t>
  </si>
  <si>
    <t>Zona 5</t>
  </si>
  <si>
    <t>Zona 6</t>
  </si>
  <si>
    <t>Zona 7</t>
  </si>
  <si>
    <t>Zona 8</t>
  </si>
  <si>
    <t>Zona 9</t>
  </si>
  <si>
    <t>Zona 10</t>
  </si>
  <si>
    <t>Colón</t>
  </si>
  <si>
    <t>Bajo de Mina</t>
  </si>
  <si>
    <t>Fortuna</t>
  </si>
  <si>
    <t>Estí</t>
  </si>
  <si>
    <t>Los Valles</t>
  </si>
  <si>
    <t>Pacora</t>
  </si>
  <si>
    <t>INGRESO PERMITIDO POR AÑO TARIFARIO</t>
  </si>
  <si>
    <t>EMPRESA DE TRANSMISIÓN ELÉCTRICA S.A.</t>
  </si>
  <si>
    <t>UNIDAD</t>
  </si>
  <si>
    <t>OMT</t>
  </si>
  <si>
    <t>%</t>
  </si>
  <si>
    <t>ADMT</t>
  </si>
  <si>
    <t>RRT</t>
  </si>
  <si>
    <t>B/.MILES</t>
  </si>
  <si>
    <t>ACTCTef (Conexión)</t>
  </si>
  <si>
    <t>Operación y Mantenimiento</t>
  </si>
  <si>
    <t>Administración</t>
  </si>
  <si>
    <t>Depreciación</t>
  </si>
  <si>
    <t>Rentabilidad sobre Activos</t>
  </si>
  <si>
    <t>CONEXIÓN</t>
  </si>
  <si>
    <t xml:space="preserve">FACTOR DE ACTUALIZACIÓN </t>
  </si>
  <si>
    <t>Centro Nacional de Despacho</t>
  </si>
  <si>
    <t>Gualaca</t>
  </si>
  <si>
    <t>Lorena</t>
  </si>
  <si>
    <t>Prudencia</t>
  </si>
  <si>
    <t>Cochea</t>
  </si>
  <si>
    <t>Mendre</t>
  </si>
  <si>
    <t>Pedregalito</t>
  </si>
  <si>
    <t>Concepción</t>
  </si>
  <si>
    <t>Baitún</t>
  </si>
  <si>
    <t>Monte Lirio</t>
  </si>
  <si>
    <t>El Alto</t>
  </si>
  <si>
    <t>Barro Blanco</t>
  </si>
  <si>
    <t>Paso Ancho</t>
  </si>
  <si>
    <t>Antón</t>
  </si>
  <si>
    <t>EDECHI</t>
  </si>
  <si>
    <t>Caldera 115-19</t>
  </si>
  <si>
    <t>DISTRIBUCION DE INGRESOS 50% CADA GRUPO</t>
  </si>
  <si>
    <t>INGRESO MÁXIMO PERMITIDO PARA SERVICIOS DE OPERACIÓN INTEGRADA (CON INVERSIONES)</t>
  </si>
  <si>
    <t>INGRESO PERMITIDO POR SERVICIO DE OPERACIÓN INTEGRADA</t>
  </si>
  <si>
    <t>AÑOS TARIFARIOS</t>
  </si>
  <si>
    <t xml:space="preserve">Centro Nacional de Despacho </t>
  </si>
  <si>
    <t>MW</t>
  </si>
  <si>
    <t>Pinst (G)</t>
  </si>
  <si>
    <t>Pma (D)</t>
  </si>
  <si>
    <t>Zona</t>
  </si>
  <si>
    <t>Nodo</t>
  </si>
  <si>
    <t>Mes de Ingreso</t>
  </si>
  <si>
    <t>Progreso T1 y T2</t>
  </si>
  <si>
    <t>Charco Azul</t>
  </si>
  <si>
    <t>…</t>
  </si>
  <si>
    <t>La Estrella</t>
  </si>
  <si>
    <t>Mata Nance 34-9</t>
  </si>
  <si>
    <t>Mendre II</t>
  </si>
  <si>
    <t>EDEMET</t>
  </si>
  <si>
    <t>Los Algarrobos</t>
  </si>
  <si>
    <t>Llano Sánchez y El Higo</t>
  </si>
  <si>
    <t>GRANDES CLIENTES</t>
  </si>
  <si>
    <t>Super 99</t>
  </si>
  <si>
    <t>Macano</t>
  </si>
  <si>
    <t>Los Planetas</t>
  </si>
  <si>
    <t>Panamá Oeste</t>
  </si>
  <si>
    <t>Pedregalito II</t>
  </si>
  <si>
    <t>RP-490</t>
  </si>
  <si>
    <t>Las Perlas Norte</t>
  </si>
  <si>
    <t>ENSA</t>
  </si>
  <si>
    <t>Las Perlas Sur</t>
  </si>
  <si>
    <t>Panamá</t>
  </si>
  <si>
    <t>San Lorenzo</t>
  </si>
  <si>
    <t>CEMEX</t>
  </si>
  <si>
    <t>Contraloría</t>
  </si>
  <si>
    <t>Marañón</t>
  </si>
  <si>
    <t>Portobelo</t>
  </si>
  <si>
    <t>Panam</t>
  </si>
  <si>
    <t>PTP-Cañazas</t>
  </si>
  <si>
    <t>Changuinola</t>
  </si>
  <si>
    <t>Termo-Colón Ciclo Combinado</t>
  </si>
  <si>
    <t>Santa María</t>
  </si>
  <si>
    <t>Capacidad instalada de generación (Pinst) y Demanda máxima no coincidente prevista anual (Pma) en MW por Zona</t>
  </si>
  <si>
    <t>B/./año</t>
  </si>
  <si>
    <t>CARGOS UNITARIOS SEGÚN TIPO DE AGENTES (B/./kW/mes)</t>
  </si>
  <si>
    <t>Tasa depreciación nuevas inversiones</t>
  </si>
  <si>
    <t>Estudio PEST y por gestión de compra de potencia y energía</t>
  </si>
  <si>
    <t>Factor de Actualización</t>
  </si>
  <si>
    <t>Valor Presente del Ingreso Requerido</t>
  </si>
  <si>
    <t>CAPACIDAD INSTALADA Y DEMANDA MAXIMA NO COINCIDENTE A VPN (MW)</t>
  </si>
  <si>
    <t>Capacidad Instalada Total</t>
  </si>
  <si>
    <t>Demanda Máxima No Coincidente Total</t>
  </si>
  <si>
    <t>(Miles de Balboas)</t>
  </si>
  <si>
    <t>AÑO TARIFARIO No. 2</t>
  </si>
  <si>
    <t>IMP EXISTENTE TOTAL</t>
  </si>
  <si>
    <t>VPN</t>
  </si>
  <si>
    <t>VPN del IMP (Año Tarifario) (A comienzos del período tarifario)</t>
  </si>
  <si>
    <t>IPSPED. EXISTENTE. CONSTANTE</t>
  </si>
  <si>
    <t>IPSPED. EXISTENTE</t>
  </si>
  <si>
    <t>VNA</t>
  </si>
  <si>
    <t>Crédito por Restricción Tercera Línea</t>
  </si>
  <si>
    <t>Valores Expresados en Miles de Balboas</t>
  </si>
  <si>
    <t>ACTIVOS EXISTENTES (al final del año)</t>
  </si>
  <si>
    <t>ACTIVOS EFICIENTES (VNR)</t>
  </si>
  <si>
    <t>ACTNTC (Activo Neto Conexión)</t>
  </si>
  <si>
    <t>ACTCT (Activo bruto Conexión)</t>
  </si>
  <si>
    <t>ACTIVOS EXISTENTES (al final del año calendario)</t>
  </si>
  <si>
    <t>ACTIVOS RECONOCIDOS</t>
  </si>
  <si>
    <t>AÑO TARIFARIO No. 1</t>
  </si>
  <si>
    <t>AÑO TARIFARIO No. 3</t>
  </si>
  <si>
    <t>AÑO TARIFARIO No. 4</t>
  </si>
  <si>
    <t>max</t>
  </si>
  <si>
    <t>La Potra</t>
  </si>
  <si>
    <t>Salsipuedes</t>
  </si>
  <si>
    <t xml:space="preserve">San Andrés </t>
  </si>
  <si>
    <t>Sol de David</t>
  </si>
  <si>
    <t>Solar Caldera</t>
  </si>
  <si>
    <t>Progreso Solar 20MW, S.A.</t>
  </si>
  <si>
    <t xml:space="preserve">Mata Nance 34-10/11/15 </t>
  </si>
  <si>
    <t>Varela (Fábrica de Pesé)</t>
  </si>
  <si>
    <t>MINERA PANAMá</t>
  </si>
  <si>
    <t>Minera Panamá</t>
  </si>
  <si>
    <t>CELSOLAR, S.A.</t>
  </si>
  <si>
    <t>Cemento Interoceánico</t>
  </si>
  <si>
    <t>Panamá 2</t>
  </si>
  <si>
    <t>24 de Diciembre</t>
  </si>
  <si>
    <t>AVIPAC</t>
  </si>
  <si>
    <t>Embajada de Estados Unidos</t>
  </si>
  <si>
    <t>CSS (CHAAM)</t>
  </si>
  <si>
    <t>Varela (Cía. Panameña de Licores)</t>
  </si>
  <si>
    <t xml:space="preserve">Pando </t>
  </si>
  <si>
    <t>Bugaba I</t>
  </si>
  <si>
    <t>Bugaba II</t>
  </si>
  <si>
    <t>Bajo del Totumo</t>
  </si>
  <si>
    <t>Los Planetas II</t>
  </si>
  <si>
    <t>Solar Chiriqui</t>
  </si>
  <si>
    <t xml:space="preserve">Las Cruces </t>
  </si>
  <si>
    <t>Solar Bugaba</t>
  </si>
  <si>
    <t>Argos Panamá, S.A.</t>
  </si>
  <si>
    <t>La Cuchilla</t>
  </si>
  <si>
    <t>ECO GROOVE INVESTMENT, INC.</t>
  </si>
  <si>
    <t xml:space="preserve">OER (Changuinola) </t>
  </si>
  <si>
    <t>Cedro Solar</t>
  </si>
  <si>
    <t>Solar Divisa</t>
  </si>
  <si>
    <t>Farrallon Solar</t>
  </si>
  <si>
    <t>Cocle Solar</t>
  </si>
  <si>
    <t>El Fraile Solar 1</t>
  </si>
  <si>
    <t>Solar Cocle</t>
  </si>
  <si>
    <t>Solar Paris</t>
  </si>
  <si>
    <t>Solar Los Angeles</t>
  </si>
  <si>
    <t>Sol Real</t>
  </si>
  <si>
    <t>El Espinal</t>
  </si>
  <si>
    <t>Vista Alegre</t>
  </si>
  <si>
    <t>Milton Solar</t>
  </si>
  <si>
    <t>Rosa de los vientos</t>
  </si>
  <si>
    <t>Pocri</t>
  </si>
  <si>
    <t>Estrella Solar</t>
  </si>
  <si>
    <t>PANASOLAR</t>
  </si>
  <si>
    <t xml:space="preserve">Parque Solar Penonomé </t>
  </si>
  <si>
    <t>Mayorca Solar (AES)</t>
  </si>
  <si>
    <t>Solar Pesé (AES)</t>
  </si>
  <si>
    <t>Concepto Solar</t>
  </si>
  <si>
    <t>Electricidad Solar, S. A.</t>
  </si>
  <si>
    <t>Miraflores</t>
  </si>
  <si>
    <t>URBALIA Cerro Patacon</t>
  </si>
  <si>
    <t xml:space="preserve">BLM </t>
  </si>
  <si>
    <t>Costa Norte</t>
  </si>
  <si>
    <t>TROPITÉRMICA</t>
  </si>
  <si>
    <t>Sparkle Power, S. A.</t>
  </si>
  <si>
    <t xml:space="preserve">PARÁMETROS Y VALORES UTILIZADOS EN EL CÁLCULO DEL INGRESO MÁXIMO PERMITIDO </t>
  </si>
  <si>
    <t>PARÁMETROS IMP</t>
  </si>
  <si>
    <t>Factor Ajuste</t>
  </si>
  <si>
    <t xml:space="preserve">INGRESOS MÁXIMOS PERMITIDOS </t>
  </si>
  <si>
    <t>resta cuota fija por año calendario</t>
  </si>
  <si>
    <t>INGRESO ANUAL PERMITIDO EXISTENTE (Año Tarifario)</t>
  </si>
  <si>
    <t>INGRESO ANUAL PERMITIDO (Año Tarifario)</t>
  </si>
  <si>
    <t>SISTEMA PRINCIPAL Asignado a D - IPSPED. EXISTENTE</t>
  </si>
  <si>
    <t>SERVICIO DE OPERACIÓN INTEGRADA - Centro Nacional de Despacho</t>
  </si>
  <si>
    <t>SERVICIO DE OPERACIÓN INTEGRADA- Centro Nacional de Despacho</t>
  </si>
  <si>
    <t>Año Tarifario 1</t>
  </si>
  <si>
    <t>Año Tarifario 2</t>
  </si>
  <si>
    <t>Año Tarifario 3</t>
  </si>
  <si>
    <t>Año Tarifario 4</t>
  </si>
  <si>
    <t>Nombre de las Generadoras</t>
  </si>
  <si>
    <t>Fecha de Entrada</t>
  </si>
  <si>
    <t>El Fraile + El Fraile Und 3</t>
  </si>
  <si>
    <t>MASPV PANAMA INC.</t>
  </si>
  <si>
    <t xml:space="preserve">Miraflores  </t>
  </si>
  <si>
    <t>Capacidades amparadas bajo la ley 45 pero consideradas en los Cargos CUSPT</t>
  </si>
  <si>
    <t>Capacidades consideraras en el cargo CUSPT</t>
  </si>
  <si>
    <t>Total de Capacidades Instaladas para los Cargos CUSPT</t>
  </si>
  <si>
    <t>Capacidades totalmente exoneradas del Cargos CUSPT (Según reglamento de Transmisión)</t>
  </si>
  <si>
    <t>Total de Capacidades Instaladas</t>
  </si>
  <si>
    <t xml:space="preserve"> (*) corresponden a Generación Fotovoltaica (Solar) </t>
  </si>
  <si>
    <t xml:space="preserve">(**) corresponde a la Generación Eólica </t>
  </si>
  <si>
    <t>(E) corresponden a las Generaciones Solares y Eolicas Exentas del Cargo de Transmisión según Reglamento de Transmisión</t>
  </si>
  <si>
    <t xml:space="preserve">El coco </t>
  </si>
  <si>
    <t>GRANDES CLIENTES ENSA</t>
  </si>
  <si>
    <t>GRANDES CLIENTES EDEMET</t>
  </si>
  <si>
    <t>Miles de Balboas - 1° de julio de 2025</t>
  </si>
  <si>
    <t>% Asignación a la Generación</t>
  </si>
  <si>
    <t>% Asignación a la Demanda</t>
  </si>
  <si>
    <t>ACTSPT (Activo bruto Sistema Principal) + Planta General</t>
  </si>
  <si>
    <t xml:space="preserve">ACTNSPT (Activo Neto Sistema Principal) + Planta General </t>
  </si>
  <si>
    <t>ACTEGyDef (Sistema Principal + Planta General)</t>
  </si>
  <si>
    <t>Activos existentes - Sistema Principal de Transmisión (SPT)</t>
  </si>
  <si>
    <t>Sistema Principal de Transmisión  asignado a la Generación</t>
  </si>
  <si>
    <t>Sistema Principal de Transmisión  asignado a la Demanda</t>
  </si>
  <si>
    <t>Sistema de Conexión</t>
  </si>
  <si>
    <t>Descuento Inversiones no ejecutadas</t>
  </si>
  <si>
    <t>resta ajuste del periodo anterior</t>
  </si>
  <si>
    <t>Servicio de Operación Integrada (SOI)</t>
  </si>
  <si>
    <t>jul25-jun26</t>
  </si>
  <si>
    <t>jul26-jun27</t>
  </si>
  <si>
    <t>jul27-jun28</t>
  </si>
  <si>
    <t>jul28-jun29</t>
  </si>
  <si>
    <t>IPSPEG. EXISTENTE</t>
  </si>
  <si>
    <t>IPSPEG. EXISTENTE. CONSTANTE</t>
  </si>
  <si>
    <t>SISTEMA PRINCIPAL Asignado a G - IPSPEG. EXISTENTE</t>
  </si>
  <si>
    <t>2025-2026</t>
  </si>
  <si>
    <t>2026-2027</t>
  </si>
  <si>
    <t>2027-2028</t>
  </si>
  <si>
    <t>2028-2029</t>
  </si>
  <si>
    <t>(Miles de Balboas a precios del año 2025)</t>
  </si>
  <si>
    <t xml:space="preserve">   Demanda Máxima No Coincidente Prevista (MW)</t>
  </si>
  <si>
    <t>1/julio/2025-30/junio/2026</t>
  </si>
  <si>
    <t>1/julio/2026-30/junio/2027</t>
  </si>
  <si>
    <t>1/julio/2027-30/junio/2028</t>
  </si>
  <si>
    <t>1/julio/2028-30/junio/2029</t>
  </si>
  <si>
    <t xml:space="preserve">IDEAL PANAMA, S.A.- (Baitún) </t>
  </si>
  <si>
    <t xml:space="preserve">IDEAL PANAMA, S.A.-(Bajo de Mina) </t>
  </si>
  <si>
    <t xml:space="preserve">FOUNTAIN HYDRO POWER CORP.-(La Potra) </t>
  </si>
  <si>
    <t>FOUNTAIN HYDRO POWER CORP.-(Salsipuedes)</t>
  </si>
  <si>
    <t xml:space="preserve">DESARROLLOS HIDROELÉCTRICOS CORP.-(San Andrés)  </t>
  </si>
  <si>
    <r>
      <t xml:space="preserve">* </t>
    </r>
    <r>
      <rPr>
        <sz val="11"/>
        <color rgb="FF000000"/>
        <rFont val="Times New Roman"/>
        <family val="1"/>
      </rPr>
      <t xml:space="preserve">ENEL RENOVABLE, S.R.L.-(Sol de David) </t>
    </r>
  </si>
  <si>
    <r>
      <t xml:space="preserve">* </t>
    </r>
    <r>
      <rPr>
        <sz val="11"/>
        <color rgb="FF000000"/>
        <rFont val="Times New Roman"/>
        <family val="1"/>
      </rPr>
      <t>ENEL RENOVABLE, S.R.L.-(Solar Caldera)</t>
    </r>
  </si>
  <si>
    <r>
      <t xml:space="preserve">* </t>
    </r>
    <r>
      <rPr>
        <sz val="11"/>
        <color rgb="FF000000"/>
        <rFont val="Times New Roman"/>
        <family val="1"/>
      </rPr>
      <t xml:space="preserve">Photovoltaics Investments Corp.(Ecosolar) </t>
    </r>
  </si>
  <si>
    <t xml:space="preserve"> Photovoltaics Investments Corp. </t>
  </si>
  <si>
    <r>
      <t xml:space="preserve">* </t>
    </r>
    <r>
      <rPr>
        <sz val="11"/>
        <color rgb="FF000000"/>
        <rFont val="Times New Roman"/>
        <family val="1"/>
      </rPr>
      <t>Photovoltaics Developments, Corp. (Ecosolar 2)</t>
    </r>
  </si>
  <si>
    <t xml:space="preserve"> Photovoltaics Developments, Corp. </t>
  </si>
  <si>
    <r>
      <t xml:space="preserve">* </t>
    </r>
    <r>
      <rPr>
        <sz val="11"/>
        <color rgb="FF000000"/>
        <rFont val="Times New Roman"/>
        <family val="1"/>
      </rPr>
      <t>Photovoltaics Business Corp. ( ECOSOLAR 3)</t>
    </r>
  </si>
  <si>
    <t xml:space="preserve"> Photovoltaics Business Corp. </t>
  </si>
  <si>
    <r>
      <t xml:space="preserve">* </t>
    </r>
    <r>
      <rPr>
        <sz val="11"/>
        <color rgb="FF000000"/>
        <rFont val="Times New Roman"/>
        <family val="1"/>
      </rPr>
      <t>Photovoltaics Operations Corp. (ECOSOLAR 4)</t>
    </r>
  </si>
  <si>
    <t xml:space="preserve"> Photovoltaics Operations Corp. </t>
  </si>
  <si>
    <r>
      <t xml:space="preserve">* </t>
    </r>
    <r>
      <rPr>
        <sz val="11"/>
        <color rgb="FF000000"/>
        <rFont val="Times New Roman"/>
        <family val="1"/>
      </rPr>
      <t>Photovoltaics Venture Corp. (ECOSOLAR 5)</t>
    </r>
  </si>
  <si>
    <t>Sub-Estación: Veladero (nuevo patio de 34.5 KV), Sin Generación</t>
  </si>
  <si>
    <t xml:space="preserve"> Photovoltaics Venture Corp. </t>
  </si>
  <si>
    <r>
      <t xml:space="preserve">* </t>
    </r>
    <r>
      <rPr>
        <sz val="11"/>
        <color rgb="FF000000"/>
        <rFont val="Times New Roman"/>
        <family val="1"/>
      </rPr>
      <t>Progreso Solar 20MW, S.A.</t>
    </r>
  </si>
  <si>
    <t>Sub-Estación: Mata de Nance 34.5 KV</t>
  </si>
  <si>
    <t>(MDN 34.5kV Con San Cristóbal y Veladero), Sin Generación</t>
  </si>
  <si>
    <r>
      <t xml:space="preserve">* </t>
    </r>
    <r>
      <rPr>
        <sz val="11"/>
        <color rgb="FF000000"/>
        <rFont val="Times New Roman"/>
        <family val="1"/>
      </rPr>
      <t xml:space="preserve">GENERADORA SOLAR AUSTRAL, S.A.-(Madre Vieja) </t>
    </r>
  </si>
  <si>
    <t>Sub-Estación: San Cristobal (115-47)</t>
  </si>
  <si>
    <t>Madre Vieja</t>
  </si>
  <si>
    <r>
      <t xml:space="preserve">* </t>
    </r>
    <r>
      <rPr>
        <sz val="11"/>
        <color rgb="FF000000"/>
        <rFont val="Times New Roman"/>
        <family val="1"/>
      </rPr>
      <t>GENERADORA SOLAR EL PUERTO,  S.A.-(Baco Solar)</t>
    </r>
  </si>
  <si>
    <t>Sub-Estación: Boquerón 3 (Circuito 34-52 Sin Generación)</t>
  </si>
  <si>
    <t>Baco Solar</t>
  </si>
  <si>
    <r>
      <t xml:space="preserve">* </t>
    </r>
    <r>
      <rPr>
        <sz val="11"/>
        <color rgb="FF000000"/>
        <rFont val="Times New Roman"/>
        <family val="1"/>
      </rPr>
      <t>Central Fotovoltáica San Carlos Solar-(San Carlos Solar)</t>
    </r>
  </si>
  <si>
    <t>Central Fotovoltáica San Carlos Solar</t>
  </si>
  <si>
    <r>
      <rPr>
        <b/>
        <sz val="11"/>
        <color rgb="FF000000"/>
        <rFont val="Times New Roman"/>
        <family val="1"/>
      </rPr>
      <t>*</t>
    </r>
    <r>
      <rPr>
        <sz val="11"/>
        <color rgb="FF000000"/>
        <rFont val="Times New Roman"/>
        <family val="1"/>
      </rPr>
      <t xml:space="preserve"> Fotovoltaica Ecosolar </t>
    </r>
  </si>
  <si>
    <r>
      <rPr>
        <b/>
        <sz val="11"/>
        <color rgb="FF000000"/>
        <rFont val="Times New Roman"/>
        <family val="1"/>
      </rPr>
      <t>*</t>
    </r>
    <r>
      <rPr>
        <sz val="11"/>
        <color rgb="FF000000"/>
        <rFont val="Times New Roman"/>
        <family val="1"/>
      </rPr>
      <t xml:space="preserve"> Fotovoltaica Ecosolar 2 </t>
    </r>
  </si>
  <si>
    <t>Subestación: Llano Sánchez 115 kV (Con SE Santiago 2 y con Conexión a SE El Coco), Sin Generación</t>
  </si>
  <si>
    <t>Incluye: Llano Sánchez 115-13 (con Anillo 34-30 y 34-35), 115-14 y 115-27 - Sin Generación</t>
  </si>
  <si>
    <r>
      <rPr>
        <b/>
        <sz val="11"/>
        <color rgb="FF000000"/>
        <rFont val="Times New Roman"/>
        <family val="1"/>
      </rPr>
      <t>*</t>
    </r>
    <r>
      <rPr>
        <sz val="11"/>
        <color rgb="FF000000"/>
        <rFont val="Times New Roman"/>
        <family val="1"/>
      </rPr>
      <t xml:space="preserve"> ENEL RENOVABLE, S.R.L.-(La Esperanza solar) </t>
    </r>
  </si>
  <si>
    <t>Incluye: Llano Sánchez 115-14, Sin Generación</t>
  </si>
  <si>
    <r>
      <rPr>
        <b/>
        <sz val="11"/>
        <color rgb="FF000000"/>
        <rFont val="Times New Roman"/>
        <family val="1"/>
      </rPr>
      <t>*(E)</t>
    </r>
    <r>
      <rPr>
        <sz val="11"/>
        <color rgb="FF000000"/>
        <rFont val="Times New Roman"/>
        <family val="1"/>
      </rPr>
      <t xml:space="preserve"> Progreso Energy </t>
    </r>
  </si>
  <si>
    <t>Incluye: Llano Sánchez 115-27,  Sin Generación</t>
  </si>
  <si>
    <r>
      <t xml:space="preserve">Subestación: Santiago 2 (230/34.5kV), </t>
    </r>
    <r>
      <rPr>
        <b/>
        <sz val="10"/>
        <color indexed="12"/>
        <rFont val="DIN-Regular"/>
        <family val="2"/>
      </rPr>
      <t>Nueva</t>
    </r>
  </si>
  <si>
    <t>Subestación: El Higo (con Conexión a SE El Coco), Sin Generación</t>
  </si>
  <si>
    <t>* sunstar</t>
  </si>
  <si>
    <t>Subestación: El Coco (Carga de EDEMET en SE El Coco)</t>
  </si>
  <si>
    <r>
      <rPr>
        <b/>
        <sz val="11"/>
        <color rgb="FF00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AES PANAMA, S.R.L. - (PV Estí Solar 2)</t>
    </r>
  </si>
  <si>
    <r>
      <rPr>
        <b/>
        <sz val="11"/>
        <color rgb="FF00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PANASOLAR CLEAN POWER, S.A. - ( PV Panasolar IV)</t>
    </r>
  </si>
  <si>
    <t xml:space="preserve">Subestación: Chorrera 34.5 kV </t>
  </si>
  <si>
    <r>
      <rPr>
        <b/>
        <sz val="11"/>
        <color rgb="FF00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PANASOLAR CLEAN POWER, S.A. - ( PV Panasolar V)</t>
    </r>
  </si>
  <si>
    <r>
      <t xml:space="preserve">Subestación: Burunga 230/115/34.5kV </t>
    </r>
    <r>
      <rPr>
        <b/>
        <sz val="10"/>
        <color indexed="12"/>
        <rFont val="DIN-Regular"/>
        <family val="2"/>
      </rPr>
      <t>(Con Howard 115kV)</t>
    </r>
  </si>
  <si>
    <r>
      <rPr>
        <b/>
        <sz val="11"/>
        <color rgb="FF00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ECOENER RENOVABLE PANAMA, S.A - (PV Santiago (Ecoener)</t>
    </r>
  </si>
  <si>
    <r>
      <t xml:space="preserve">Subestación: El Torno115kV </t>
    </r>
    <r>
      <rPr>
        <b/>
        <sz val="10"/>
        <color indexed="12"/>
        <rFont val="DIN-Regular"/>
        <family val="2"/>
      </rPr>
      <t>(Alimentada desde Chorrera 115kV)</t>
    </r>
  </si>
  <si>
    <r>
      <rPr>
        <b/>
        <sz val="11"/>
        <color rgb="FF00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ECOENER PRODUCTORA PANAMA, S.A. - ( PV La Mesa (Ecoener)</t>
    </r>
  </si>
  <si>
    <r>
      <rPr>
        <b/>
        <sz val="11"/>
        <color rgb="FF000000"/>
        <rFont val="Times New Roman"/>
        <family val="1"/>
      </rPr>
      <t>*</t>
    </r>
    <r>
      <rPr>
        <sz val="11"/>
        <color rgb="FF000000"/>
        <rFont val="Times New Roman"/>
        <family val="1"/>
      </rPr>
      <t xml:space="preserve"> ECOENER SOLAR PANAMA, S.A - ( PV San Bartolo (Ecoener))</t>
    </r>
  </si>
  <si>
    <r>
      <rPr>
        <b/>
        <sz val="11"/>
        <color rgb="FF00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ECOENER GENERADORA PANAMA, S.A. - ( PV Agua Viva)</t>
    </r>
  </si>
  <si>
    <t>Subestación: San Francisco</t>
  </si>
  <si>
    <r>
      <rPr>
        <b/>
        <sz val="11"/>
        <color rgb="FF000000"/>
        <rFont val="Times New Roman"/>
        <family val="1"/>
      </rPr>
      <t>*</t>
    </r>
    <r>
      <rPr>
        <sz val="11"/>
        <color rgb="FF000000"/>
        <rFont val="Times New Roman"/>
        <family val="1"/>
      </rPr>
      <t xml:space="preserve"> LAS LOMAS SOLAR ELECTRIC, S.A. - ( Las Lomas)</t>
    </r>
  </si>
  <si>
    <t>Subestación: Locería</t>
  </si>
  <si>
    <r>
      <rPr>
        <b/>
        <sz val="11"/>
        <color rgb="FF00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PANASOLAR GENERADORA DE POTENCIA VERDE, S.A. - ( Panasolar VII)</t>
    </r>
  </si>
  <si>
    <t>Subestación: Marañón</t>
  </si>
  <si>
    <r>
      <rPr>
        <b/>
        <sz val="11"/>
        <color rgb="FF00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PANASOLAR GENERADORA DE POTENCIA VERDE, S.A. - ( Panasolar VIII)</t>
    </r>
  </si>
  <si>
    <t>Subestación: Centro Bancario</t>
  </si>
  <si>
    <r>
      <rPr>
        <b/>
        <sz val="11"/>
        <color rgb="FF00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PANASOLAR GENERADORA DE POTENCIA VERDE, S.A. - ( Panasolar IX)</t>
    </r>
  </si>
  <si>
    <t>Subestación: Justo Arosemena 115kV</t>
  </si>
  <si>
    <r>
      <rPr>
        <b/>
        <sz val="11"/>
        <color rgb="FF00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SOLAR DESIGN - ( PV La Hueca)</t>
    </r>
  </si>
  <si>
    <t>Gold Mills</t>
  </si>
  <si>
    <r>
      <t xml:space="preserve">Subestación: Miraflores </t>
    </r>
    <r>
      <rPr>
        <b/>
        <sz val="10"/>
        <color indexed="12"/>
        <rFont val="DIN-Regular"/>
        <family val="2"/>
      </rPr>
      <t>(Carga de EDEMET, Con Howard 115kV y La Floresta 115)</t>
    </r>
  </si>
  <si>
    <r>
      <rPr>
        <b/>
        <sz val="11"/>
        <color rgb="FF00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SB-1 PROJECT S.A. - (San Bartolo 1)</t>
    </r>
  </si>
  <si>
    <t>Subestación: Balboa (Carga de EDEMET)</t>
  </si>
  <si>
    <t>*SB-2 PROJECT S.A. - (San Bartolo 2)</t>
  </si>
  <si>
    <t>Subestación: Summit</t>
  </si>
  <si>
    <r>
      <rPr>
        <b/>
        <sz val="11"/>
        <color rgb="FF00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SB-3 PROJECT S.A. - (San Bartolo 3)</t>
    </r>
  </si>
  <si>
    <t>Subestación: Gamboa</t>
  </si>
  <si>
    <t>*SB-4 PROJECT S.A. - (San Bartolo 4)</t>
  </si>
  <si>
    <r>
      <t xml:space="preserve">Subestación: Howard 115kV </t>
    </r>
    <r>
      <rPr>
        <b/>
        <sz val="10"/>
        <color indexed="12"/>
        <rFont val="DIN-Regular"/>
        <family val="2"/>
      </rPr>
      <t>(Nueva)</t>
    </r>
  </si>
  <si>
    <r>
      <rPr>
        <b/>
        <sz val="11"/>
        <color rgb="FF00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GENERADORA SOLAR OCCIDENTE, S.A. - ( Cerro Viejo Solar)</t>
    </r>
  </si>
  <si>
    <r>
      <t>Subestación: La Floresta 115</t>
    </r>
    <r>
      <rPr>
        <b/>
        <sz val="10"/>
        <color indexed="12"/>
        <rFont val="DIN-Regular"/>
        <family val="2"/>
      </rPr>
      <t xml:space="preserve"> (Nueva)</t>
    </r>
  </si>
  <si>
    <t xml:space="preserve">ENEL FORTUNA, S.A. -(Fortuna) </t>
  </si>
  <si>
    <t>Monte Oscuro</t>
  </si>
  <si>
    <t>AES PANAMA, S.R.L.-(Estí)</t>
  </si>
  <si>
    <t>Tinajitas</t>
  </si>
  <si>
    <t>BONTEX, S.A. -(Gualaca)</t>
  </si>
  <si>
    <t>ALTERNEGY, S.A. -(Lorena)</t>
  </si>
  <si>
    <t>Chilibre (Incluye IDAAN)</t>
  </si>
  <si>
    <t xml:space="preserve">ALTERNEGY, S.A. -(Prudencia) </t>
  </si>
  <si>
    <t>Calzada Larga</t>
  </si>
  <si>
    <r>
      <t xml:space="preserve">* </t>
    </r>
    <r>
      <rPr>
        <sz val="11"/>
        <color rgb="FF000000"/>
        <rFont val="Times New Roman"/>
        <family val="1"/>
      </rPr>
      <t>CELSOLAR, S.A. - (Solar Prudencia)</t>
    </r>
  </si>
  <si>
    <r>
      <t>* S</t>
    </r>
    <r>
      <rPr>
        <sz val="11"/>
        <color rgb="FF000000"/>
        <rFont val="Times New Roman"/>
        <family val="1"/>
      </rPr>
      <t xml:space="preserve">olar Energy Park Enterprise, S. A.-(Rodeo Solar) </t>
    </r>
  </si>
  <si>
    <t>Rodeo Solar</t>
  </si>
  <si>
    <r>
      <t xml:space="preserve">* </t>
    </r>
    <r>
      <rPr>
        <sz val="11"/>
        <color rgb="FF000000"/>
        <rFont val="Times New Roman"/>
        <family val="1"/>
      </rPr>
      <t>SUNERGY I, S.A. -(La Villa Solar)</t>
    </r>
  </si>
  <si>
    <t>Tocumen</t>
  </si>
  <si>
    <t>La Villa Solar</t>
  </si>
  <si>
    <r>
      <t xml:space="preserve">* </t>
    </r>
    <r>
      <rPr>
        <sz val="11"/>
        <color rgb="FF000000"/>
        <rFont val="Times New Roman"/>
        <family val="1"/>
      </rPr>
      <t xml:space="preserve">ARRENDADORA ISTMO ENERGY, S.A.-(Chupampa Solar) </t>
    </r>
  </si>
  <si>
    <t>Llano Bonito</t>
  </si>
  <si>
    <t>Chupampa Solar</t>
  </si>
  <si>
    <r>
      <t xml:space="preserve">* </t>
    </r>
    <r>
      <rPr>
        <sz val="11"/>
        <color rgb="FF000000"/>
        <rFont val="Times New Roman"/>
        <family val="1"/>
      </rPr>
      <t xml:space="preserve">ARGENTUM SOLAR, S.A.-(Rio de Jesús Etapa III) </t>
    </r>
  </si>
  <si>
    <t>* Bayano (Cañitas-Aserradero)</t>
  </si>
  <si>
    <t>S/E Costa del Este</t>
  </si>
  <si>
    <t>Rio de Jesús Etapa III</t>
  </si>
  <si>
    <r>
      <t xml:space="preserve">* </t>
    </r>
    <r>
      <rPr>
        <sz val="11"/>
        <color rgb="FF000000"/>
        <rFont val="Times New Roman"/>
        <family val="1"/>
      </rPr>
      <t>AES PANAMÁ S.R.L - ( Corotú Solar)</t>
    </r>
  </si>
  <si>
    <t>Cerro Viento</t>
  </si>
  <si>
    <r>
      <t xml:space="preserve">* </t>
    </r>
    <r>
      <rPr>
        <sz val="11"/>
        <color rgb="FF000000"/>
        <rFont val="Times New Roman"/>
        <family val="1"/>
      </rPr>
      <t>GRANJA SOLAR ALANJE UNO, S.A. - (PV Solar Alanje 1)</t>
    </r>
  </si>
  <si>
    <t>Geehan</t>
  </si>
  <si>
    <r>
      <t xml:space="preserve">* </t>
    </r>
    <r>
      <rPr>
        <sz val="11"/>
        <color rgb="FF000000"/>
        <rFont val="Times New Roman"/>
        <family val="1"/>
      </rPr>
      <t>GRANJA SOLAR ALANJE DOS, S.A - (PV Solar Alanje 2)</t>
    </r>
  </si>
  <si>
    <r>
      <t xml:space="preserve"> * </t>
    </r>
    <r>
      <rPr>
        <sz val="11"/>
        <color rgb="FF000000"/>
        <rFont val="Times New Roman"/>
        <family val="1"/>
      </rPr>
      <t>GRANJA SOLAR ALANJE TRES, S.A - (PV Solar Alanje 3)</t>
    </r>
  </si>
  <si>
    <r>
      <t xml:space="preserve">* </t>
    </r>
    <r>
      <rPr>
        <sz val="11"/>
        <color rgb="FF000000"/>
        <rFont val="Times New Roman"/>
        <family val="1"/>
      </rPr>
      <t>GENERADORA SOLAR SANTA CRUZ, S.A.- (Solar Santa Cruz)</t>
    </r>
  </si>
  <si>
    <t>Nueva S/E Chepo</t>
  </si>
  <si>
    <r>
      <t xml:space="preserve">* </t>
    </r>
    <r>
      <rPr>
        <sz val="11"/>
        <color rgb="FF000000"/>
        <rFont val="Times New Roman"/>
        <family val="1"/>
      </rPr>
      <t>PAN ENERGY II - ( Boquerón Solar)</t>
    </r>
  </si>
  <si>
    <t>HIDROELÉCTRICA MACANO II, S.A. -( RP-550)</t>
  </si>
  <si>
    <r>
      <t xml:space="preserve">* </t>
    </r>
    <r>
      <rPr>
        <sz val="11"/>
        <color rgb="FF000000"/>
        <rFont val="Times New Roman"/>
        <family val="1"/>
      </rPr>
      <t>GENERADORA SOLAR SANTA CRUZ, S.A. - ( PV  Santa Cruz Solar (Etapa 1, Fase 2)</t>
    </r>
  </si>
  <si>
    <r>
      <t xml:space="preserve">* </t>
    </r>
    <r>
      <rPr>
        <sz val="11"/>
        <color rgb="FF000000"/>
        <rFont val="Times New Roman"/>
        <family val="1"/>
      </rPr>
      <t>RA SOLAR, S.A. - (RA Solar)</t>
    </r>
  </si>
  <si>
    <t>France Field</t>
  </si>
  <si>
    <t>Bahía Las Minas</t>
  </si>
  <si>
    <r>
      <t>Carga 44 kV: carga SE COL+ SE MH</t>
    </r>
    <r>
      <rPr>
        <vertAlign val="superscript"/>
        <sz val="11"/>
        <rFont val="Calibri"/>
        <family val="2"/>
        <scheme val="minor"/>
      </rPr>
      <t xml:space="preserve"> 1</t>
    </r>
  </si>
  <si>
    <t>AES PANAMA, S.R.L.-(La Estrella)</t>
  </si>
  <si>
    <t>Nueva S/E Gonzalillo</t>
  </si>
  <si>
    <t xml:space="preserve">AES PANAMA, S.R.L.-(Los Valles) </t>
  </si>
  <si>
    <t xml:space="preserve">CALDERA ENERGY CORP.-(Mendre) </t>
  </si>
  <si>
    <t>Total de Demanda Máxima No Coincidente</t>
  </si>
  <si>
    <t xml:space="preserve">GENERADORA ALTO VALLE, S.A.-(Cochea) </t>
  </si>
  <si>
    <t>ENERGÍA Y SERVICIOS DE PANAMÁ, S.A. (ESEPSA)-(Algarrobos)</t>
  </si>
  <si>
    <t>Subestación  Cañazas</t>
  </si>
  <si>
    <t xml:space="preserve">ELECTROGENERADORA DEL ISTMO, S.A.-(Mendre II) </t>
  </si>
  <si>
    <t>Nodo Changuinola (Almirante, Guabito, Changuinola, Las Tablas y Áreas Circunvecinas).</t>
  </si>
  <si>
    <r>
      <t xml:space="preserve">* </t>
    </r>
    <r>
      <rPr>
        <sz val="11"/>
        <color rgb="FF000000"/>
        <rFont val="Times New Roman"/>
        <family val="1"/>
      </rPr>
      <t>UP 2, S.A.-(Proyecto Solar UP2)</t>
    </r>
  </si>
  <si>
    <t>Proyecto Solar UP2</t>
  </si>
  <si>
    <r>
      <t xml:space="preserve">* </t>
    </r>
    <r>
      <rPr>
        <sz val="11"/>
        <color rgb="FF000000"/>
        <rFont val="Times New Roman"/>
        <family val="1"/>
      </rPr>
      <t xml:space="preserve">UP 3, S.A.-(Central Fotovoltáica UP3) </t>
    </r>
  </si>
  <si>
    <t>Central Fotovoltáica UP3</t>
  </si>
  <si>
    <r>
      <t xml:space="preserve">* </t>
    </r>
    <r>
      <rPr>
        <sz val="11"/>
        <color rgb="FF000000"/>
        <rFont val="Times New Roman"/>
        <family val="1"/>
      </rPr>
      <t>UP 4, S.A.-(Central fotovoltaica UP4)</t>
    </r>
  </si>
  <si>
    <t>Central fotovoltaica UP4</t>
  </si>
  <si>
    <t xml:space="preserve">ISTMUS HYDRO POWER, S. DE R.L. -(Concepción) </t>
  </si>
  <si>
    <t>HIDRO BOQUERÓN, S.A.-(Macano)</t>
  </si>
  <si>
    <t xml:space="preserve">PASO ANCHO HYDRO POWER CORP.-(Paso Ancho) </t>
  </si>
  <si>
    <r>
      <t xml:space="preserve">(E) </t>
    </r>
    <r>
      <rPr>
        <sz val="11"/>
        <color rgb="FF000000"/>
        <rFont val="Times New Roman"/>
        <family val="1"/>
      </rPr>
      <t xml:space="preserve">SALTOS DEL FRANCOLI, S.A. -(Los Planetas) </t>
    </r>
  </si>
  <si>
    <t>GENERADORA PEDREGALITO, S.A. -(Pedregalito + Pedregalito I Unidad 4)</t>
  </si>
  <si>
    <t>Central Azucarero de Alanje, S. A. (CADASA)</t>
  </si>
  <si>
    <t xml:space="preserve">GENERADORA RIO CHICO, S.A. -(Pedregalito II + Pedregalito II Unidad 3) </t>
  </si>
  <si>
    <t xml:space="preserve">HIDRO PIEDRA, S.A. -(RP-490) </t>
  </si>
  <si>
    <r>
      <t xml:space="preserve">(E) </t>
    </r>
    <r>
      <rPr>
        <sz val="11"/>
        <color rgb="FF000000"/>
        <rFont val="Times New Roman"/>
        <family val="1"/>
      </rPr>
      <t xml:space="preserve">ENERGÍA Y SERVICIOS DE PANAMÁ, S.A. -(Macho de Monte) </t>
    </r>
  </si>
  <si>
    <r>
      <t xml:space="preserve">(E) </t>
    </r>
    <r>
      <rPr>
        <sz val="11"/>
        <color rgb="FF000000"/>
        <rFont val="Times New Roman"/>
        <family val="1"/>
      </rPr>
      <t xml:space="preserve">ENERGÍA Y SERVICIOS DE PANAMÁ, S.A. -(Dolega) </t>
    </r>
  </si>
  <si>
    <t xml:space="preserve">LAS PERLAS NORTE, S. DE. R.L.-(Las Perlas Norte) </t>
  </si>
  <si>
    <t xml:space="preserve">LAS PERLAS SUR, S. DE R.L.-(Las Perlas Sur) </t>
  </si>
  <si>
    <t xml:space="preserve">HIDROELÉCTRICA SAN LORENZO, S.A.-(San Lorenzo) </t>
  </si>
  <si>
    <t xml:space="preserve">ELECTRON INVESTMENT, S.A.-(Monte Lirio) </t>
  </si>
  <si>
    <t xml:space="preserve">ELECTRON INVESTMENT, S.A-(Pando) </t>
  </si>
  <si>
    <t xml:space="preserve">EMPRESA NACIONAL DE ENERGÍA, S.A.-(Bugaba I) </t>
  </si>
  <si>
    <t xml:space="preserve">EMPRESA NACIONAL DE ENERGÍA, S.A.-(Bugaba II) </t>
  </si>
  <si>
    <t xml:space="preserve">HYDRO CAISAN, S.A.-(El Alto) </t>
  </si>
  <si>
    <t>HIDROELÉCTRICA BAJOS DEL TOTUMA, S.A.-(Bajo del Totuma)</t>
  </si>
  <si>
    <t xml:space="preserve">SALTOS DEL FRANCOLI, S.A. -(Los Planetas II) </t>
  </si>
  <si>
    <r>
      <t>* E</t>
    </r>
    <r>
      <rPr>
        <sz val="11"/>
        <color rgb="FF000000"/>
        <rFont val="Times New Roman"/>
        <family val="1"/>
      </rPr>
      <t xml:space="preserve">NEL RENOVABLE, S.R.L.-(Solar Chiriquí) </t>
    </r>
  </si>
  <si>
    <t>CORPORACIÓN DE ENERGÍA DEL ISTMO, S.A.-(Las Cruces)</t>
  </si>
  <si>
    <t>GENERADORA DEL ISTMO, S.A.-(Barro Blanco)</t>
  </si>
  <si>
    <t>Ikako</t>
  </si>
  <si>
    <r>
      <t xml:space="preserve">*(E) </t>
    </r>
    <r>
      <rPr>
        <sz val="11"/>
        <color rgb="FF000000"/>
        <rFont val="Times New Roman"/>
        <family val="1"/>
      </rPr>
      <t xml:space="preserve">EMPRESA NACIONAL DE ENERGÍA, S.A.-(Solar Bugaba) </t>
    </r>
  </si>
  <si>
    <t>Ikako I</t>
  </si>
  <si>
    <t xml:space="preserve">HIDRO PIEDRA, S.A. -(La Cuchilla) </t>
  </si>
  <si>
    <t>Ikako II</t>
  </si>
  <si>
    <r>
      <t xml:space="preserve">* </t>
    </r>
    <r>
      <rPr>
        <sz val="11"/>
        <color rgb="FF000000"/>
        <rFont val="Times New Roman"/>
        <family val="1"/>
      </rPr>
      <t xml:space="preserve">TECNISOL I, S.A.-(Ikako) </t>
    </r>
  </si>
  <si>
    <t>Ikako III</t>
  </si>
  <si>
    <r>
      <t xml:space="preserve">* </t>
    </r>
    <r>
      <rPr>
        <sz val="11"/>
        <color rgb="FF000000"/>
        <rFont val="Times New Roman"/>
        <family val="1"/>
      </rPr>
      <t>TECNISOL II, S.A.-(Ikako I )</t>
    </r>
  </si>
  <si>
    <t xml:space="preserve">Caoba Solar </t>
  </si>
  <si>
    <r>
      <t xml:space="preserve">* </t>
    </r>
    <r>
      <rPr>
        <sz val="11"/>
        <color rgb="FF000000"/>
        <rFont val="Times New Roman"/>
        <family val="1"/>
      </rPr>
      <t xml:space="preserve">TECNISOL III, S.A.- (Ikako II) </t>
    </r>
  </si>
  <si>
    <r>
      <t xml:space="preserve">* </t>
    </r>
    <r>
      <rPr>
        <sz val="11"/>
        <color rgb="FF000000"/>
        <rFont val="Times New Roman"/>
        <family val="1"/>
      </rPr>
      <t xml:space="preserve">TECNISOL IV, S.A.- (Ikako III) </t>
    </r>
  </si>
  <si>
    <r>
      <t xml:space="preserve">* </t>
    </r>
    <r>
      <rPr>
        <sz val="11"/>
        <color rgb="FF000000"/>
        <rFont val="Times New Roman"/>
        <family val="1"/>
      </rPr>
      <t xml:space="preserve">AES PANAMA, S.R.L.-(Caoba Solar) </t>
    </r>
  </si>
  <si>
    <r>
      <t xml:space="preserve">* </t>
    </r>
    <r>
      <rPr>
        <sz val="11"/>
        <color rgb="FF000000"/>
        <rFont val="Times New Roman"/>
        <family val="1"/>
      </rPr>
      <t xml:space="preserve">AES PANAMA, S.R.L.-(Cedro Solar) </t>
    </r>
  </si>
  <si>
    <r>
      <t xml:space="preserve">(E) </t>
    </r>
    <r>
      <rPr>
        <sz val="11"/>
        <color rgb="FF000000"/>
        <rFont val="Times New Roman"/>
        <family val="1"/>
      </rPr>
      <t>ECO GROOVE INVESTMENT, INC.</t>
    </r>
  </si>
  <si>
    <r>
      <t xml:space="preserve">*(E) </t>
    </r>
    <r>
      <rPr>
        <sz val="11"/>
        <color rgb="FF000000"/>
        <rFont val="Times New Roman"/>
        <family val="1"/>
      </rPr>
      <t>SOLAR BOQUERÓN, S.A.- (Macano Solar)</t>
    </r>
  </si>
  <si>
    <t>Macano Solar</t>
  </si>
  <si>
    <t>CENTRAL AZUCARERO DE ALANJE, S.A.-(Auto generador-CADASA)</t>
  </si>
  <si>
    <r>
      <t xml:space="preserve">(E) </t>
    </r>
    <r>
      <rPr>
        <sz val="11"/>
        <color rgb="FF000000"/>
        <rFont val="Times New Roman"/>
        <family val="1"/>
      </rPr>
      <t xml:space="preserve">ANDREA´S POWER ENERGY CORP.-(Andreas Power) </t>
    </r>
  </si>
  <si>
    <t>Andreas Power</t>
  </si>
  <si>
    <r>
      <t xml:space="preserve">*(E) </t>
    </r>
    <r>
      <rPr>
        <sz val="11"/>
        <color rgb="FF000000"/>
        <rFont val="Times New Roman"/>
        <family val="1"/>
      </rPr>
      <t>ECOENER FOTOVOLTAICA PANAMA (San Juan)</t>
    </r>
  </si>
  <si>
    <r>
      <t xml:space="preserve"> * </t>
    </r>
    <r>
      <rPr>
        <sz val="11"/>
        <color rgb="FF000000"/>
        <rFont val="Times New Roman"/>
        <family val="1"/>
      </rPr>
      <t>ECOENER RENOVABLE PANAMA, S.A-ECOENER RENOVABLE</t>
    </r>
  </si>
  <si>
    <r>
      <t xml:space="preserve">* </t>
    </r>
    <r>
      <rPr>
        <sz val="11"/>
        <color rgb="FF000000"/>
        <rFont val="Times New Roman"/>
        <family val="1"/>
      </rPr>
      <t>Central Solar La Hueca (La Hueca)</t>
    </r>
  </si>
  <si>
    <r>
      <t xml:space="preserve">*(E) </t>
    </r>
    <r>
      <rPr>
        <sz val="11"/>
        <color rgb="FF000000"/>
        <rFont val="Times New Roman"/>
        <family val="1"/>
      </rPr>
      <t>RP-550</t>
    </r>
  </si>
  <si>
    <r>
      <t xml:space="preserve">* </t>
    </r>
    <r>
      <rPr>
        <sz val="11"/>
        <color rgb="FF000000"/>
        <rFont val="Times New Roman"/>
        <family val="1"/>
      </rPr>
      <t>SOLAR LOADGE, S.A. - ( La Torre Solar)</t>
    </r>
  </si>
  <si>
    <r>
      <t xml:space="preserve">* </t>
    </r>
    <r>
      <rPr>
        <sz val="11"/>
        <color rgb="FF000000"/>
        <rFont val="Times New Roman"/>
        <family val="1"/>
      </rPr>
      <t xml:space="preserve">SAN LORENZO SOLAR, S.A. </t>
    </r>
  </si>
  <si>
    <r>
      <t xml:space="preserve">* </t>
    </r>
    <r>
      <rPr>
        <sz val="11"/>
        <color rgb="FF000000"/>
        <rFont val="Times New Roman"/>
        <family val="1"/>
      </rPr>
      <t>JAGÜITO GREEN ENERGY I, S.A.</t>
    </r>
  </si>
  <si>
    <r>
      <t xml:space="preserve">* </t>
    </r>
    <r>
      <rPr>
        <sz val="11"/>
        <color rgb="FF000000"/>
        <rFont val="Times New Roman"/>
        <family val="1"/>
      </rPr>
      <t>JAGÜITO GREEN ENERGY II, S.A.</t>
    </r>
  </si>
  <si>
    <r>
      <t xml:space="preserve">* </t>
    </r>
    <r>
      <rPr>
        <sz val="11"/>
        <color rgb="FF000000"/>
        <rFont val="Times New Roman"/>
        <family val="1"/>
      </rPr>
      <t>JAGÜITO GREEN ENERGY III, S.A.</t>
    </r>
  </si>
  <si>
    <r>
      <t xml:space="preserve">* </t>
    </r>
    <r>
      <rPr>
        <sz val="11"/>
        <color rgb="FF000000"/>
        <rFont val="Times New Roman"/>
        <family val="1"/>
      </rPr>
      <t>MEGA SOLAR POWER GENERATION, S.A. - ( PV Megasolar)</t>
    </r>
  </si>
  <si>
    <r>
      <t xml:space="preserve">* </t>
    </r>
    <r>
      <rPr>
        <sz val="11"/>
        <color rgb="FF000000"/>
        <rFont val="Times New Roman"/>
        <family val="1"/>
      </rPr>
      <t>HELIOS APOLO SOLAR, S.A. - (PV Gualaca Solar (Helios)</t>
    </r>
  </si>
  <si>
    <t xml:space="preserve">HIDROIBÉRICA, S.A. -(El Fraile + El Fraile Und 3) </t>
  </si>
  <si>
    <t xml:space="preserve">ENERGÍA Y SERVICIOS DE PANAMÁ, S.A. -(La Yeguada) </t>
  </si>
  <si>
    <r>
      <t xml:space="preserve">* </t>
    </r>
    <r>
      <rPr>
        <sz val="11"/>
        <color rgb="FF000000"/>
        <rFont val="Times New Roman"/>
        <family val="1"/>
      </rPr>
      <t>GENA SOLAR, S.A.-(Don Felix + Don Felix Et2)</t>
    </r>
  </si>
  <si>
    <t>Don Felix + Don Felix Et2</t>
  </si>
  <si>
    <t>Nuevo Chagres aes</t>
  </si>
  <si>
    <r>
      <t xml:space="preserve">* </t>
    </r>
    <r>
      <rPr>
        <sz val="11"/>
        <color rgb="FF000000"/>
        <rFont val="Times New Roman"/>
        <family val="1"/>
      </rPr>
      <t>DIVISA SOLAR 10 MW, S.A.-(Solar Divisa)</t>
    </r>
  </si>
  <si>
    <r>
      <t xml:space="preserve">*(E) </t>
    </r>
    <r>
      <rPr>
        <sz val="11"/>
        <color rgb="FF000000"/>
        <rFont val="Times New Roman"/>
        <family val="1"/>
      </rPr>
      <t xml:space="preserve">FARALLON SOLAR 2, S.A.-(Farallón Solar) </t>
    </r>
  </si>
  <si>
    <r>
      <t xml:space="preserve">*(E) </t>
    </r>
    <r>
      <rPr>
        <sz val="11"/>
        <color rgb="FF000000"/>
        <rFont val="Times New Roman"/>
        <family val="1"/>
      </rPr>
      <t xml:space="preserve">AZUCARERA NACIONAL, S.A.-(Coclé Solar) </t>
    </r>
  </si>
  <si>
    <r>
      <t xml:space="preserve">*(E) </t>
    </r>
    <r>
      <rPr>
        <sz val="11"/>
        <color rgb="FF000000"/>
        <rFont val="Times New Roman"/>
        <family val="1"/>
      </rPr>
      <t>HIDROIBÉRICA, S.A. -(El Fraile Solar 1 )</t>
    </r>
  </si>
  <si>
    <r>
      <t xml:space="preserve">* </t>
    </r>
    <r>
      <rPr>
        <sz val="11"/>
        <color rgb="FF000000"/>
        <rFont val="Times New Roman"/>
        <family val="1"/>
      </rPr>
      <t xml:space="preserve">SOLAR COCLE VENTURE, S. DE R.L.-(Solar Coclé) </t>
    </r>
  </si>
  <si>
    <t xml:space="preserve">Rosa de los Vientos Etapa II </t>
  </si>
  <si>
    <r>
      <t xml:space="preserve">* </t>
    </r>
    <r>
      <rPr>
        <sz val="11"/>
        <color rgb="FF000000"/>
        <rFont val="Times New Roman"/>
        <family val="1"/>
      </rPr>
      <t xml:space="preserve">SOLAR PANAMÁ VENTURE, S. DE R.L.-(Solar Paris) </t>
    </r>
  </si>
  <si>
    <r>
      <t xml:space="preserve">* </t>
    </r>
    <r>
      <rPr>
        <sz val="11"/>
        <color rgb="FF000000"/>
        <rFont val="Times New Roman"/>
        <family val="1"/>
      </rPr>
      <t xml:space="preserve">SOLAR AZUERO VENTURE, S. DE R.L.-(Solar Los ángeles) </t>
    </r>
  </si>
  <si>
    <r>
      <t xml:space="preserve">* </t>
    </r>
    <r>
      <rPr>
        <sz val="11"/>
        <color rgb="FF000000"/>
        <rFont val="Times New Roman"/>
        <family val="1"/>
      </rPr>
      <t>ENEL RENOVABLE, S.R.L.-(Sol Real)</t>
    </r>
  </si>
  <si>
    <t xml:space="preserve">Parque eólico Toabre </t>
  </si>
  <si>
    <r>
      <t xml:space="preserve">* </t>
    </r>
    <r>
      <rPr>
        <sz val="11"/>
        <color rgb="FF000000"/>
        <rFont val="Times New Roman"/>
        <family val="1"/>
      </rPr>
      <t xml:space="preserve">PSZI, S.A.-(El Espinal) </t>
    </r>
  </si>
  <si>
    <r>
      <t xml:space="preserve">* </t>
    </r>
    <r>
      <rPr>
        <sz val="11"/>
        <color rgb="FF000000"/>
        <rFont val="Times New Roman"/>
        <family val="1"/>
      </rPr>
      <t>ENEL RENOVABLE, S.R.L.-(Vista Alegre)</t>
    </r>
  </si>
  <si>
    <r>
      <t xml:space="preserve">* </t>
    </r>
    <r>
      <rPr>
        <sz val="11"/>
        <color rgb="FF000000"/>
        <rFont val="Times New Roman"/>
        <family val="1"/>
      </rPr>
      <t xml:space="preserve">ENEL RENOVABLE, S.R.L.-(Milton Solar) </t>
    </r>
  </si>
  <si>
    <r>
      <t>**</t>
    </r>
    <r>
      <rPr>
        <sz val="11"/>
        <color rgb="FF000000"/>
        <rFont val="Times New Roman"/>
        <family val="1"/>
      </rPr>
      <t xml:space="preserve"> UEP PENONOMÉ II, S.A. -(Marañón)</t>
    </r>
  </si>
  <si>
    <r>
      <t>**</t>
    </r>
    <r>
      <rPr>
        <sz val="11"/>
        <color rgb="FF000000"/>
        <rFont val="Times New Roman"/>
        <family val="1"/>
      </rPr>
      <t xml:space="preserve"> UEP PENONOMÉ II, S.A. -(Rosa de los Vientos) </t>
    </r>
  </si>
  <si>
    <r>
      <t xml:space="preserve">** </t>
    </r>
    <r>
      <rPr>
        <sz val="11"/>
        <color rgb="FF000000"/>
        <rFont val="Times New Roman"/>
        <family val="1"/>
      </rPr>
      <t>AES PANAMA, S.R.L. - (Nuevo Chagres - Fase 1)</t>
    </r>
  </si>
  <si>
    <r>
      <t xml:space="preserve">** </t>
    </r>
    <r>
      <rPr>
        <sz val="11"/>
        <color rgb="FF000000"/>
        <rFont val="Times New Roman"/>
        <family val="1"/>
      </rPr>
      <t>UEP PENONOMÉ II, S.A. - (Nuevo Chagres II)</t>
    </r>
  </si>
  <si>
    <t xml:space="preserve">Nuevo Chagres 1 </t>
  </si>
  <si>
    <r>
      <t>**</t>
    </r>
    <r>
      <rPr>
        <sz val="11"/>
        <color rgb="FF000000"/>
        <rFont val="Times New Roman"/>
        <family val="1"/>
      </rPr>
      <t xml:space="preserve"> UEP PENONOMÉ II, S.A. -(Portobelo) </t>
    </r>
  </si>
  <si>
    <r>
      <t xml:space="preserve">** </t>
    </r>
    <r>
      <rPr>
        <sz val="11"/>
        <color rgb="FF000000"/>
        <rFont val="Times New Roman"/>
        <family val="1"/>
      </rPr>
      <t xml:space="preserve">UEP PENONOMÉ II, S.A. -(Rosa de los Vientos Etapa II) </t>
    </r>
  </si>
  <si>
    <r>
      <t xml:space="preserve">** </t>
    </r>
    <r>
      <rPr>
        <sz val="11"/>
        <color rgb="FF000000"/>
        <rFont val="Times New Roman"/>
        <family val="1"/>
      </rPr>
      <t xml:space="preserve">PARQUE EÓLICO TOABRÉ, S.A.-(Parque eólico Toabré) </t>
    </r>
  </si>
  <si>
    <r>
      <t>*</t>
    </r>
    <r>
      <rPr>
        <sz val="11"/>
        <color rgb="FF000000"/>
        <rFont val="Times New Roman"/>
        <family val="1"/>
      </rPr>
      <t xml:space="preserve"> PANAMÁ SOLAR 2, S.A.-(Pocrí)</t>
    </r>
  </si>
  <si>
    <r>
      <t xml:space="preserve">* </t>
    </r>
    <r>
      <rPr>
        <sz val="11"/>
        <color rgb="FF000000"/>
        <rFont val="Times New Roman"/>
        <family val="1"/>
      </rPr>
      <t xml:space="preserve">ENEL RENOVABLE, S.R.L-(Estrella Solar) </t>
    </r>
  </si>
  <si>
    <r>
      <t xml:space="preserve">* </t>
    </r>
    <r>
      <rPr>
        <sz val="11"/>
        <color rgb="FF000000"/>
        <rFont val="Times New Roman"/>
        <family val="1"/>
      </rPr>
      <t xml:space="preserve">PANASOLAR GENERATION, S.A.-(PANASOLAR) </t>
    </r>
  </si>
  <si>
    <r>
      <t>*</t>
    </r>
    <r>
      <rPr>
        <sz val="11"/>
        <color rgb="FF000000"/>
        <rFont val="Times New Roman"/>
        <family val="1"/>
      </rPr>
      <t xml:space="preserve"> SOLAR DEVELOPMENT PANAMÁ, S.A.-(fotovoltaica SANTIAGO GEN) </t>
    </r>
  </si>
  <si>
    <t>FOTOVOLTAICA SANTIAGO GEN</t>
  </si>
  <si>
    <r>
      <t xml:space="preserve">* </t>
    </r>
    <r>
      <rPr>
        <sz val="11"/>
        <color rgb="FF000000"/>
        <rFont val="Times New Roman"/>
        <family val="1"/>
      </rPr>
      <t xml:space="preserve">Parque Solar Penonomé </t>
    </r>
  </si>
  <si>
    <t>Proyecto Fototvoltaico Jaguito solar</t>
  </si>
  <si>
    <r>
      <t xml:space="preserve">* </t>
    </r>
    <r>
      <rPr>
        <sz val="11"/>
        <color rgb="FF000000"/>
        <rFont val="Times New Roman"/>
        <family val="1"/>
      </rPr>
      <t>AES PANAMA, S.R.L.-(Mayorca Solar)</t>
    </r>
  </si>
  <si>
    <r>
      <t>*</t>
    </r>
    <r>
      <rPr>
        <sz val="11"/>
        <color rgb="FF000000"/>
        <rFont val="Times New Roman"/>
        <family val="1"/>
      </rPr>
      <t xml:space="preserve"> AES PANAMA, S.R.L.-(Solar Pesé)</t>
    </r>
  </si>
  <si>
    <r>
      <t>*</t>
    </r>
    <r>
      <rPr>
        <sz val="11"/>
        <color rgb="FF000000"/>
        <rFont val="Times New Roman"/>
        <family val="1"/>
      </rPr>
      <t xml:space="preserve"> ENEL RENOVABLE, S.R.L.-(Proyecto Fotovoltaico Jaguito solar) </t>
    </r>
  </si>
  <si>
    <r>
      <t xml:space="preserve">*(E) </t>
    </r>
    <r>
      <rPr>
        <sz val="11"/>
        <color rgb="FF000000"/>
        <rFont val="Times New Roman"/>
        <family val="1"/>
      </rPr>
      <t>DACONAN STAR SOLAR, S.A.-(Daconan Solar)</t>
    </r>
  </si>
  <si>
    <t xml:space="preserve">Daconan Solar </t>
  </si>
  <si>
    <r>
      <t xml:space="preserve">*(E) </t>
    </r>
    <r>
      <rPr>
        <sz val="11"/>
        <color rgb="FF000000"/>
        <rFont val="Times New Roman"/>
        <family val="1"/>
      </rPr>
      <t>TG4</t>
    </r>
  </si>
  <si>
    <t>TG4</t>
  </si>
  <si>
    <r>
      <t xml:space="preserve">* </t>
    </r>
    <r>
      <rPr>
        <sz val="11"/>
        <color rgb="FF000000"/>
        <rFont val="Times New Roman"/>
        <family val="1"/>
      </rPr>
      <t>Soná Solar (rio de jesus)</t>
    </r>
  </si>
  <si>
    <t>Soná solar (rio de jesus)</t>
  </si>
  <si>
    <t>PANA SOLAR GREEN POWER, S.A.</t>
  </si>
  <si>
    <r>
      <t>*</t>
    </r>
    <r>
      <rPr>
        <sz val="10"/>
        <color theme="1"/>
        <rFont val="Times New Roman"/>
        <family val="1"/>
      </rPr>
      <t xml:space="preserve"> ARGENTUM SOLAR, S.A.- (Rio de Jesús Solar )</t>
    </r>
  </si>
  <si>
    <t>ARGENTUM SOLAR, S.A.</t>
  </si>
  <si>
    <t>PANA SOLAR GREEN ENERGY, CORP.</t>
  </si>
  <si>
    <r>
      <t xml:space="preserve">* </t>
    </r>
    <r>
      <rPr>
        <sz val="11"/>
        <color rgb="FF000000"/>
        <rFont val="Times New Roman"/>
        <family val="1"/>
      </rPr>
      <t xml:space="preserve">SOLAR ENERGY PARK ENTERPRISES, INC. </t>
    </r>
  </si>
  <si>
    <t>Solar Energy Park Enterprise, S. A.</t>
  </si>
  <si>
    <r>
      <t xml:space="preserve">* </t>
    </r>
    <r>
      <rPr>
        <sz val="11"/>
        <color rgb="FF000000"/>
        <rFont val="Times New Roman"/>
        <family val="1"/>
      </rPr>
      <t>SOCIEDAD SUPER SERVICIOS, S.A. - (Ancon Solar I)</t>
    </r>
  </si>
  <si>
    <t>SOCIEDAD SUPER SERVICIOS, S.A.</t>
  </si>
  <si>
    <r>
      <t xml:space="preserve">* </t>
    </r>
    <r>
      <rPr>
        <sz val="11"/>
        <color rgb="FF000000"/>
        <rFont val="Times New Roman"/>
        <family val="1"/>
      </rPr>
      <t xml:space="preserve">VISTA HERMOSA 1, S.A.-(Panasolar II) </t>
    </r>
  </si>
  <si>
    <r>
      <t>*</t>
    </r>
    <r>
      <rPr>
        <sz val="11"/>
        <color rgb="FF000000"/>
        <rFont val="Times New Roman"/>
        <family val="1"/>
      </rPr>
      <t xml:space="preserve"> VISTA HERMOSA 2, S.A.-(Panasolar III) </t>
    </r>
  </si>
  <si>
    <r>
      <t xml:space="preserve">* </t>
    </r>
    <r>
      <rPr>
        <sz val="11"/>
        <color rgb="FF000000"/>
        <rFont val="Times New Roman"/>
        <family val="1"/>
      </rPr>
      <t>ARRENDADORA ISTMO ENERGY, S.A. - (Chupampa Solar)</t>
    </r>
  </si>
  <si>
    <r>
      <t xml:space="preserve">* </t>
    </r>
    <r>
      <rPr>
        <sz val="11"/>
        <color rgb="FF000000"/>
        <rFont val="Times New Roman"/>
        <family val="1"/>
      </rPr>
      <t>GENERADORA DE ENERGÍA RENOVABLE, S.A- (Campo Solar La Victoria)</t>
    </r>
  </si>
  <si>
    <t xml:space="preserve">HIDROIBÉRICA, S.A.-(El Fraile II) </t>
  </si>
  <si>
    <r>
      <t>*</t>
    </r>
    <r>
      <rPr>
        <sz val="11"/>
        <color rgb="FF000000"/>
        <rFont val="Times New Roman"/>
        <family val="1"/>
      </rPr>
      <t xml:space="preserve"> Los santos solar </t>
    </r>
  </si>
  <si>
    <r>
      <t>*</t>
    </r>
    <r>
      <rPr>
        <sz val="11"/>
        <color rgb="FF000000"/>
        <rFont val="Times New Roman"/>
        <family val="1"/>
      </rPr>
      <t xml:space="preserve"> Progresovidencia Solar 1 </t>
    </r>
  </si>
  <si>
    <r>
      <t xml:space="preserve">* </t>
    </r>
    <r>
      <rPr>
        <sz val="11"/>
        <color rgb="FF000000"/>
        <rFont val="Times New Roman"/>
        <family val="1"/>
      </rPr>
      <t>Fotovoltaica Farallón Solar 2</t>
    </r>
  </si>
  <si>
    <r>
      <t>*</t>
    </r>
    <r>
      <rPr>
        <sz val="11"/>
        <color rgb="FF000000"/>
        <rFont val="Times New Roman"/>
        <family val="1"/>
      </rPr>
      <t xml:space="preserve"> Llano Sánchez</t>
    </r>
  </si>
  <si>
    <r>
      <t xml:space="preserve">* </t>
    </r>
    <r>
      <rPr>
        <sz val="11"/>
        <color rgb="FF000000"/>
        <rFont val="Times New Roman"/>
        <family val="1"/>
      </rPr>
      <t xml:space="preserve">ORO SOLAR, S.A.-(Oro solar) </t>
    </r>
  </si>
  <si>
    <r>
      <t xml:space="preserve">* </t>
    </r>
    <r>
      <rPr>
        <sz val="11"/>
        <color rgb="FF000000"/>
        <rFont val="Times New Roman"/>
        <family val="1"/>
      </rPr>
      <t xml:space="preserve">MEGA SOLAR POWER GENERATION, S.A. </t>
    </r>
  </si>
  <si>
    <r>
      <t xml:space="preserve">* </t>
    </r>
    <r>
      <rPr>
        <sz val="11"/>
        <color rgb="FF000000"/>
        <rFont val="Times New Roman"/>
        <family val="1"/>
      </rPr>
      <t>GED GERSOL UNO, S.A. - (Llano Sánchez)</t>
    </r>
  </si>
  <si>
    <r>
      <t xml:space="preserve">* </t>
    </r>
    <r>
      <rPr>
        <sz val="11"/>
        <color rgb="FF000000"/>
        <rFont val="Times New Roman"/>
        <family val="1"/>
      </rPr>
      <t>GED GERSOL DOS, S.A. - (La Salamanca)</t>
    </r>
  </si>
  <si>
    <r>
      <t>*</t>
    </r>
    <r>
      <rPr>
        <sz val="11"/>
        <color rgb="FF000000"/>
        <rFont val="Times New Roman"/>
        <family val="1"/>
      </rPr>
      <t xml:space="preserve"> SOLAR DEVELOPMENT PANAMÁ, S.A. - (El Chumical I)</t>
    </r>
  </si>
  <si>
    <r>
      <t xml:space="preserve">* </t>
    </r>
    <r>
      <rPr>
        <sz val="11"/>
        <color rgb="FF000000"/>
        <rFont val="Times New Roman"/>
        <family val="1"/>
      </rPr>
      <t>PANAMA SOLAR INTEGRAL - (PV Cotaba Solar (Fase 1)</t>
    </r>
  </si>
  <si>
    <r>
      <t xml:space="preserve">** </t>
    </r>
    <r>
      <rPr>
        <sz val="11"/>
        <color rgb="FF000000"/>
        <rFont val="Times New Roman"/>
        <family val="1"/>
      </rPr>
      <t xml:space="preserve">SANTA CRUZ WIND, S.A. </t>
    </r>
  </si>
  <si>
    <t>HIDROBURICA -(Burica)</t>
  </si>
  <si>
    <r>
      <t xml:space="preserve">* </t>
    </r>
    <r>
      <rPr>
        <sz val="11"/>
        <color rgb="FF000000"/>
        <rFont val="Times New Roman"/>
        <family val="1"/>
      </rPr>
      <t>DESARRROLLO Y ENERGIA RENOVABLE S.A - ( PV Pacora Solar)</t>
    </r>
  </si>
  <si>
    <r>
      <t xml:space="preserve">** </t>
    </r>
    <r>
      <rPr>
        <sz val="11"/>
        <color rgb="FF000000"/>
        <rFont val="Times New Roman"/>
        <family val="1"/>
      </rPr>
      <t>UKA PARQUE EÓLICO LA COLORADA S.A. - (La Colorada)</t>
    </r>
  </si>
  <si>
    <r>
      <t xml:space="preserve">* </t>
    </r>
    <r>
      <rPr>
        <sz val="11"/>
        <color rgb="FF000000"/>
        <rFont val="Times New Roman"/>
        <family val="1"/>
      </rPr>
      <t>GRUPO DOE, S.A. - (La Union Solar)</t>
    </r>
  </si>
  <si>
    <r>
      <t xml:space="preserve">* </t>
    </r>
    <r>
      <rPr>
        <sz val="11"/>
        <color rgb="FF000000"/>
        <rFont val="Times New Roman"/>
        <family val="1"/>
      </rPr>
      <t>AES PANAMÁ S.R.L - ( Coclé Solar 1)</t>
    </r>
  </si>
  <si>
    <r>
      <t xml:space="preserve">** </t>
    </r>
    <r>
      <rPr>
        <sz val="11"/>
        <color rgb="FF000000"/>
        <rFont val="Times New Roman"/>
        <family val="1"/>
      </rPr>
      <t>PARQUE EÓLICO TOABRÉ, S.A. - (Toabré Etapa 2)</t>
    </r>
  </si>
  <si>
    <r>
      <t xml:space="preserve">** </t>
    </r>
    <r>
      <rPr>
        <sz val="11"/>
        <color rgb="FF000000"/>
        <rFont val="Times New Roman"/>
        <family val="1"/>
      </rPr>
      <t>PARQUE EÓLICO TOABRÉ, S.A. - (Toabré Etapa 3)</t>
    </r>
  </si>
  <si>
    <r>
      <t xml:space="preserve">* </t>
    </r>
    <r>
      <rPr>
        <sz val="11"/>
        <color rgb="FF000000"/>
        <rFont val="Times New Roman"/>
        <family val="1"/>
      </rPr>
      <t>PANAMA SOLAR INTEGRAL - (PV Cotaba Solar (Fase 2)</t>
    </r>
  </si>
  <si>
    <t xml:space="preserve">PAN-AM GENERATING LIMITED, S.A.-(Panam) </t>
  </si>
  <si>
    <r>
      <t xml:space="preserve">(E) </t>
    </r>
    <r>
      <rPr>
        <sz val="11"/>
        <color rgb="FF000000"/>
        <rFont val="Times New Roman"/>
        <family val="1"/>
      </rPr>
      <t xml:space="preserve">HIDRO PANAMÁ, S.A.-(Antón) </t>
    </r>
  </si>
  <si>
    <r>
      <t xml:space="preserve">*(E) </t>
    </r>
    <r>
      <rPr>
        <sz val="11"/>
        <color rgb="FF000000"/>
        <rFont val="Times New Roman"/>
        <family val="1"/>
      </rPr>
      <t>CONCEPTO SOLAR, S.A. - (Bejuco Solar)</t>
    </r>
  </si>
  <si>
    <r>
      <t xml:space="preserve">*(E) </t>
    </r>
    <r>
      <rPr>
        <sz val="11"/>
        <color rgb="FF000000"/>
        <rFont val="Times New Roman"/>
        <family val="1"/>
      </rPr>
      <t xml:space="preserve">ELECTRICIDAD SOLAR, S.A. - (Mendosa solar) </t>
    </r>
  </si>
  <si>
    <t>ECOENER FOTOVOLTAICA PANAMÁ, S.A.</t>
  </si>
  <si>
    <r>
      <t xml:space="preserve">*(E) </t>
    </r>
    <r>
      <rPr>
        <sz val="11"/>
        <color rgb="FF000000"/>
        <rFont val="Times New Roman"/>
        <family val="1"/>
      </rPr>
      <t>MASPV PANAMA INC. - (SUNRISE MASPV1)</t>
    </r>
  </si>
  <si>
    <t>TINTO SOLAR, S.A.</t>
  </si>
  <si>
    <r>
      <t xml:space="preserve">* </t>
    </r>
    <r>
      <rPr>
        <sz val="11"/>
        <color rgb="FF000000"/>
        <rFont val="Times New Roman"/>
        <family val="1"/>
      </rPr>
      <t>ECOENER FOTOVOLTAICA PANAMÁ, S.A. - (San Juan)</t>
    </r>
  </si>
  <si>
    <r>
      <t xml:space="preserve">* </t>
    </r>
    <r>
      <rPr>
        <sz val="11"/>
        <color rgb="FF000000"/>
        <rFont val="Times New Roman"/>
        <family val="1"/>
      </rPr>
      <t>TINTO SOLAR, S.A. - (Fotolvotaica Chame Solar)</t>
    </r>
  </si>
  <si>
    <r>
      <t xml:space="preserve">(E) </t>
    </r>
    <r>
      <rPr>
        <sz val="11"/>
        <color rgb="FF000000"/>
        <rFont val="Times New Roman"/>
        <family val="1"/>
      </rPr>
      <t>MASPV PANAMA INC. - (SUNRISE MASPV2)</t>
    </r>
  </si>
  <si>
    <r>
      <t xml:space="preserve">* </t>
    </r>
    <r>
      <rPr>
        <sz val="11"/>
        <color rgb="FF000000"/>
        <rFont val="Times New Roman"/>
        <family val="1"/>
      </rPr>
      <t>GENERADORA BRILLO SOLAR, S.A.</t>
    </r>
  </si>
  <si>
    <r>
      <t>*(E)</t>
    </r>
    <r>
      <rPr>
        <sz val="11"/>
        <color rgb="FF000000"/>
        <rFont val="Times New Roman"/>
        <family val="1"/>
      </rPr>
      <t xml:space="preserve"> CLEAN ENERGY SANTA CRUZ CORP.</t>
    </r>
  </si>
  <si>
    <r>
      <t xml:space="preserve">* </t>
    </r>
    <r>
      <rPr>
        <sz val="11"/>
        <color rgb="FF000000"/>
        <rFont val="Times New Roman"/>
        <family val="1"/>
      </rPr>
      <t>ARGENTUM SOLAR, S.A. -(Cacao Solar)</t>
    </r>
  </si>
  <si>
    <r>
      <t xml:space="preserve">*(E) </t>
    </r>
    <r>
      <rPr>
        <sz val="11"/>
        <color rgb="FF000000"/>
        <rFont val="Times New Roman"/>
        <family val="1"/>
      </rPr>
      <t>ARGENTUM SOLAR, S.A. -(PV La Cantera)</t>
    </r>
  </si>
  <si>
    <r>
      <t>*</t>
    </r>
    <r>
      <rPr>
        <sz val="11"/>
        <color rgb="FF000000"/>
        <rFont val="Times New Roman"/>
        <family val="1"/>
      </rPr>
      <t xml:space="preserve"> ALMACENADORA SOLAR PANAMA OESTE, S.A. </t>
    </r>
  </si>
  <si>
    <r>
      <t xml:space="preserve">* </t>
    </r>
    <r>
      <rPr>
        <sz val="11"/>
        <color rgb="FF000000"/>
        <rFont val="Times New Roman"/>
        <family val="1"/>
      </rPr>
      <t>CARMALENGO INVESTMENT CORP. -(Forsun Solar)</t>
    </r>
  </si>
  <si>
    <r>
      <t xml:space="preserve">* </t>
    </r>
    <r>
      <rPr>
        <sz val="11"/>
        <color rgb="FF000000"/>
        <rFont val="Times New Roman"/>
        <family val="1"/>
      </rPr>
      <t>AES PANAMÁ S.R.L - (Flamboyán)</t>
    </r>
  </si>
  <si>
    <r>
      <t xml:space="preserve">* </t>
    </r>
    <r>
      <rPr>
        <sz val="11"/>
        <color rgb="FF000000"/>
        <rFont val="Times New Roman"/>
        <family val="1"/>
      </rPr>
      <t>AES PANAMÁ S.R.L - (VERANERA)</t>
    </r>
  </si>
  <si>
    <r>
      <t xml:space="preserve">* </t>
    </r>
    <r>
      <rPr>
        <sz val="11"/>
        <color rgb="FF000000"/>
        <rFont val="Times New Roman"/>
        <family val="1"/>
      </rPr>
      <t>SOLAR GREEN, S.A.</t>
    </r>
  </si>
  <si>
    <r>
      <t xml:space="preserve">* </t>
    </r>
    <r>
      <rPr>
        <sz val="11"/>
        <color rgb="FF000000"/>
        <rFont val="Times New Roman"/>
        <family val="1"/>
      </rPr>
      <t>LUZ ENERGY INTERNATIONAL CORP. S.A.</t>
    </r>
  </si>
  <si>
    <r>
      <t xml:space="preserve">* </t>
    </r>
    <r>
      <rPr>
        <sz val="11"/>
        <color rgb="FF000000"/>
        <rFont val="Times New Roman"/>
        <family val="1"/>
      </rPr>
      <t>ENERGY GREEN CORPORATION, S.A.</t>
    </r>
  </si>
  <si>
    <t xml:space="preserve">PEDREGAL POWER CORP.-(Pacora) </t>
  </si>
  <si>
    <r>
      <t xml:space="preserve">*(E) </t>
    </r>
    <r>
      <rPr>
        <sz val="11"/>
        <color rgb="FF000000"/>
        <rFont val="Times New Roman"/>
        <family val="1"/>
      </rPr>
      <t>GENERACIÓN SOLAR, S.A.-(Fotovoltaica zona franca de Albrook)</t>
    </r>
  </si>
  <si>
    <r>
      <t xml:space="preserve">*(E) </t>
    </r>
    <r>
      <rPr>
        <sz val="11"/>
        <color rgb="FF000000"/>
        <rFont val="Times New Roman"/>
        <family val="1"/>
      </rPr>
      <t>SOLPAC INVESTMENT, S.A.-(Pacora 2)</t>
    </r>
  </si>
  <si>
    <r>
      <t xml:space="preserve">* </t>
    </r>
    <r>
      <rPr>
        <sz val="11"/>
        <color theme="1"/>
        <rFont val="Times New Roman"/>
        <family val="1"/>
      </rPr>
      <t>AVANZALIA PANAMA, S.A - (PV Penonomé  2)</t>
    </r>
  </si>
  <si>
    <t xml:space="preserve">AES PANAMA, S.R.L.-(Bayano) </t>
  </si>
  <si>
    <t>BLM (Celsia)</t>
  </si>
  <si>
    <t xml:space="preserve">CELSIA CENTROAMÉRICA, S.A. -(Cativá) </t>
  </si>
  <si>
    <t>Cativá (Celsia)</t>
  </si>
  <si>
    <t xml:space="preserve">GAS NATURAL ATLÁNTICO, S. DE R.L.-(Costa Norte) </t>
  </si>
  <si>
    <t>TROPITÉRMICA, S.A.-(TROPITÉRMICA)</t>
  </si>
  <si>
    <t>SPARKLE POWER, S.A.-(Sparkle Power)</t>
  </si>
  <si>
    <t xml:space="preserve">GENERADORA DE GATÚN, S.A.-(C.T. Gatún) </t>
  </si>
  <si>
    <t>GATUN (GENERADOR GAS)</t>
  </si>
  <si>
    <t>CELSIA CENTROAMÉRICA, S.A. - (9 de enero J. Brown G6)</t>
  </si>
  <si>
    <t>CELSIA CENTROAMÉRICA, S.A. - (9 de enero Unidad 8)</t>
  </si>
  <si>
    <t>CELSIA CENTROAMÉRICA, S.A. - (Cativa)</t>
  </si>
  <si>
    <t xml:space="preserve">AES CHANGUINOLA, S.R.L.-(Changuinola) </t>
  </si>
  <si>
    <t xml:space="preserve">HIDROECOLÓGICA DEL TERIBE, S.A. -(Bonyic) </t>
  </si>
  <si>
    <t>Resumen</t>
  </si>
  <si>
    <t xml:space="preserve"> (*) En el indicativo de demanda no aparece valores, se tomo en cuenta la información utilizada en el Periodo Tarifario 2021-2025</t>
  </si>
  <si>
    <t>PERIDO TARIFARIO 01/JUL/2025 - 30/JUN/2029</t>
  </si>
  <si>
    <t>CONSULTA PÚBLICA 002-25-Elec</t>
  </si>
  <si>
    <t>PERIODO TARIFARIO 2025 - 2029  (CONSULTA PÚBLICA 002-25-ELEC)</t>
  </si>
  <si>
    <r>
      <rPr>
        <b/>
        <sz val="11"/>
        <color rgb="FF000000"/>
        <rFont val="Times New Roman"/>
        <family val="1"/>
      </rPr>
      <t>*</t>
    </r>
    <r>
      <rPr>
        <sz val="11"/>
        <color rgb="FF000000"/>
        <rFont val="Times New Roman"/>
        <family val="1"/>
      </rPr>
      <t xml:space="preserve"> SANTIAGO SOLAR PTY, CORP - (Campo Solar Santiago 1)</t>
    </r>
  </si>
  <si>
    <r>
      <rPr>
        <b/>
        <sz val="11"/>
        <color rgb="FF000000"/>
        <rFont val="Times New Roman"/>
        <family val="1"/>
      </rPr>
      <t>*</t>
    </r>
    <r>
      <rPr>
        <sz val="11"/>
        <color rgb="FF000000"/>
        <rFont val="Times New Roman"/>
        <family val="1"/>
      </rPr>
      <t xml:space="preserve"> SANTIAGO SOLAR PTY, CORP - (Campo Solar Santiago  2)</t>
    </r>
  </si>
  <si>
    <r>
      <rPr>
        <b/>
        <sz val="11"/>
        <color rgb="FF00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SANTIAGO SOLAR PTY, CORP - (Campo Solar Santiago 3)</t>
    </r>
  </si>
  <si>
    <r>
      <rPr>
        <b/>
        <sz val="11"/>
        <color rgb="FF00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SANTIAGO SOLAR PTY, CORP - (Campo Solar Santiago 4)</t>
    </r>
  </si>
  <si>
    <r>
      <rPr>
        <b/>
        <sz val="11"/>
        <color rgb="FF00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SANTIAGO SOLAR PTY, CORP - (Campo Solar Santiago 5)</t>
    </r>
  </si>
  <si>
    <r>
      <rPr>
        <b/>
        <sz val="11"/>
        <color rgb="FF000000"/>
        <rFont val="Times New Roman"/>
        <family val="1"/>
      </rPr>
      <t xml:space="preserve">* </t>
    </r>
    <r>
      <rPr>
        <sz val="11"/>
        <color rgb="FF000000"/>
        <rFont val="Times New Roman"/>
        <family val="1"/>
      </rPr>
      <t>SANTIAGO SOLAR PTY, CORP - (Campo Solar Santiago 6)</t>
    </r>
  </si>
  <si>
    <r>
      <rPr>
        <b/>
        <sz val="11"/>
        <color rgb="FF000000"/>
        <rFont val="Times New Roman"/>
        <family val="1"/>
      </rPr>
      <t>*</t>
    </r>
    <r>
      <rPr>
        <sz val="11"/>
        <color rgb="FF000000"/>
        <rFont val="Times New Roman"/>
        <family val="1"/>
      </rPr>
      <t xml:space="preserve"> SANTIAGO SOLAR PTY, CORP - (Campo Solar Santiago 7)</t>
    </r>
  </si>
  <si>
    <t>AGENTES DE MERCADO</t>
  </si>
  <si>
    <t>ESTRUCTURA PORCENTUAL DE LOS CARGOS UNITARIOS SEGÚN TIPO DE AGENTES (B/./kW/mes)</t>
  </si>
  <si>
    <t>Capacidad Instalada Prevista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</si>
</sst>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\ _P_t_a_-;\-* #,##0.00\ _P_t_a_-;_-* &quot;-&quot;??\ _P_t_a_-;_-@_-"/>
    <numFmt numFmtId="166" formatCode="0.0000"/>
    <numFmt numFmtId="167" formatCode="_-* #,##0\ _P_t_a_-;\-* #,##0\ _P_t_a_-;_-* &quot;-&quot;??\ _P_t_a_-;_-@_-"/>
    <numFmt numFmtId="168" formatCode="0.0%"/>
    <numFmt numFmtId="169" formatCode="_(* #,##0_);_(* \(#,##0\);_(* &quot;-&quot;??_);_(@_)"/>
    <numFmt numFmtId="170" formatCode="_-[$€-2]* #,##0.00_-;\-[$€-2]* #,##0.00_-;_-[$€-2]* &quot;-&quot;??_-"/>
    <numFmt numFmtId="171" formatCode="#.00"/>
    <numFmt numFmtId="172" formatCode="d\-mmm\-yy"/>
    <numFmt numFmtId="173" formatCode="#,##0.0"/>
    <numFmt numFmtId="174" formatCode="_-* #,##0_-;\-* #,##0_-;_-* &quot;-&quot;??_-;_-@_-"/>
    <numFmt numFmtId="175" formatCode="0.0"/>
    <numFmt numFmtId="176" formatCode="_(* #,##0.00000_);_(* \(#,##0.00000\);_(* &quot;-&quot;??_);_(@_)"/>
    <numFmt numFmtId="177" formatCode="_-* #,##0.0000_-;\-* #,##0.0000_-;_-* &quot;-&quot;??_-;_-@_-"/>
    <numFmt numFmtId="178" formatCode="#,##0.0000"/>
    <numFmt numFmtId="179" formatCode="_(* #,##0.0000_);_(* \(#,##0.0000\);_(* &quot;-&quot;??_);_(@_)"/>
    <numFmt numFmtId="180" formatCode="_ * #,##0.00_ ;_ * \-#,##0.00_ ;_ * &quot;-&quot;??_ ;_ @_ "/>
    <numFmt numFmtId="181" formatCode="0.000"/>
  </numFmts>
  <fonts count="1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3"/>
      <name val="Times New Roman"/>
      <family val="1"/>
    </font>
    <font>
      <i/>
      <sz val="10"/>
      <color theme="4"/>
      <name val="Times New Roman"/>
      <family val="1"/>
    </font>
    <font>
      <b/>
      <sz val="10"/>
      <color theme="3"/>
      <name val="Times New Roman"/>
      <family val="1"/>
    </font>
    <font>
      <sz val="10"/>
      <color theme="0"/>
      <name val="Times New Roman"/>
      <family val="1"/>
    </font>
    <font>
      <i/>
      <sz val="10"/>
      <color theme="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9"/>
      <color theme="4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b/>
      <sz val="14"/>
      <name val="Arial"/>
      <family val="2"/>
    </font>
    <font>
      <sz val="22"/>
      <color rgb="FFFF0000"/>
      <name val="Arial"/>
      <family val="2"/>
    </font>
    <font>
      <sz val="12"/>
      <color rgb="FFFF0000"/>
      <name val="Arial"/>
      <family val="2"/>
    </font>
    <font>
      <sz val="18"/>
      <color rgb="FFFF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1F497D"/>
      <name val="Times New Roman"/>
      <family val="1"/>
    </font>
    <font>
      <sz val="10"/>
      <color rgb="FF000000"/>
      <name val="Times New Roman"/>
      <family val="1"/>
    </font>
    <font>
      <b/>
      <i/>
      <sz val="12"/>
      <color theme="1"/>
      <name val="Arial Narrow"/>
      <family val="2"/>
    </font>
    <font>
      <sz val="10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1F497D"/>
      <name val="Times New Roman"/>
      <family val="1"/>
    </font>
    <font>
      <b/>
      <sz val="12"/>
      <color rgb="FF44546A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8"/>
      <color theme="3"/>
      <name val="Times New Roman"/>
      <family val="1"/>
    </font>
    <font>
      <b/>
      <sz val="12"/>
      <color theme="3" tint="9.9978637043366805E-2"/>
      <name val="Times New Roman"/>
      <family val="1"/>
    </font>
    <font>
      <b/>
      <sz val="10"/>
      <color theme="3" tint="9.9978637043366805E-2"/>
      <name val="Times New Roman"/>
      <family val="1"/>
    </font>
    <font>
      <sz val="12"/>
      <name val="DIN-Regular"/>
      <family val="2"/>
    </font>
    <font>
      <sz val="10"/>
      <name val="DIN-Regular"/>
      <family val="2"/>
    </font>
    <font>
      <b/>
      <sz val="10"/>
      <color rgb="FF595959"/>
      <name val="Times New Roman"/>
      <family val="1"/>
    </font>
    <font>
      <sz val="10"/>
      <color rgb="FF595959"/>
      <name val="Times New Roman"/>
      <family val="1"/>
    </font>
    <font>
      <b/>
      <sz val="10"/>
      <name val="DIN-Regular"/>
      <family val="2"/>
    </font>
    <font>
      <sz val="10"/>
      <color theme="1"/>
      <name val="DIN-Regular"/>
      <family val="2"/>
    </font>
    <font>
      <b/>
      <sz val="10"/>
      <color indexed="12"/>
      <name val="DIN-Regular"/>
      <family val="2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DIN-Regular"/>
    </font>
    <font>
      <sz val="9"/>
      <color rgb="FF595959"/>
      <name val="Times New Roman"/>
      <family val="1"/>
    </font>
    <font>
      <i/>
      <sz val="10"/>
      <color rgb="FF595959"/>
      <name val="Times New Roman"/>
      <family val="1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Calibri"/>
      <family val="2"/>
    </font>
    <font>
      <b/>
      <sz val="24"/>
      <color theme="3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DD7EE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279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4" borderId="0" applyNumberFormat="0" applyBorder="0" applyAlignment="0" applyProtection="0"/>
    <xf numFmtId="0" fontId="20" fillId="16" borderId="1" applyNumberFormat="0" applyAlignment="0" applyProtection="0"/>
    <xf numFmtId="0" fontId="21" fillId="17" borderId="2" applyNumberFormat="0" applyAlignment="0" applyProtection="0"/>
    <xf numFmtId="0" fontId="22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24" fillId="7" borderId="1" applyNumberFormat="0" applyAlignment="0" applyProtection="0"/>
    <xf numFmtId="170" fontId="12" fillId="0" borderId="0" applyFont="0" applyFill="0" applyBorder="0" applyAlignment="0" applyProtection="0"/>
    <xf numFmtId="171" fontId="25" fillId="0" borderId="0">
      <protection locked="0"/>
    </xf>
    <xf numFmtId="171" fontId="25" fillId="0" borderId="0">
      <protection locked="0"/>
    </xf>
    <xf numFmtId="171" fontId="26" fillId="0" borderId="0">
      <protection locked="0"/>
    </xf>
    <xf numFmtId="171" fontId="25" fillId="0" borderId="0">
      <protection locked="0"/>
    </xf>
    <xf numFmtId="171" fontId="25" fillId="0" borderId="0">
      <protection locked="0"/>
    </xf>
    <xf numFmtId="171" fontId="25" fillId="0" borderId="0">
      <protection locked="0"/>
    </xf>
    <xf numFmtId="171" fontId="26" fillId="0" borderId="0">
      <protection locked="0"/>
    </xf>
    <xf numFmtId="0" fontId="27" fillId="3" borderId="0" applyNumberFormat="0" applyBorder="0" applyAlignment="0" applyProtection="0"/>
    <xf numFmtId="165" fontId="1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2" fillId="23" borderId="4" applyNumberFormat="0" applyFont="0" applyAlignment="0" applyProtection="0"/>
    <xf numFmtId="40" fontId="29" fillId="24" borderId="0">
      <alignment horizontal="right"/>
    </xf>
    <xf numFmtId="0" fontId="30" fillId="24" borderId="0">
      <alignment horizontal="right"/>
    </xf>
    <xf numFmtId="0" fontId="31" fillId="24" borderId="5"/>
    <xf numFmtId="0" fontId="31" fillId="0" borderId="0" applyBorder="0">
      <alignment horizontal="centerContinuous"/>
    </xf>
    <xf numFmtId="0" fontId="32" fillId="0" borderId="0" applyBorder="0">
      <alignment horizontal="centerContinuous"/>
    </xf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3" fillId="16" borderId="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23" fillId="0" borderId="9" applyNumberFormat="0" applyFill="0" applyAlignment="0" applyProtection="0"/>
    <xf numFmtId="0" fontId="39" fillId="0" borderId="10" applyNumberFormat="0" applyFill="0" applyAlignment="0" applyProtection="0"/>
    <xf numFmtId="0" fontId="11" fillId="0" borderId="0"/>
    <xf numFmtId="9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16" borderId="1" applyNumberFormat="0" applyAlignment="0" applyProtection="0"/>
    <xf numFmtId="0" fontId="20" fillId="16" borderId="1" applyNumberFormat="0" applyAlignment="0" applyProtection="0"/>
    <xf numFmtId="0" fontId="20" fillId="16" borderId="1" applyNumberFormat="0" applyAlignment="0" applyProtection="0"/>
    <xf numFmtId="0" fontId="21" fillId="17" borderId="2" applyNumberFormat="0" applyAlignment="0" applyProtection="0"/>
    <xf numFmtId="0" fontId="21" fillId="17" borderId="2" applyNumberFormat="0" applyAlignment="0" applyProtection="0"/>
    <xf numFmtId="0" fontId="21" fillId="17" borderId="2" applyNumberFormat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24" fillId="7" borderId="1" applyNumberFormat="0" applyAlignment="0" applyProtection="0"/>
    <xf numFmtId="0" fontId="24" fillId="7" borderId="1" applyNumberFormat="0" applyAlignment="0" applyProtection="0"/>
    <xf numFmtId="0" fontId="24" fillId="7" borderId="1" applyNumberFormat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3" borderId="4" applyNumberFormat="0" applyFont="0" applyAlignment="0" applyProtection="0"/>
    <xf numFmtId="0" fontId="12" fillId="23" borderId="4" applyNumberFormat="0" applyFont="0" applyAlignment="0" applyProtection="0"/>
    <xf numFmtId="0" fontId="12" fillId="23" borderId="4" applyNumberFormat="0" applyFont="0" applyAlignment="0" applyProtection="0"/>
    <xf numFmtId="0" fontId="33" fillId="16" borderId="6" applyNumberFormat="0" applyAlignment="0" applyProtection="0"/>
    <xf numFmtId="0" fontId="33" fillId="16" borderId="6" applyNumberFormat="0" applyAlignment="0" applyProtection="0"/>
    <xf numFmtId="0" fontId="33" fillId="16" borderId="6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12" fillId="0" borderId="0"/>
    <xf numFmtId="0" fontId="10" fillId="0" borderId="0"/>
    <xf numFmtId="164" fontId="10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9" fillId="0" borderId="0"/>
    <xf numFmtId="0" fontId="8" fillId="0" borderId="0"/>
    <xf numFmtId="164" fontId="8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0" fontId="60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80" fontId="5" fillId="0" borderId="0" applyFont="0" applyFill="0" applyBorder="0" applyAlignment="0" applyProtection="0"/>
    <xf numFmtId="0" fontId="12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80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9" fillId="0" borderId="0"/>
    <xf numFmtId="0" fontId="90" fillId="0" borderId="0"/>
    <xf numFmtId="0" fontId="9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47">
    <xf numFmtId="0" fontId="0" fillId="0" borderId="0" xfId="0"/>
    <xf numFmtId="0" fontId="16" fillId="0" borderId="12" xfId="0" applyFont="1" applyBorder="1"/>
    <xf numFmtId="167" fontId="16" fillId="0" borderId="16" xfId="40" applyNumberFormat="1" applyFont="1" applyFill="1" applyBorder="1" applyAlignment="1">
      <alignment horizontal="right"/>
    </xf>
    <xf numFmtId="0" fontId="13" fillId="0" borderId="0" xfId="0" applyFont="1"/>
    <xf numFmtId="172" fontId="0" fillId="0" borderId="0" xfId="0" applyNumberFormat="1"/>
    <xf numFmtId="167" fontId="0" fillId="0" borderId="0" xfId="40" applyNumberFormat="1" applyFont="1"/>
    <xf numFmtId="0" fontId="13" fillId="0" borderId="0" xfId="0" applyFont="1" applyAlignment="1">
      <alignment horizontal="center" vertical="center"/>
    </xf>
    <xf numFmtId="0" fontId="15" fillId="0" borderId="12" xfId="0" applyFont="1" applyBorder="1"/>
    <xf numFmtId="0" fontId="15" fillId="0" borderId="16" xfId="0" applyFont="1" applyBorder="1"/>
    <xf numFmtId="15" fontId="13" fillId="27" borderId="13" xfId="0" applyNumberFormat="1" applyFont="1" applyFill="1" applyBorder="1" applyAlignment="1">
      <alignment horizontal="center"/>
    </xf>
    <xf numFmtId="0" fontId="15" fillId="27" borderId="13" xfId="0" applyFont="1" applyFill="1" applyBorder="1" applyAlignment="1">
      <alignment horizontal="center"/>
    </xf>
    <xf numFmtId="0" fontId="15" fillId="27" borderId="13" xfId="0" applyFont="1" applyFill="1" applyBorder="1"/>
    <xf numFmtId="167" fontId="15" fillId="27" borderId="13" xfId="40" applyNumberFormat="1" applyFont="1" applyFill="1" applyBorder="1" applyAlignment="1">
      <alignment horizontal="right"/>
    </xf>
    <xf numFmtId="173" fontId="0" fillId="0" borderId="0" xfId="0" applyNumberFormat="1"/>
    <xf numFmtId="0" fontId="41" fillId="0" borderId="0" xfId="0" applyFont="1"/>
    <xf numFmtId="0" fontId="15" fillId="0" borderId="47" xfId="0" applyFont="1" applyBorder="1"/>
    <xf numFmtId="168" fontId="15" fillId="0" borderId="16" xfId="56" applyNumberFormat="1" applyFont="1" applyBorder="1"/>
    <xf numFmtId="168" fontId="15" fillId="0" borderId="47" xfId="56" applyNumberFormat="1" applyFont="1" applyBorder="1"/>
    <xf numFmtId="168" fontId="15" fillId="27" borderId="13" xfId="56" applyNumberFormat="1" applyFont="1" applyFill="1" applyBorder="1"/>
    <xf numFmtId="3" fontId="13" fillId="0" borderId="0" xfId="0" applyNumberFormat="1" applyFont="1"/>
    <xf numFmtId="0" fontId="12" fillId="0" borderId="0" xfId="0" applyFont="1"/>
    <xf numFmtId="0" fontId="43" fillId="0" borderId="0" xfId="169" applyFont="1" applyAlignment="1">
      <alignment horizontal="center" vertical="center"/>
    </xf>
    <xf numFmtId="0" fontId="46" fillId="0" borderId="0" xfId="169" applyFont="1" applyAlignment="1">
      <alignment horizontal="left" vertical="center" indent="1"/>
    </xf>
    <xf numFmtId="0" fontId="47" fillId="29" borderId="43" xfId="169" applyFont="1" applyFill="1" applyBorder="1" applyAlignment="1">
      <alignment horizontal="center" vertical="center"/>
    </xf>
    <xf numFmtId="0" fontId="47" fillId="29" borderId="44" xfId="169" applyFont="1" applyFill="1" applyBorder="1" applyAlignment="1">
      <alignment horizontal="center" vertical="center"/>
    </xf>
    <xf numFmtId="0" fontId="47" fillId="29" borderId="41" xfId="169" applyFont="1" applyFill="1" applyBorder="1" applyAlignment="1">
      <alignment horizontal="center" vertical="center"/>
    </xf>
    <xf numFmtId="0" fontId="47" fillId="29" borderId="45" xfId="169" applyFont="1" applyFill="1" applyBorder="1" applyAlignment="1">
      <alignment horizontal="center" vertical="center"/>
    </xf>
    <xf numFmtId="0" fontId="48" fillId="29" borderId="46" xfId="169" applyFont="1" applyFill="1" applyBorder="1" applyAlignment="1">
      <alignment horizontal="center" vertical="center"/>
    </xf>
    <xf numFmtId="0" fontId="44" fillId="0" borderId="23" xfId="169" applyFont="1" applyBorder="1" applyAlignment="1">
      <alignment horizontal="center" vertical="center"/>
    </xf>
    <xf numFmtId="0" fontId="44" fillId="0" borderId="24" xfId="169" applyFont="1" applyBorder="1" applyAlignment="1">
      <alignment horizontal="center" vertical="center"/>
    </xf>
    <xf numFmtId="4" fontId="45" fillId="0" borderId="34" xfId="169" applyNumberFormat="1" applyFont="1" applyBorder="1" applyAlignment="1">
      <alignment horizontal="center" vertical="center"/>
    </xf>
    <xf numFmtId="4" fontId="45" fillId="0" borderId="23" xfId="169" applyNumberFormat="1" applyFont="1" applyBorder="1" applyAlignment="1">
      <alignment horizontal="center" vertical="center"/>
    </xf>
    <xf numFmtId="2" fontId="51" fillId="0" borderId="0" xfId="169" applyNumberFormat="1" applyFont="1" applyAlignment="1">
      <alignment horizontal="right" vertical="center"/>
    </xf>
    <xf numFmtId="4" fontId="45" fillId="0" borderId="21" xfId="169" applyNumberFormat="1" applyFont="1" applyBorder="1" applyAlignment="1">
      <alignment horizontal="center" vertical="center"/>
    </xf>
    <xf numFmtId="4" fontId="45" fillId="0" borderId="24" xfId="169" applyNumberFormat="1" applyFont="1" applyBorder="1" applyAlignment="1">
      <alignment horizontal="center" vertical="center"/>
    </xf>
    <xf numFmtId="164" fontId="0" fillId="0" borderId="0" xfId="0" applyNumberFormat="1"/>
    <xf numFmtId="0" fontId="16" fillId="24" borderId="11" xfId="0" applyFont="1" applyFill="1" applyBorder="1" applyAlignment="1">
      <alignment vertical="center"/>
    </xf>
    <xf numFmtId="3" fontId="16" fillId="0" borderId="11" xfId="0" applyNumberFormat="1" applyFont="1" applyBorder="1"/>
    <xf numFmtId="0" fontId="15" fillId="24" borderId="13" xfId="0" applyFont="1" applyFill="1" applyBorder="1" applyAlignment="1">
      <alignment vertical="center"/>
    </xf>
    <xf numFmtId="3" fontId="15" fillId="0" borderId="13" xfId="0" applyNumberFormat="1" applyFont="1" applyBorder="1"/>
    <xf numFmtId="178" fontId="15" fillId="0" borderId="13" xfId="0" applyNumberFormat="1" applyFont="1" applyBorder="1"/>
    <xf numFmtId="0" fontId="16" fillId="0" borderId="11" xfId="0" applyFont="1" applyBorder="1"/>
    <xf numFmtId="3" fontId="15" fillId="0" borderId="11" xfId="0" applyNumberFormat="1" applyFont="1" applyBorder="1"/>
    <xf numFmtId="0" fontId="16" fillId="0" borderId="13" xfId="0" applyFont="1" applyBorder="1"/>
    <xf numFmtId="0" fontId="15" fillId="31" borderId="13" xfId="0" applyFont="1" applyFill="1" applyBorder="1" applyAlignment="1">
      <alignment horizontal="left" vertical="center" wrapText="1"/>
    </xf>
    <xf numFmtId="3" fontId="15" fillId="31" borderId="13" xfId="0" applyNumberFormat="1" applyFont="1" applyFill="1" applyBorder="1" applyAlignment="1">
      <alignment horizontal="right" vertical="center" wrapText="1"/>
    </xf>
    <xf numFmtId="0" fontId="15" fillId="31" borderId="13" xfId="0" applyFont="1" applyFill="1" applyBorder="1"/>
    <xf numFmtId="3" fontId="15" fillId="31" borderId="13" xfId="0" applyNumberFormat="1" applyFont="1" applyFill="1" applyBorder="1"/>
    <xf numFmtId="0" fontId="15" fillId="0" borderId="13" xfId="0" applyFont="1" applyBorder="1"/>
    <xf numFmtId="0" fontId="54" fillId="24" borderId="11" xfId="0" applyFont="1" applyFill="1" applyBorder="1" applyAlignment="1">
      <alignment vertical="center"/>
    </xf>
    <xf numFmtId="3" fontId="54" fillId="0" borderId="11" xfId="0" applyNumberFormat="1" applyFont="1" applyBorder="1"/>
    <xf numFmtId="3" fontId="54" fillId="0" borderId="5" xfId="0" applyNumberFormat="1" applyFont="1" applyBorder="1"/>
    <xf numFmtId="167" fontId="0" fillId="0" borderId="0" xfId="0" applyNumberFormat="1"/>
    <xf numFmtId="176" fontId="0" fillId="0" borderId="0" xfId="0" applyNumberFormat="1"/>
    <xf numFmtId="0" fontId="16" fillId="0" borderId="23" xfId="0" applyFont="1" applyBorder="1"/>
    <xf numFmtId="167" fontId="0" fillId="0" borderId="23" xfId="0" applyNumberFormat="1" applyBorder="1"/>
    <xf numFmtId="167" fontId="0" fillId="0" borderId="11" xfId="0" applyNumberFormat="1" applyBorder="1"/>
    <xf numFmtId="3" fontId="56" fillId="0" borderId="0" xfId="0" applyNumberFormat="1" applyFont="1"/>
    <xf numFmtId="0" fontId="56" fillId="0" borderId="0" xfId="0" applyFont="1"/>
    <xf numFmtId="165" fontId="0" fillId="0" borderId="0" xfId="40" applyFont="1"/>
    <xf numFmtId="0" fontId="58" fillId="0" borderId="0" xfId="0" applyFont="1"/>
    <xf numFmtId="0" fontId="59" fillId="0" borderId="0" xfId="169" applyFont="1" applyAlignment="1">
      <alignment horizontal="left" vertical="center"/>
    </xf>
    <xf numFmtId="0" fontId="0" fillId="32" borderId="0" xfId="0" applyFill="1"/>
    <xf numFmtId="173" fontId="0" fillId="32" borderId="0" xfId="0" applyNumberFormat="1" applyFill="1"/>
    <xf numFmtId="0" fontId="54" fillId="0" borderId="0" xfId="0" applyFont="1"/>
    <xf numFmtId="0" fontId="15" fillId="27" borderId="23" xfId="0" applyFont="1" applyFill="1" applyBorder="1" applyAlignment="1">
      <alignment horizontal="center"/>
    </xf>
    <xf numFmtId="10" fontId="62" fillId="25" borderId="13" xfId="216" applyNumberFormat="1" applyFont="1" applyFill="1" applyBorder="1" applyAlignment="1">
      <alignment horizontal="center"/>
    </xf>
    <xf numFmtId="169" fontId="63" fillId="24" borderId="0" xfId="218" applyNumberFormat="1" applyFont="1" applyFill="1" applyBorder="1"/>
    <xf numFmtId="169" fontId="55" fillId="0" borderId="0" xfId="218" applyNumberFormat="1" applyFont="1" applyFill="1" applyBorder="1" applyAlignment="1">
      <alignment horizontal="center"/>
    </xf>
    <xf numFmtId="169" fontId="63" fillId="0" borderId="0" xfId="218" applyNumberFormat="1" applyFont="1" applyFill="1" applyBorder="1"/>
    <xf numFmtId="169" fontId="55" fillId="0" borderId="0" xfId="218" applyNumberFormat="1" applyFont="1" applyFill="1" applyBorder="1"/>
    <xf numFmtId="168" fontId="63" fillId="0" borderId="0" xfId="216" applyNumberFormat="1" applyFont="1" applyFill="1" applyBorder="1"/>
    <xf numFmtId="169" fontId="55" fillId="0" borderId="0" xfId="218" applyNumberFormat="1" applyFont="1" applyFill="1" applyBorder="1" applyAlignment="1">
      <alignment horizontal="right"/>
    </xf>
    <xf numFmtId="10" fontId="55" fillId="0" borderId="0" xfId="216" applyNumberFormat="1" applyFont="1" applyFill="1" applyBorder="1" applyAlignment="1">
      <alignment horizontal="center"/>
    </xf>
    <xf numFmtId="166" fontId="63" fillId="0" borderId="0" xfId="216" applyNumberFormat="1" applyFont="1" applyFill="1" applyBorder="1" applyAlignment="1">
      <alignment horizontal="center"/>
    </xf>
    <xf numFmtId="1" fontId="63" fillId="0" borderId="0" xfId="216" applyNumberFormat="1" applyFont="1" applyFill="1" applyBorder="1" applyAlignment="1">
      <alignment horizontal="center"/>
    </xf>
    <xf numFmtId="169" fontId="63" fillId="0" borderId="0" xfId="218" applyNumberFormat="1" applyFont="1" applyFill="1" applyBorder="1" applyAlignment="1">
      <alignment vertical="center"/>
    </xf>
    <xf numFmtId="169" fontId="55" fillId="0" borderId="0" xfId="218" applyNumberFormat="1" applyFont="1" applyFill="1" applyBorder="1" applyAlignment="1">
      <alignment vertical="center"/>
    </xf>
    <xf numFmtId="169" fontId="66" fillId="0" borderId="0" xfId="218" applyNumberFormat="1" applyFont="1" applyFill="1" applyBorder="1" applyAlignment="1">
      <alignment vertical="center"/>
    </xf>
    <xf numFmtId="169" fontId="63" fillId="0" borderId="0" xfId="218" applyNumberFormat="1" applyFont="1" applyFill="1" applyBorder="1" applyAlignment="1">
      <alignment horizontal="right" vertical="center"/>
    </xf>
    <xf numFmtId="176" fontId="55" fillId="0" borderId="0" xfId="218" applyNumberFormat="1" applyFont="1" applyFill="1" applyBorder="1" applyAlignment="1">
      <alignment vertical="center"/>
    </xf>
    <xf numFmtId="174" fontId="55" fillId="0" borderId="0" xfId="218" applyNumberFormat="1" applyFont="1" applyFill="1" applyBorder="1" applyAlignment="1">
      <alignment horizontal="center"/>
    </xf>
    <xf numFmtId="174" fontId="63" fillId="0" borderId="0" xfId="218" applyNumberFormat="1" applyFont="1" applyFill="1" applyBorder="1"/>
    <xf numFmtId="174" fontId="55" fillId="0" borderId="0" xfId="218" applyNumberFormat="1" applyFont="1" applyFill="1" applyBorder="1"/>
    <xf numFmtId="0" fontId="55" fillId="0" borderId="0" xfId="219" applyFont="1"/>
    <xf numFmtId="169" fontId="55" fillId="0" borderId="0" xfId="219" applyNumberFormat="1" applyFont="1"/>
    <xf numFmtId="169" fontId="63" fillId="0" borderId="0" xfId="219" applyNumberFormat="1" applyFont="1"/>
    <xf numFmtId="0" fontId="63" fillId="0" borderId="0" xfId="219" applyFont="1" applyAlignment="1">
      <alignment horizontal="left" vertical="center" indent="1"/>
    </xf>
    <xf numFmtId="0" fontId="67" fillId="0" borderId="0" xfId="219" applyFont="1" applyAlignment="1">
      <alignment horizontal="center"/>
    </xf>
    <xf numFmtId="0" fontId="69" fillId="0" borderId="0" xfId="219" applyFont="1" applyAlignment="1">
      <alignment horizontal="left"/>
    </xf>
    <xf numFmtId="0" fontId="68" fillId="31" borderId="51" xfId="219" applyFont="1" applyFill="1" applyBorder="1"/>
    <xf numFmtId="169" fontId="55" fillId="24" borderId="29" xfId="218" applyNumberFormat="1" applyFont="1" applyFill="1" applyBorder="1"/>
    <xf numFmtId="169" fontId="55" fillId="0" borderId="29" xfId="218" applyNumberFormat="1" applyFont="1" applyFill="1" applyBorder="1"/>
    <xf numFmtId="169" fontId="55" fillId="24" borderId="11" xfId="218" applyNumberFormat="1" applyFont="1" applyFill="1" applyBorder="1"/>
    <xf numFmtId="169" fontId="55" fillId="24" borderId="26" xfId="218" applyNumberFormat="1" applyFont="1" applyFill="1" applyBorder="1"/>
    <xf numFmtId="169" fontId="55" fillId="24" borderId="0" xfId="218" applyNumberFormat="1" applyFont="1" applyFill="1" applyBorder="1"/>
    <xf numFmtId="169" fontId="55" fillId="0" borderId="22" xfId="218" applyNumberFormat="1" applyFont="1" applyFill="1" applyBorder="1"/>
    <xf numFmtId="169" fontId="55" fillId="0" borderId="24" xfId="218" applyNumberFormat="1" applyFont="1" applyFill="1" applyBorder="1"/>
    <xf numFmtId="169" fontId="55" fillId="0" borderId="21" xfId="218" applyNumberFormat="1" applyFont="1" applyFill="1" applyBorder="1"/>
    <xf numFmtId="169" fontId="55" fillId="24" borderId="37" xfId="218" applyNumberFormat="1" applyFont="1" applyFill="1" applyBorder="1"/>
    <xf numFmtId="169" fontId="55" fillId="24" borderId="36" xfId="218" applyNumberFormat="1" applyFont="1" applyFill="1" applyBorder="1"/>
    <xf numFmtId="164" fontId="55" fillId="0" borderId="0" xfId="218" applyFont="1"/>
    <xf numFmtId="164" fontId="55" fillId="0" borderId="0" xfId="218" applyFont="1" applyBorder="1"/>
    <xf numFmtId="10" fontId="55" fillId="25" borderId="0" xfId="216" applyNumberFormat="1" applyFont="1" applyFill="1" applyBorder="1" applyAlignment="1">
      <alignment horizontal="center"/>
    </xf>
    <xf numFmtId="168" fontId="55" fillId="0" borderId="0" xfId="216" applyNumberFormat="1" applyFont="1" applyBorder="1"/>
    <xf numFmtId="10" fontId="55" fillId="25" borderId="24" xfId="216" applyNumberFormat="1" applyFont="1" applyFill="1" applyBorder="1" applyAlignment="1">
      <alignment horizontal="center"/>
    </xf>
    <xf numFmtId="10" fontId="55" fillId="25" borderId="26" xfId="216" applyNumberFormat="1" applyFont="1" applyFill="1" applyBorder="1" applyAlignment="1">
      <alignment horizontal="center"/>
    </xf>
    <xf numFmtId="10" fontId="55" fillId="0" borderId="26" xfId="216" applyNumberFormat="1" applyFont="1" applyFill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166" fontId="15" fillId="0" borderId="13" xfId="0" applyNumberFormat="1" applyFont="1" applyBorder="1"/>
    <xf numFmtId="166" fontId="15" fillId="0" borderId="0" xfId="0" applyNumberFormat="1" applyFont="1"/>
    <xf numFmtId="0" fontId="15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0" borderId="40" xfId="0" applyFont="1" applyBorder="1" applyAlignment="1">
      <alignment horizontal="center" vertical="center"/>
    </xf>
    <xf numFmtId="0" fontId="15" fillId="27" borderId="24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/>
    </xf>
    <xf numFmtId="4" fontId="45" fillId="0" borderId="21" xfId="0" applyNumberFormat="1" applyFont="1" applyBorder="1" applyAlignment="1">
      <alignment horizontal="center" vertical="center"/>
    </xf>
    <xf numFmtId="0" fontId="68" fillId="31" borderId="51" xfId="219" applyFont="1" applyFill="1" applyBorder="1" applyAlignment="1">
      <alignment horizontal="center"/>
    </xf>
    <xf numFmtId="0" fontId="55" fillId="24" borderId="26" xfId="219" applyFont="1" applyFill="1" applyBorder="1" applyAlignment="1">
      <alignment horizontal="left" indent="1"/>
    </xf>
    <xf numFmtId="0" fontId="55" fillId="24" borderId="26" xfId="219" applyFont="1" applyFill="1" applyBorder="1" applyAlignment="1">
      <alignment horizontal="center"/>
    </xf>
    <xf numFmtId="0" fontId="55" fillId="24" borderId="24" xfId="219" applyFont="1" applyFill="1" applyBorder="1" applyAlignment="1">
      <alignment horizontal="left" indent="1"/>
    </xf>
    <xf numFmtId="0" fontId="55" fillId="24" borderId="24" xfId="219" applyFont="1" applyFill="1" applyBorder="1" applyAlignment="1">
      <alignment horizontal="center"/>
    </xf>
    <xf numFmtId="0" fontId="68" fillId="31" borderId="51" xfId="219" applyFont="1" applyFill="1" applyBorder="1" applyAlignment="1">
      <alignment horizontal="left" indent="1"/>
    </xf>
    <xf numFmtId="0" fontId="55" fillId="24" borderId="56" xfId="219" applyFont="1" applyFill="1" applyBorder="1" applyAlignment="1">
      <alignment horizontal="center"/>
    </xf>
    <xf numFmtId="0" fontId="55" fillId="24" borderId="0" xfId="219" applyFont="1" applyFill="1"/>
    <xf numFmtId="166" fontId="55" fillId="0" borderId="0" xfId="219" applyNumberFormat="1" applyFont="1"/>
    <xf numFmtId="0" fontId="55" fillId="24" borderId="55" xfId="219" applyFont="1" applyFill="1" applyBorder="1"/>
    <xf numFmtId="0" fontId="55" fillId="24" borderId="20" xfId="219" applyFont="1" applyFill="1" applyBorder="1"/>
    <xf numFmtId="0" fontId="55" fillId="24" borderId="11" xfId="219" applyFont="1" applyFill="1" applyBorder="1" applyAlignment="1">
      <alignment horizontal="center"/>
    </xf>
    <xf numFmtId="0" fontId="55" fillId="0" borderId="11" xfId="219" applyFont="1" applyBorder="1" applyAlignment="1">
      <alignment horizontal="center"/>
    </xf>
    <xf numFmtId="0" fontId="55" fillId="0" borderId="19" xfId="219" applyFont="1" applyBorder="1"/>
    <xf numFmtId="0" fontId="55" fillId="0" borderId="24" xfId="219" applyFont="1" applyBorder="1" applyAlignment="1">
      <alignment horizontal="center"/>
    </xf>
    <xf numFmtId="0" fontId="55" fillId="24" borderId="0" xfId="219" applyFont="1" applyFill="1" applyAlignment="1">
      <alignment horizontal="center"/>
    </xf>
    <xf numFmtId="0" fontId="63" fillId="0" borderId="0" xfId="219" applyFont="1" applyAlignment="1">
      <alignment horizontal="center"/>
    </xf>
    <xf numFmtId="0" fontId="63" fillId="0" borderId="0" xfId="219" applyFont="1"/>
    <xf numFmtId="0" fontId="55" fillId="24" borderId="26" xfId="219" applyFont="1" applyFill="1" applyBorder="1"/>
    <xf numFmtId="0" fontId="62" fillId="0" borderId="0" xfId="219" applyFont="1" applyAlignment="1">
      <alignment horizontal="center"/>
    </xf>
    <xf numFmtId="0" fontId="55" fillId="24" borderId="11" xfId="219" applyFont="1" applyFill="1" applyBorder="1"/>
    <xf numFmtId="0" fontId="55" fillId="0" borderId="11" xfId="219" applyFont="1" applyBorder="1"/>
    <xf numFmtId="0" fontId="64" fillId="0" borderId="0" xfId="219" applyFont="1"/>
    <xf numFmtId="0" fontId="63" fillId="34" borderId="51" xfId="219" applyFont="1" applyFill="1" applyBorder="1"/>
    <xf numFmtId="0" fontId="55" fillId="34" borderId="51" xfId="219" applyFont="1" applyFill="1" applyBorder="1"/>
    <xf numFmtId="169" fontId="63" fillId="34" borderId="51" xfId="219" applyNumberFormat="1" applyFont="1" applyFill="1" applyBorder="1"/>
    <xf numFmtId="0" fontId="55" fillId="25" borderId="0" xfId="219" applyFont="1" applyFill="1"/>
    <xf numFmtId="0" fontId="63" fillId="25" borderId="0" xfId="219" applyFont="1" applyFill="1"/>
    <xf numFmtId="169" fontId="55" fillId="25" borderId="0" xfId="219" applyNumberFormat="1" applyFont="1" applyFill="1"/>
    <xf numFmtId="41" fontId="64" fillId="0" borderId="0" xfId="219" applyNumberFormat="1" applyFont="1"/>
    <xf numFmtId="0" fontId="55" fillId="24" borderId="29" xfId="219" applyFont="1" applyFill="1" applyBorder="1"/>
    <xf numFmtId="41" fontId="55" fillId="0" borderId="0" xfId="219" applyNumberFormat="1" applyFont="1"/>
    <xf numFmtId="0" fontId="63" fillId="34" borderId="51" xfId="219" applyFont="1" applyFill="1" applyBorder="1" applyAlignment="1">
      <alignment horizontal="center"/>
    </xf>
    <xf numFmtId="0" fontId="68" fillId="31" borderId="51" xfId="219" applyFont="1" applyFill="1" applyBorder="1" applyAlignment="1">
      <alignment horizontal="center" vertical="center"/>
    </xf>
    <xf numFmtId="164" fontId="55" fillId="0" borderId="0" xfId="219" applyNumberFormat="1" applyFont="1" applyAlignment="1">
      <alignment horizontal="center"/>
    </xf>
    <xf numFmtId="0" fontId="55" fillId="24" borderId="26" xfId="219" applyFont="1" applyFill="1" applyBorder="1" applyAlignment="1">
      <alignment horizontal="left" vertical="center" indent="1"/>
    </xf>
    <xf numFmtId="0" fontId="55" fillId="25" borderId="26" xfId="219" applyFont="1" applyFill="1" applyBorder="1" applyAlignment="1">
      <alignment horizontal="center" vertical="center"/>
    </xf>
    <xf numFmtId="169" fontId="55" fillId="25" borderId="26" xfId="219" applyNumberFormat="1" applyFont="1" applyFill="1" applyBorder="1"/>
    <xf numFmtId="164" fontId="55" fillId="0" borderId="0" xfId="219" applyNumberFormat="1" applyFont="1"/>
    <xf numFmtId="0" fontId="55" fillId="24" borderId="11" xfId="219" applyFont="1" applyFill="1" applyBorder="1" applyAlignment="1">
      <alignment horizontal="left" vertical="center" indent="1"/>
    </xf>
    <xf numFmtId="0" fontId="55" fillId="25" borderId="11" xfId="219" applyFont="1" applyFill="1" applyBorder="1" applyAlignment="1">
      <alignment horizontal="center" vertical="center"/>
    </xf>
    <xf numFmtId="169" fontId="55" fillId="25" borderId="11" xfId="219" applyNumberFormat="1" applyFont="1" applyFill="1" applyBorder="1"/>
    <xf numFmtId="0" fontId="55" fillId="24" borderId="24" xfId="219" applyFont="1" applyFill="1" applyBorder="1" applyAlignment="1">
      <alignment horizontal="left" vertical="center" indent="1"/>
    </xf>
    <xf numFmtId="0" fontId="55" fillId="25" borderId="24" xfId="219" applyFont="1" applyFill="1" applyBorder="1" applyAlignment="1">
      <alignment horizontal="center" vertical="center"/>
    </xf>
    <xf numFmtId="169" fontId="55" fillId="25" borderId="24" xfId="219" applyNumberFormat="1" applyFont="1" applyFill="1" applyBorder="1"/>
    <xf numFmtId="164" fontId="63" fillId="0" borderId="0" xfId="219" applyNumberFormat="1" applyFont="1"/>
    <xf numFmtId="0" fontId="63" fillId="24" borderId="11" xfId="219" applyFont="1" applyFill="1" applyBorder="1" applyAlignment="1">
      <alignment horizontal="left" vertical="center"/>
    </xf>
    <xf numFmtId="169" fontId="63" fillId="25" borderId="11" xfId="219" applyNumberFormat="1" applyFont="1" applyFill="1" applyBorder="1"/>
    <xf numFmtId="0" fontId="55" fillId="25" borderId="11" xfId="219" applyFont="1" applyFill="1" applyBorder="1"/>
    <xf numFmtId="169" fontId="63" fillId="25" borderId="0" xfId="219" applyNumberFormat="1" applyFont="1" applyFill="1"/>
    <xf numFmtId="0" fontId="63" fillId="34" borderId="51" xfId="219" applyFont="1" applyFill="1" applyBorder="1" applyAlignment="1">
      <alignment horizontal="center" vertical="center"/>
    </xf>
    <xf numFmtId="0" fontId="68" fillId="31" borderId="57" xfId="219" applyFont="1" applyFill="1" applyBorder="1" applyAlignment="1">
      <alignment horizontal="center"/>
    </xf>
    <xf numFmtId="164" fontId="55" fillId="25" borderId="0" xfId="219" applyNumberFormat="1" applyFont="1" applyFill="1"/>
    <xf numFmtId="179" fontId="55" fillId="24" borderId="15" xfId="218" applyNumberFormat="1" applyFont="1" applyFill="1" applyBorder="1" applyAlignment="1">
      <alignment horizontal="center" vertical="center"/>
    </xf>
    <xf numFmtId="179" fontId="55" fillId="24" borderId="52" xfId="218" applyNumberFormat="1" applyFont="1" applyFill="1" applyBorder="1" applyAlignment="1">
      <alignment horizontal="center" vertical="center"/>
    </xf>
    <xf numFmtId="179" fontId="55" fillId="24" borderId="59" xfId="218" applyNumberFormat="1" applyFont="1" applyFill="1" applyBorder="1" applyAlignment="1">
      <alignment horizontal="center" vertical="center"/>
    </xf>
    <xf numFmtId="179" fontId="55" fillId="25" borderId="0" xfId="219" applyNumberFormat="1" applyFont="1" applyFill="1"/>
    <xf numFmtId="0" fontId="63" fillId="24" borderId="13" xfId="219" applyFont="1" applyFill="1" applyBorder="1" applyAlignment="1">
      <alignment vertical="center"/>
    </xf>
    <xf numFmtId="0" fontId="55" fillId="25" borderId="13" xfId="219" applyFont="1" applyFill="1" applyBorder="1" applyAlignment="1">
      <alignment horizontal="center" vertical="center"/>
    </xf>
    <xf numFmtId="169" fontId="63" fillId="25" borderId="13" xfId="219" applyNumberFormat="1" applyFont="1" applyFill="1" applyBorder="1"/>
    <xf numFmtId="169" fontId="64" fillId="0" borderId="0" xfId="219" applyNumberFormat="1" applyFont="1"/>
    <xf numFmtId="0" fontId="63" fillId="34" borderId="53" xfId="219" applyFont="1" applyFill="1" applyBorder="1"/>
    <xf numFmtId="0" fontId="63" fillId="34" borderId="52" xfId="219" applyFont="1" applyFill="1" applyBorder="1" applyAlignment="1">
      <alignment horizontal="center" vertical="center"/>
    </xf>
    <xf numFmtId="169" fontId="63" fillId="34" borderId="52" xfId="219" applyNumberFormat="1" applyFont="1" applyFill="1" applyBorder="1"/>
    <xf numFmtId="174" fontId="55" fillId="0" borderId="0" xfId="219" applyNumberFormat="1" applyFont="1"/>
    <xf numFmtId="0" fontId="63" fillId="0" borderId="0" xfId="219" applyFont="1" applyAlignment="1">
      <alignment horizontal="center" vertical="center"/>
    </xf>
    <xf numFmtId="0" fontId="55" fillId="0" borderId="0" xfId="219" applyFont="1" applyAlignment="1">
      <alignment vertical="center"/>
    </xf>
    <xf numFmtId="0" fontId="63" fillId="0" borderId="0" xfId="219" applyFont="1" applyAlignment="1">
      <alignment vertical="center"/>
    </xf>
    <xf numFmtId="1" fontId="55" fillId="0" borderId="0" xfId="219" applyNumberFormat="1" applyFont="1" applyAlignment="1">
      <alignment vertical="center"/>
    </xf>
    <xf numFmtId="0" fontId="55" fillId="0" borderId="0" xfId="219" applyFont="1" applyAlignment="1">
      <alignment horizontal="left" vertical="center"/>
    </xf>
    <xf numFmtId="0" fontId="63" fillId="0" borderId="0" xfId="219" applyFont="1" applyAlignment="1">
      <alignment horizontal="left" vertical="center"/>
    </xf>
    <xf numFmtId="2" fontId="55" fillId="0" borderId="0" xfId="219" applyNumberFormat="1" applyFont="1" applyAlignment="1">
      <alignment vertical="center"/>
    </xf>
    <xf numFmtId="0" fontId="55" fillId="0" borderId="0" xfId="219" applyFont="1" applyAlignment="1">
      <alignment horizontal="right"/>
    </xf>
    <xf numFmtId="174" fontId="55" fillId="0" borderId="0" xfId="219" applyNumberFormat="1" applyFont="1" applyAlignment="1">
      <alignment vertical="center"/>
    </xf>
    <xf numFmtId="169" fontId="55" fillId="0" borderId="0" xfId="219" applyNumberFormat="1" applyFont="1" applyAlignment="1">
      <alignment vertical="center"/>
    </xf>
    <xf numFmtId="175" fontId="55" fillId="0" borderId="0" xfId="219" applyNumberFormat="1" applyFont="1" applyAlignment="1">
      <alignment horizontal="right"/>
    </xf>
    <xf numFmtId="0" fontId="55" fillId="0" borderId="0" xfId="219" applyFont="1" applyAlignment="1">
      <alignment horizontal="left" vertical="center" indent="2"/>
    </xf>
    <xf numFmtId="174" fontId="65" fillId="0" borderId="0" xfId="219" applyNumberFormat="1" applyFont="1" applyAlignment="1">
      <alignment vertical="center"/>
    </xf>
    <xf numFmtId="0" fontId="63" fillId="0" borderId="0" xfId="219" applyFont="1" applyAlignment="1">
      <alignment horizontal="right"/>
    </xf>
    <xf numFmtId="169" fontId="63" fillId="0" borderId="0" xfId="219" applyNumberFormat="1" applyFont="1" applyAlignment="1">
      <alignment vertical="center"/>
    </xf>
    <xf numFmtId="175" fontId="55" fillId="0" borderId="0" xfId="219" applyNumberFormat="1" applyFont="1"/>
    <xf numFmtId="2" fontId="63" fillId="0" borderId="0" xfId="219" applyNumberFormat="1" applyFont="1"/>
    <xf numFmtId="0" fontId="55" fillId="0" borderId="0" xfId="219" applyFont="1" applyAlignment="1">
      <alignment horizontal="center" vertical="center"/>
    </xf>
    <xf numFmtId="169" fontId="55" fillId="0" borderId="0" xfId="219" applyNumberFormat="1" applyFont="1" applyAlignment="1">
      <alignment horizontal="center" vertical="center"/>
    </xf>
    <xf numFmtId="177" fontId="63" fillId="0" borderId="0" xfId="219" applyNumberFormat="1" applyFont="1" applyAlignment="1">
      <alignment horizontal="center" vertical="center"/>
    </xf>
    <xf numFmtId="0" fontId="64" fillId="25" borderId="0" xfId="219" applyFont="1" applyFill="1"/>
    <xf numFmtId="175" fontId="64" fillId="0" borderId="0" xfId="219" applyNumberFormat="1" applyFont="1" applyAlignment="1">
      <alignment horizontal="right"/>
    </xf>
    <xf numFmtId="0" fontId="55" fillId="0" borderId="0" xfId="219" applyFont="1" applyAlignment="1">
      <alignment horizontal="center"/>
    </xf>
    <xf numFmtId="10" fontId="55" fillId="0" borderId="0" xfId="219" applyNumberFormat="1" applyFont="1" applyAlignment="1">
      <alignment horizontal="center"/>
    </xf>
    <xf numFmtId="10" fontId="55" fillId="0" borderId="0" xfId="219" applyNumberFormat="1" applyFont="1"/>
    <xf numFmtId="0" fontId="63" fillId="0" borderId="0" xfId="219" applyFont="1" applyAlignment="1">
      <alignment wrapText="1"/>
    </xf>
    <xf numFmtId="1" fontId="55" fillId="0" borderId="0" xfId="219" applyNumberFormat="1" applyFont="1"/>
    <xf numFmtId="1" fontId="55" fillId="24" borderId="0" xfId="219" applyNumberFormat="1" applyFont="1" applyFill="1"/>
    <xf numFmtId="0" fontId="63" fillId="24" borderId="0" xfId="219" applyFont="1" applyFill="1"/>
    <xf numFmtId="0" fontId="70" fillId="0" borderId="0" xfId="234" applyFont="1"/>
    <xf numFmtId="0" fontId="68" fillId="27" borderId="0" xfId="234" applyFont="1" applyFill="1"/>
    <xf numFmtId="0" fontId="70" fillId="27" borderId="0" xfId="234" applyFont="1" applyFill="1"/>
    <xf numFmtId="10" fontId="85" fillId="25" borderId="13" xfId="219" applyNumberFormat="1" applyFont="1" applyFill="1" applyBorder="1" applyAlignment="1">
      <alignment horizontal="center"/>
    </xf>
    <xf numFmtId="10" fontId="64" fillId="25" borderId="0" xfId="219" applyNumberFormat="1" applyFont="1" applyFill="1" applyAlignment="1">
      <alignment horizontal="center"/>
    </xf>
    <xf numFmtId="0" fontId="55" fillId="0" borderId="40" xfId="219" applyFont="1" applyBorder="1"/>
    <xf numFmtId="0" fontId="55" fillId="24" borderId="41" xfId="219" applyFont="1" applyFill="1" applyBorder="1" applyAlignment="1">
      <alignment horizontal="center"/>
    </xf>
    <xf numFmtId="9" fontId="55" fillId="25" borderId="31" xfId="219" applyNumberFormat="1" applyFont="1" applyFill="1" applyBorder="1" applyAlignment="1">
      <alignment horizontal="center"/>
    </xf>
    <xf numFmtId="0" fontId="55" fillId="24" borderId="21" xfId="219" applyFont="1" applyFill="1" applyBorder="1" applyAlignment="1">
      <alignment horizontal="center"/>
    </xf>
    <xf numFmtId="9" fontId="55" fillId="25" borderId="22" xfId="219" applyNumberFormat="1" applyFont="1" applyFill="1" applyBorder="1" applyAlignment="1">
      <alignment horizontal="center"/>
    </xf>
    <xf numFmtId="0" fontId="55" fillId="24" borderId="19" xfId="219" applyFont="1" applyFill="1" applyBorder="1"/>
    <xf numFmtId="169" fontId="55" fillId="24" borderId="24" xfId="218" applyNumberFormat="1" applyFont="1" applyFill="1" applyBorder="1"/>
    <xf numFmtId="9" fontId="55" fillId="0" borderId="0" xfId="235" applyFont="1"/>
    <xf numFmtId="43" fontId="55" fillId="24" borderId="26" xfId="218" applyNumberFormat="1" applyFont="1" applyFill="1" applyBorder="1"/>
    <xf numFmtId="0" fontId="55" fillId="0" borderId="29" xfId="219" applyFont="1" applyBorder="1"/>
    <xf numFmtId="0" fontId="55" fillId="0" borderId="29" xfId="219" applyFont="1" applyBorder="1" applyAlignment="1">
      <alignment horizontal="center"/>
    </xf>
    <xf numFmtId="3" fontId="55" fillId="0" borderId="26" xfId="218" applyNumberFormat="1" applyFont="1" applyFill="1" applyBorder="1"/>
    <xf numFmtId="3" fontId="63" fillId="34" borderId="51" xfId="219" applyNumberFormat="1" applyFont="1" applyFill="1" applyBorder="1"/>
    <xf numFmtId="0" fontId="2" fillId="0" borderId="0" xfId="234"/>
    <xf numFmtId="10" fontId="0" fillId="0" borderId="0" xfId="235" applyNumberFormat="1" applyFont="1"/>
    <xf numFmtId="0" fontId="61" fillId="0" borderId="0" xfId="234" applyFont="1"/>
    <xf numFmtId="176" fontId="55" fillId="0" borderId="0" xfId="219" applyNumberFormat="1" applyFont="1"/>
    <xf numFmtId="176" fontId="68" fillId="25" borderId="0" xfId="234" applyNumberFormat="1" applyFont="1" applyFill="1" applyAlignment="1">
      <alignment wrapText="1"/>
    </xf>
    <xf numFmtId="169" fontId="68" fillId="25" borderId="0" xfId="234" applyNumberFormat="1" applyFont="1" applyFill="1" applyAlignment="1">
      <alignment wrapText="1"/>
    </xf>
    <xf numFmtId="169" fontId="68" fillId="0" borderId="0" xfId="234" applyNumberFormat="1" applyFont="1" applyAlignment="1">
      <alignment wrapText="1"/>
    </xf>
    <xf numFmtId="43" fontId="55" fillId="0" borderId="0" xfId="236" applyFont="1"/>
    <xf numFmtId="0" fontId="68" fillId="25" borderId="0" xfId="234" applyFont="1" applyFill="1" applyAlignment="1">
      <alignment wrapText="1"/>
    </xf>
    <xf numFmtId="43" fontId="63" fillId="0" borderId="0" xfId="236" applyFont="1"/>
    <xf numFmtId="0" fontId="2" fillId="0" borderId="27" xfId="234" applyBorder="1" applyAlignment="1">
      <alignment horizontal="center"/>
    </xf>
    <xf numFmtId="0" fontId="2" fillId="0" borderId="0" xfId="234" applyAlignment="1">
      <alignment horizontal="center"/>
    </xf>
    <xf numFmtId="0" fontId="43" fillId="0" borderId="30" xfId="234" applyFont="1" applyBorder="1"/>
    <xf numFmtId="0" fontId="76" fillId="0" borderId="49" xfId="234" applyFont="1" applyBorder="1" applyAlignment="1">
      <alignment horizontal="center" vertical="center" wrapText="1"/>
    </xf>
    <xf numFmtId="0" fontId="43" fillId="0" borderId="28" xfId="234" applyFont="1" applyBorder="1"/>
    <xf numFmtId="0" fontId="87" fillId="0" borderId="13" xfId="234" applyFont="1" applyBorder="1" applyAlignment="1">
      <alignment horizontal="center" vertical="center" wrapText="1"/>
    </xf>
    <xf numFmtId="2" fontId="2" fillId="0" borderId="0" xfId="234" applyNumberFormat="1"/>
    <xf numFmtId="0" fontId="75" fillId="28" borderId="57" xfId="234" applyFont="1" applyFill="1" applyBorder="1" applyAlignment="1">
      <alignment horizontal="center" vertical="center"/>
    </xf>
    <xf numFmtId="0" fontId="71" fillId="38" borderId="36" xfId="234" applyFont="1" applyFill="1" applyBorder="1" applyAlignment="1">
      <alignment horizontal="center" vertical="center" wrapText="1"/>
    </xf>
    <xf numFmtId="0" fontId="71" fillId="38" borderId="42" xfId="234" applyFont="1" applyFill="1" applyBorder="1" applyAlignment="1">
      <alignment horizontal="center" vertical="center" wrapText="1"/>
    </xf>
    <xf numFmtId="0" fontId="88" fillId="0" borderId="13" xfId="234" applyFont="1" applyBorder="1" applyAlignment="1">
      <alignment horizontal="center" vertical="center" wrapText="1"/>
    </xf>
    <xf numFmtId="0" fontId="77" fillId="0" borderId="62" xfId="234" applyFont="1" applyBorder="1" applyAlignment="1">
      <alignment horizontal="center" vertical="center" wrapText="1"/>
    </xf>
    <xf numFmtId="0" fontId="46" fillId="0" borderId="31" xfId="234" applyFont="1" applyBorder="1" applyAlignment="1">
      <alignment horizontal="center" vertical="center" wrapText="1"/>
    </xf>
    <xf numFmtId="0" fontId="46" fillId="0" borderId="40" xfId="234" applyFont="1" applyBorder="1" applyAlignment="1">
      <alignment horizontal="center" vertical="center"/>
    </xf>
    <xf numFmtId="0" fontId="46" fillId="0" borderId="13" xfId="237" applyFont="1" applyBorder="1" applyAlignment="1">
      <alignment horizontal="center" vertical="center"/>
    </xf>
    <xf numFmtId="1" fontId="90" fillId="0" borderId="0" xfId="238" applyNumberFormat="1" applyFont="1" applyAlignment="1">
      <alignment horizontal="center" vertical="center"/>
    </xf>
    <xf numFmtId="0" fontId="91" fillId="0" borderId="40" xfId="234" applyFont="1" applyBorder="1" applyAlignment="1">
      <alignment horizontal="center" vertical="center" wrapText="1"/>
    </xf>
    <xf numFmtId="0" fontId="91" fillId="0" borderId="31" xfId="234" applyFont="1" applyBorder="1" applyAlignment="1">
      <alignment horizontal="center" vertical="center" wrapText="1"/>
    </xf>
    <xf numFmtId="0" fontId="91" fillId="0" borderId="13" xfId="234" applyFont="1" applyBorder="1" applyAlignment="1">
      <alignment horizontal="center" vertical="center" wrapText="1"/>
    </xf>
    <xf numFmtId="0" fontId="75" fillId="39" borderId="27" xfId="234" applyFont="1" applyFill="1" applyBorder="1" applyAlignment="1">
      <alignment horizontal="center" vertical="center"/>
    </xf>
    <xf numFmtId="4" fontId="75" fillId="40" borderId="57" xfId="234" applyNumberFormat="1" applyFont="1" applyFill="1" applyBorder="1" applyAlignment="1">
      <alignment horizontal="center" vertical="center"/>
    </xf>
    <xf numFmtId="0" fontId="75" fillId="40" borderId="57" xfId="234" applyFont="1" applyFill="1" applyBorder="1" applyAlignment="1">
      <alignment horizontal="center" vertical="center"/>
    </xf>
    <xf numFmtId="0" fontId="75" fillId="40" borderId="38" xfId="234" applyFont="1" applyFill="1" applyBorder="1" applyAlignment="1">
      <alignment horizontal="center" vertical="center"/>
    </xf>
    <xf numFmtId="0" fontId="49" fillId="28" borderId="20" xfId="234" applyFont="1" applyFill="1" applyBorder="1" applyAlignment="1">
      <alignment horizontal="center" vertical="center"/>
    </xf>
    <xf numFmtId="2" fontId="49" fillId="28" borderId="23" xfId="237" applyNumberFormat="1" applyFont="1" applyFill="1" applyBorder="1" applyAlignment="1">
      <alignment horizontal="center" vertical="center"/>
    </xf>
    <xf numFmtId="0" fontId="92" fillId="0" borderId="18" xfId="234" applyFont="1" applyBorder="1" applyAlignment="1">
      <alignment horizontal="left" vertical="center"/>
    </xf>
    <xf numFmtId="0" fontId="92" fillId="0" borderId="35" xfId="234" applyFont="1" applyBorder="1" applyAlignment="1">
      <alignment horizontal="center" vertical="center"/>
    </xf>
    <xf numFmtId="1" fontId="92" fillId="0" borderId="23" xfId="234" applyNumberFormat="1" applyFont="1" applyBorder="1" applyAlignment="1">
      <alignment horizontal="center" vertical="center"/>
    </xf>
    <xf numFmtId="2" fontId="92" fillId="0" borderId="23" xfId="234" applyNumberFormat="1" applyFont="1" applyBorder="1" applyAlignment="1">
      <alignment horizontal="center" vertical="center"/>
    </xf>
    <xf numFmtId="0" fontId="79" fillId="0" borderId="27" xfId="234" applyFont="1" applyBorder="1" applyAlignment="1">
      <alignment vertical="center"/>
    </xf>
    <xf numFmtId="4" fontId="79" fillId="0" borderId="61" xfId="234" applyNumberFormat="1" applyFont="1" applyBorder="1" applyAlignment="1">
      <alignment horizontal="center" vertical="center"/>
    </xf>
    <xf numFmtId="0" fontId="79" fillId="0" borderId="32" xfId="234" applyFont="1" applyBorder="1" applyAlignment="1">
      <alignment horizontal="center" vertical="center"/>
    </xf>
    <xf numFmtId="0" fontId="50" fillId="0" borderId="20" xfId="234" applyFont="1" applyBorder="1" applyAlignment="1">
      <alignment horizontal="left" vertical="center" indent="1"/>
    </xf>
    <xf numFmtId="0" fontId="43" fillId="0" borderId="11" xfId="237" applyFont="1" applyBorder="1" applyAlignment="1">
      <alignment horizontal="center" vertical="center"/>
    </xf>
    <xf numFmtId="2" fontId="43" fillId="0" borderId="5" xfId="234" applyNumberFormat="1" applyFont="1" applyBorder="1" applyAlignment="1">
      <alignment horizontal="center" vertical="center"/>
    </xf>
    <xf numFmtId="0" fontId="92" fillId="0" borderId="20" xfId="234" applyFont="1" applyBorder="1" applyAlignment="1">
      <alignment horizontal="left" vertical="center"/>
    </xf>
    <xf numFmtId="0" fontId="92" fillId="0" borderId="5" xfId="234" applyFont="1" applyBorder="1" applyAlignment="1">
      <alignment horizontal="center" vertical="center"/>
    </xf>
    <xf numFmtId="1" fontId="92" fillId="0" borderId="11" xfId="234" applyNumberFormat="1" applyFont="1" applyBorder="1" applyAlignment="1">
      <alignment horizontal="center" vertical="center"/>
    </xf>
    <xf numFmtId="2" fontId="92" fillId="0" borderId="11" xfId="234" applyNumberFormat="1" applyFont="1" applyBorder="1" applyAlignment="1">
      <alignment horizontal="center" vertical="center"/>
    </xf>
    <xf numFmtId="0" fontId="43" fillId="0" borderId="20" xfId="234" applyFont="1" applyBorder="1" applyAlignment="1">
      <alignment horizontal="left" vertical="center" indent="2"/>
    </xf>
    <xf numFmtId="2" fontId="83" fillId="0" borderId="11" xfId="234" applyNumberFormat="1" applyFont="1" applyBorder="1" applyAlignment="1">
      <alignment horizontal="center" vertical="center"/>
    </xf>
    <xf numFmtId="0" fontId="43" fillId="0" borderId="19" xfId="234" applyFont="1" applyBorder="1" applyAlignment="1">
      <alignment horizontal="left" vertical="center" indent="3"/>
    </xf>
    <xf numFmtId="0" fontId="43" fillId="0" borderId="24" xfId="237" applyFont="1" applyBorder="1" applyAlignment="1">
      <alignment horizontal="center" vertical="center"/>
    </xf>
    <xf numFmtId="0" fontId="49" fillId="28" borderId="18" xfId="234" applyFont="1" applyFill="1" applyBorder="1" applyAlignment="1">
      <alignment horizontal="left" vertical="center"/>
    </xf>
    <xf numFmtId="0" fontId="78" fillId="0" borderId="27" xfId="234" applyFont="1" applyBorder="1" applyAlignment="1">
      <alignment vertical="center"/>
    </xf>
    <xf numFmtId="16" fontId="79" fillId="0" borderId="32" xfId="234" applyNumberFormat="1" applyFont="1" applyBorder="1" applyAlignment="1">
      <alignment horizontal="center" vertical="center"/>
    </xf>
    <xf numFmtId="0" fontId="43" fillId="0" borderId="20" xfId="234" applyFont="1" applyBorder="1" applyAlignment="1">
      <alignment horizontal="left" vertical="center" indent="3"/>
    </xf>
    <xf numFmtId="0" fontId="49" fillId="28" borderId="18" xfId="234" applyFont="1" applyFill="1" applyBorder="1" applyAlignment="1">
      <alignment horizontal="center" vertical="center"/>
    </xf>
    <xf numFmtId="0" fontId="2" fillId="0" borderId="11" xfId="234" applyBorder="1"/>
    <xf numFmtId="2" fontId="90" fillId="0" borderId="63" xfId="238" applyNumberFormat="1" applyFont="1" applyBorder="1" applyAlignment="1">
      <alignment horizontal="center" vertical="center"/>
    </xf>
    <xf numFmtId="4" fontId="90" fillId="0" borderId="64" xfId="239" applyNumberFormat="1" applyBorder="1" applyAlignment="1">
      <alignment horizontal="center" vertical="center"/>
    </xf>
    <xf numFmtId="0" fontId="93" fillId="0" borderId="0" xfId="239" applyFont="1" applyAlignment="1">
      <alignment vertical="center"/>
    </xf>
    <xf numFmtId="2" fontId="94" fillId="0" borderId="11" xfId="238" applyNumberFormat="1" applyFont="1" applyBorder="1" applyAlignment="1">
      <alignment horizontal="center" vertical="center"/>
    </xf>
    <xf numFmtId="4" fontId="94" fillId="0" borderId="64" xfId="239" applyNumberFormat="1" applyFont="1" applyBorder="1" applyAlignment="1">
      <alignment horizontal="center" vertical="center"/>
    </xf>
    <xf numFmtId="2" fontId="94" fillId="0" borderId="13" xfId="238" applyNumberFormat="1" applyFont="1" applyBorder="1" applyAlignment="1">
      <alignment horizontal="center" vertical="center"/>
    </xf>
    <xf numFmtId="0" fontId="49" fillId="28" borderId="20" xfId="234" applyFont="1" applyFill="1" applyBorder="1" applyAlignment="1">
      <alignment horizontal="left" vertical="center"/>
    </xf>
    <xf numFmtId="4" fontId="2" fillId="0" borderId="0" xfId="234" applyNumberFormat="1"/>
    <xf numFmtId="0" fontId="42" fillId="0" borderId="20" xfId="237" applyFont="1" applyBorder="1" applyAlignment="1">
      <alignment horizontal="left" vertical="center" indent="2"/>
    </xf>
    <xf numFmtId="4" fontId="94" fillId="0" borderId="11" xfId="238" applyNumberFormat="1" applyFont="1" applyBorder="1" applyAlignment="1">
      <alignment horizontal="center" vertical="center"/>
    </xf>
    <xf numFmtId="4" fontId="90" fillId="0" borderId="13" xfId="238" applyNumberFormat="1" applyFont="1" applyBorder="1" applyAlignment="1">
      <alignment horizontal="center" vertical="center"/>
    </xf>
    <xf numFmtId="17" fontId="79" fillId="0" borderId="32" xfId="234" applyNumberFormat="1" applyFont="1" applyBorder="1" applyAlignment="1">
      <alignment horizontal="center" vertical="center"/>
    </xf>
    <xf numFmtId="0" fontId="79" fillId="0" borderId="27" xfId="234" applyFont="1" applyBorder="1" applyAlignment="1">
      <alignment horizontal="left" vertical="center"/>
    </xf>
    <xf numFmtId="0" fontId="43" fillId="0" borderId="20" xfId="237" applyFont="1" applyBorder="1" applyAlignment="1">
      <alignment horizontal="left" vertical="center" indent="2"/>
    </xf>
    <xf numFmtId="4" fontId="94" fillId="41" borderId="11" xfId="238" applyNumberFormat="1" applyFont="1" applyFill="1" applyBorder="1" applyAlignment="1">
      <alignment horizontal="center" vertical="center"/>
    </xf>
    <xf numFmtId="4" fontId="61" fillId="0" borderId="0" xfId="234" applyNumberFormat="1" applyFont="1"/>
    <xf numFmtId="0" fontId="73" fillId="0" borderId="20" xfId="234" applyFont="1" applyBorder="1" applyAlignment="1">
      <alignment horizontal="left" vertical="center" indent="1"/>
    </xf>
    <xf numFmtId="0" fontId="93" fillId="0" borderId="0" xfId="240" applyFont="1" applyAlignment="1">
      <alignment vertical="center"/>
    </xf>
    <xf numFmtId="4" fontId="90" fillId="0" borderId="33" xfId="238" applyNumberFormat="1" applyFont="1" applyBorder="1" applyAlignment="1">
      <alignment horizontal="center" vertical="center"/>
    </xf>
    <xf numFmtId="4" fontId="90" fillId="0" borderId="39" xfId="238" applyNumberFormat="1" applyFont="1" applyBorder="1" applyAlignment="1">
      <alignment horizontal="center" vertical="center"/>
    </xf>
    <xf numFmtId="4" fontId="90" fillId="0" borderId="25" xfId="238" applyNumberFormat="1" applyFont="1" applyBorder="1" applyAlignment="1">
      <alignment horizontal="center" vertical="center"/>
    </xf>
    <xf numFmtId="4" fontId="90" fillId="0" borderId="65" xfId="238" applyNumberFormat="1" applyFont="1" applyBorder="1" applyAlignment="1">
      <alignment horizontal="center" vertical="center"/>
    </xf>
    <xf numFmtId="4" fontId="90" fillId="0" borderId="66" xfId="238" applyNumberFormat="1" applyFont="1" applyBorder="1" applyAlignment="1">
      <alignment horizontal="center" vertical="center"/>
    </xf>
    <xf numFmtId="4" fontId="94" fillId="0" borderId="13" xfId="238" applyNumberFormat="1" applyFont="1" applyBorder="1" applyAlignment="1">
      <alignment horizontal="center" vertical="center"/>
    </xf>
    <xf numFmtId="4" fontId="94" fillId="0" borderId="25" xfId="238" applyNumberFormat="1" applyFont="1" applyBorder="1" applyAlignment="1">
      <alignment horizontal="center" vertical="center"/>
    </xf>
    <xf numFmtId="0" fontId="43" fillId="0" borderId="20" xfId="234" applyFont="1" applyBorder="1" applyAlignment="1">
      <alignment horizontal="center" vertical="center"/>
    </xf>
    <xf numFmtId="0" fontId="2" fillId="0" borderId="30" xfId="234" applyBorder="1"/>
    <xf numFmtId="4" fontId="94" fillId="0" borderId="67" xfId="238" applyNumberFormat="1" applyFont="1" applyBorder="1" applyAlignment="1">
      <alignment horizontal="center" vertical="center"/>
    </xf>
    <xf numFmtId="4" fontId="94" fillId="0" borderId="68" xfId="238" applyNumberFormat="1" applyFont="1" applyBorder="1" applyAlignment="1">
      <alignment horizontal="center" vertical="center"/>
    </xf>
    <xf numFmtId="0" fontId="92" fillId="0" borderId="27" xfId="234" applyFont="1" applyBorder="1" applyAlignment="1">
      <alignment horizontal="left" vertical="center"/>
    </xf>
    <xf numFmtId="0" fontId="79" fillId="0" borderId="60" xfId="234" applyFont="1" applyBorder="1" applyAlignment="1">
      <alignment horizontal="center" vertical="center"/>
    </xf>
    <xf numFmtId="0" fontId="79" fillId="0" borderId="48" xfId="234" applyFont="1" applyBorder="1" applyAlignment="1">
      <alignment horizontal="center" vertical="center"/>
    </xf>
    <xf numFmtId="0" fontId="75" fillId="40" borderId="42" xfId="234" applyFont="1" applyFill="1" applyBorder="1" applyAlignment="1">
      <alignment horizontal="center" vertical="center"/>
    </xf>
    <xf numFmtId="2" fontId="96" fillId="42" borderId="69" xfId="234" applyNumberFormat="1" applyFont="1" applyFill="1" applyBorder="1" applyAlignment="1">
      <alignment horizontal="center" vertical="center"/>
    </xf>
    <xf numFmtId="0" fontId="96" fillId="0" borderId="70" xfId="234" applyFont="1" applyBorder="1" applyAlignment="1">
      <alignment horizontal="left" vertical="center" wrapText="1"/>
    </xf>
    <xf numFmtId="0" fontId="49" fillId="0" borderId="20" xfId="234" applyFont="1" applyBorder="1" applyAlignment="1">
      <alignment horizontal="left" vertical="center" indent="2"/>
    </xf>
    <xf numFmtId="0" fontId="43" fillId="0" borderId="11" xfId="234" applyFont="1" applyBorder="1" applyAlignment="1">
      <alignment horizontal="center" vertical="center"/>
    </xf>
    <xf numFmtId="2" fontId="43" fillId="36" borderId="5" xfId="234" applyNumberFormat="1" applyFont="1" applyFill="1" applyBorder="1" applyAlignment="1">
      <alignment horizontal="center" vertical="center"/>
    </xf>
    <xf numFmtId="2" fontId="61" fillId="0" borderId="0" xfId="234" applyNumberFormat="1" applyFont="1"/>
    <xf numFmtId="2" fontId="96" fillId="42" borderId="71" xfId="234" applyNumberFormat="1" applyFont="1" applyFill="1" applyBorder="1" applyAlignment="1">
      <alignment horizontal="center" vertical="center"/>
    </xf>
    <xf numFmtId="0" fontId="96" fillId="0" borderId="72" xfId="234" applyFont="1" applyBorder="1" applyAlignment="1">
      <alignment horizontal="left" vertical="center" wrapText="1"/>
    </xf>
    <xf numFmtId="0" fontId="43" fillId="0" borderId="20" xfId="234" applyFont="1" applyBorder="1" applyAlignment="1">
      <alignment horizontal="left" vertical="center" indent="1"/>
    </xf>
    <xf numFmtId="2" fontId="94" fillId="41" borderId="11" xfId="238" applyNumberFormat="1" applyFont="1" applyFill="1" applyBorder="1" applyAlignment="1">
      <alignment horizontal="center" vertical="center"/>
    </xf>
    <xf numFmtId="0" fontId="78" fillId="0" borderId="27" xfId="234" applyFont="1" applyBorder="1" applyAlignment="1">
      <alignment horizontal="left" vertical="center"/>
    </xf>
    <xf numFmtId="0" fontId="78" fillId="33" borderId="27" xfId="234" applyFont="1" applyFill="1" applyBorder="1" applyAlignment="1">
      <alignment horizontal="left" vertical="center"/>
    </xf>
    <xf numFmtId="2" fontId="97" fillId="28" borderId="69" xfId="234" applyNumberFormat="1" applyFont="1" applyFill="1" applyBorder="1" applyAlignment="1">
      <alignment horizontal="center" vertical="center"/>
    </xf>
    <xf numFmtId="2" fontId="96" fillId="42" borderId="73" xfId="234" applyNumberFormat="1" applyFont="1" applyFill="1" applyBorder="1" applyAlignment="1">
      <alignment horizontal="center" vertical="center"/>
    </xf>
    <xf numFmtId="0" fontId="2" fillId="0" borderId="70" xfId="234" applyBorder="1" applyAlignment="1">
      <alignment horizontal="left" vertical="center" wrapText="1"/>
    </xf>
    <xf numFmtId="0" fontId="78" fillId="0" borderId="28" xfId="234" applyFont="1" applyBorder="1" applyAlignment="1">
      <alignment vertical="center"/>
    </xf>
    <xf numFmtId="0" fontId="2" fillId="0" borderId="24" xfId="234" applyBorder="1"/>
    <xf numFmtId="0" fontId="99" fillId="0" borderId="13" xfId="234" applyFont="1" applyBorder="1" applyAlignment="1">
      <alignment vertical="center"/>
    </xf>
    <xf numFmtId="4" fontId="100" fillId="0" borderId="13" xfId="234" applyNumberFormat="1" applyFont="1" applyBorder="1" applyAlignment="1">
      <alignment horizontal="center" vertical="center"/>
    </xf>
    <xf numFmtId="0" fontId="84" fillId="0" borderId="0" xfId="234" applyFont="1"/>
    <xf numFmtId="4" fontId="101" fillId="0" borderId="65" xfId="238" applyNumberFormat="1" applyFont="1" applyBorder="1" applyAlignment="1">
      <alignment horizontal="center" vertical="center"/>
    </xf>
    <xf numFmtId="0" fontId="93" fillId="0" borderId="0" xfId="169" applyFont="1" applyAlignment="1">
      <alignment vertical="center"/>
    </xf>
    <xf numFmtId="0" fontId="93" fillId="0" borderId="0" xfId="169" applyFont="1"/>
    <xf numFmtId="4" fontId="2" fillId="0" borderId="61" xfId="234" applyNumberFormat="1" applyBorder="1" applyAlignment="1">
      <alignment horizontal="center"/>
    </xf>
    <xf numFmtId="0" fontId="2" fillId="0" borderId="32" xfId="234" applyBorder="1"/>
    <xf numFmtId="0" fontId="78" fillId="0" borderId="27" xfId="234" applyFont="1" applyBorder="1" applyAlignment="1">
      <alignment horizontal="left" vertical="center" indent="2"/>
    </xf>
    <xf numFmtId="0" fontId="79" fillId="0" borderId="61" xfId="234" applyFont="1" applyBorder="1" applyAlignment="1">
      <alignment horizontal="center" vertical="center"/>
    </xf>
    <xf numFmtId="0" fontId="49" fillId="39" borderId="20" xfId="234" applyFont="1" applyFill="1" applyBorder="1" applyAlignment="1">
      <alignment horizontal="left" vertical="center" indent="2"/>
    </xf>
    <xf numFmtId="2" fontId="102" fillId="0" borderId="11" xfId="234" applyNumberFormat="1" applyFont="1" applyBorder="1" applyAlignment="1">
      <alignment horizontal="center" vertical="center"/>
    </xf>
    <xf numFmtId="0" fontId="43" fillId="0" borderId="11" xfId="234" quotePrefix="1" applyFont="1" applyBorder="1" applyAlignment="1">
      <alignment horizontal="center" vertical="center"/>
    </xf>
    <xf numFmtId="0" fontId="49" fillId="26" borderId="20" xfId="234" applyFont="1" applyFill="1" applyBorder="1" applyAlignment="1">
      <alignment horizontal="left" vertical="center" indent="2"/>
    </xf>
    <xf numFmtId="0" fontId="103" fillId="0" borderId="20" xfId="234" applyFont="1" applyBorder="1" applyAlignment="1">
      <alignment horizontal="left" vertical="center"/>
    </xf>
    <xf numFmtId="0" fontId="103" fillId="0" borderId="5" xfId="234" applyFont="1" applyBorder="1" applyAlignment="1">
      <alignment horizontal="center" vertical="center"/>
    </xf>
    <xf numFmtId="0" fontId="42" fillId="0" borderId="11" xfId="234" quotePrefix="1" applyFont="1" applyBorder="1" applyAlignment="1">
      <alignment horizontal="center" vertical="center"/>
    </xf>
    <xf numFmtId="2" fontId="42" fillId="36" borderId="5" xfId="234" applyNumberFormat="1" applyFont="1" applyFill="1" applyBorder="1" applyAlignment="1">
      <alignment horizontal="center" vertical="center"/>
    </xf>
    <xf numFmtId="2" fontId="43" fillId="36" borderId="11" xfId="234" applyNumberFormat="1" applyFont="1" applyFill="1" applyBorder="1" applyAlignment="1">
      <alignment horizontal="center" vertical="center"/>
    </xf>
    <xf numFmtId="2" fontId="43" fillId="35" borderId="5" xfId="234" applyNumberFormat="1" applyFont="1" applyFill="1" applyBorder="1" applyAlignment="1">
      <alignment horizontal="center" vertical="center"/>
    </xf>
    <xf numFmtId="17" fontId="81" fillId="0" borderId="32" xfId="234" applyNumberFormat="1" applyFont="1" applyBorder="1" applyAlignment="1">
      <alignment horizontal="center" vertical="center"/>
    </xf>
    <xf numFmtId="2" fontId="43" fillId="37" borderId="5" xfId="234" applyNumberFormat="1" applyFont="1" applyFill="1" applyBorder="1" applyAlignment="1">
      <alignment horizontal="center" vertical="center"/>
    </xf>
    <xf numFmtId="4" fontId="104" fillId="0" borderId="61" xfId="234" applyNumberFormat="1" applyFont="1" applyBorder="1" applyAlignment="1">
      <alignment horizontal="center" vertical="center"/>
    </xf>
    <xf numFmtId="4" fontId="105" fillId="0" borderId="61" xfId="234" applyNumberFormat="1" applyFont="1" applyBorder="1" applyAlignment="1">
      <alignment horizontal="center" vertical="center"/>
    </xf>
    <xf numFmtId="4" fontId="106" fillId="0" borderId="61" xfId="234" applyNumberFormat="1" applyFont="1" applyBorder="1" applyAlignment="1">
      <alignment horizontal="center" vertical="center"/>
    </xf>
    <xf numFmtId="0" fontId="107" fillId="0" borderId="0" xfId="234" applyFont="1"/>
    <xf numFmtId="0" fontId="108" fillId="0" borderId="32" xfId="234" applyFont="1" applyBorder="1" applyAlignment="1">
      <alignment horizontal="center" vertical="center"/>
    </xf>
    <xf numFmtId="0" fontId="43" fillId="25" borderId="11" xfId="234" applyFont="1" applyFill="1" applyBorder="1" applyAlignment="1">
      <alignment horizontal="center" vertical="center"/>
    </xf>
    <xf numFmtId="0" fontId="49" fillId="0" borderId="27" xfId="234" applyFont="1" applyBorder="1" applyAlignment="1">
      <alignment vertical="center"/>
    </xf>
    <xf numFmtId="0" fontId="2" fillId="30" borderId="0" xfId="234" applyFill="1"/>
    <xf numFmtId="0" fontId="92" fillId="30" borderId="20" xfId="234" applyFont="1" applyFill="1" applyBorder="1" applyAlignment="1">
      <alignment horizontal="left" vertical="center"/>
    </xf>
    <xf numFmtId="0" fontId="92" fillId="30" borderId="5" xfId="234" applyFont="1" applyFill="1" applyBorder="1" applyAlignment="1">
      <alignment horizontal="center" vertical="center"/>
    </xf>
    <xf numFmtId="1" fontId="92" fillId="30" borderId="11" xfId="234" applyNumberFormat="1" applyFont="1" applyFill="1" applyBorder="1" applyAlignment="1">
      <alignment horizontal="center" vertical="center"/>
    </xf>
    <xf numFmtId="2" fontId="92" fillId="30" borderId="11" xfId="234" applyNumberFormat="1" applyFont="1" applyFill="1" applyBorder="1" applyAlignment="1">
      <alignment horizontal="center" vertical="center"/>
    </xf>
    <xf numFmtId="1" fontId="92" fillId="30" borderId="23" xfId="234" applyNumberFormat="1" applyFont="1" applyFill="1" applyBorder="1" applyAlignment="1">
      <alignment horizontal="center" vertical="center"/>
    </xf>
    <xf numFmtId="2" fontId="43" fillId="39" borderId="5" xfId="234" applyNumberFormat="1" applyFont="1" applyFill="1" applyBorder="1" applyAlignment="1">
      <alignment horizontal="center" vertical="center"/>
    </xf>
    <xf numFmtId="2" fontId="43" fillId="36" borderId="0" xfId="234" applyNumberFormat="1" applyFont="1" applyFill="1" applyAlignment="1">
      <alignment horizontal="center" vertical="center"/>
    </xf>
    <xf numFmtId="0" fontId="2" fillId="0" borderId="27" xfId="234" applyBorder="1"/>
    <xf numFmtId="0" fontId="2" fillId="0" borderId="60" xfId="234" applyBorder="1" applyAlignment="1">
      <alignment horizontal="center"/>
    </xf>
    <xf numFmtId="0" fontId="2" fillId="0" borderId="48" xfId="234" applyBorder="1"/>
    <xf numFmtId="2" fontId="74" fillId="0" borderId="5" xfId="234" applyNumberFormat="1" applyFont="1" applyBorder="1" applyAlignment="1">
      <alignment horizontal="center" vertical="center"/>
    </xf>
    <xf numFmtId="0" fontId="79" fillId="0" borderId="32" xfId="234" applyFont="1" applyBorder="1" applyAlignment="1">
      <alignment vertical="center"/>
    </xf>
    <xf numFmtId="0" fontId="109" fillId="0" borderId="27" xfId="234" applyFont="1" applyBorder="1" applyAlignment="1">
      <alignment horizontal="left"/>
    </xf>
    <xf numFmtId="0" fontId="72" fillId="0" borderId="28" xfId="234" applyFont="1" applyBorder="1" applyAlignment="1">
      <alignment vertical="center"/>
    </xf>
    <xf numFmtId="0" fontId="72" fillId="0" borderId="60" xfId="234" applyFont="1" applyBorder="1" applyAlignment="1">
      <alignment horizontal="center" vertical="center"/>
    </xf>
    <xf numFmtId="0" fontId="72" fillId="0" borderId="48" xfId="234" applyFont="1" applyBorder="1" applyAlignment="1">
      <alignment horizontal="center" vertical="center"/>
    </xf>
    <xf numFmtId="0" fontId="75" fillId="40" borderId="38" xfId="234" applyFont="1" applyFill="1" applyBorder="1" applyAlignment="1">
      <alignment vertical="center"/>
    </xf>
    <xf numFmtId="2" fontId="43" fillId="30" borderId="5" xfId="234" applyNumberFormat="1" applyFont="1" applyFill="1" applyBorder="1" applyAlignment="1">
      <alignment horizontal="center" vertical="center"/>
    </xf>
    <xf numFmtId="0" fontId="49" fillId="43" borderId="20" xfId="234" applyFont="1" applyFill="1" applyBorder="1" applyAlignment="1">
      <alignment horizontal="left" vertical="center" indent="2"/>
    </xf>
    <xf numFmtId="0" fontId="79" fillId="0" borderId="28" xfId="234" applyFont="1" applyBorder="1" applyAlignment="1">
      <alignment vertical="center"/>
    </xf>
    <xf numFmtId="4" fontId="79" fillId="0" borderId="60" xfId="234" applyNumberFormat="1" applyFont="1" applyBorder="1" applyAlignment="1">
      <alignment horizontal="center" vertical="center"/>
    </xf>
    <xf numFmtId="0" fontId="2" fillId="25" borderId="0" xfId="234" applyFill="1"/>
    <xf numFmtId="0" fontId="2" fillId="25" borderId="0" xfId="234" applyFill="1" applyAlignment="1">
      <alignment horizontal="center"/>
    </xf>
    <xf numFmtId="0" fontId="82" fillId="0" borderId="0" xfId="234" applyFont="1"/>
    <xf numFmtId="0" fontId="110" fillId="25" borderId="51" xfId="234" applyFont="1" applyFill="1" applyBorder="1" applyAlignment="1">
      <alignment horizontal="center" vertical="center"/>
    </xf>
    <xf numFmtId="0" fontId="61" fillId="25" borderId="51" xfId="234" applyFont="1" applyFill="1" applyBorder="1" applyAlignment="1">
      <alignment horizontal="center" vertical="center"/>
    </xf>
    <xf numFmtId="2" fontId="112" fillId="0" borderId="50" xfId="234" applyNumberFormat="1" applyFont="1" applyBorder="1" applyAlignment="1">
      <alignment horizontal="center" vertical="center"/>
    </xf>
    <xf numFmtId="4" fontId="112" fillId="0" borderId="48" xfId="234" applyNumberFormat="1" applyFont="1" applyBorder="1" applyAlignment="1">
      <alignment horizontal="center" vertical="center"/>
    </xf>
    <xf numFmtId="4" fontId="75" fillId="44" borderId="28" xfId="234" applyNumberFormat="1" applyFont="1" applyFill="1" applyBorder="1" applyAlignment="1">
      <alignment horizontal="center" vertical="center"/>
    </xf>
    <xf numFmtId="181" fontId="112" fillId="0" borderId="48" xfId="234" applyNumberFormat="1" applyFont="1" applyBorder="1" applyAlignment="1">
      <alignment horizontal="center" vertical="center"/>
    </xf>
    <xf numFmtId="4" fontId="2" fillId="25" borderId="0" xfId="234" applyNumberFormat="1" applyFill="1" applyAlignment="1">
      <alignment horizontal="center"/>
    </xf>
    <xf numFmtId="0" fontId="112" fillId="0" borderId="50" xfId="234" applyFont="1" applyBorder="1" applyAlignment="1">
      <alignment horizontal="center" vertical="center"/>
    </xf>
    <xf numFmtId="4" fontId="75" fillId="44" borderId="60" xfId="234" applyNumberFormat="1" applyFont="1" applyFill="1" applyBorder="1" applyAlignment="1">
      <alignment horizontal="center" vertical="center"/>
    </xf>
    <xf numFmtId="0" fontId="112" fillId="0" borderId="48" xfId="234" applyFont="1" applyBorder="1" applyAlignment="1">
      <alignment horizontal="center" vertical="center"/>
    </xf>
    <xf numFmtId="0" fontId="2" fillId="25" borderId="27" xfId="234" applyFill="1" applyBorder="1" applyAlignment="1">
      <alignment horizontal="center"/>
    </xf>
    <xf numFmtId="9" fontId="0" fillId="0" borderId="0" xfId="0" applyNumberFormat="1"/>
    <xf numFmtId="0" fontId="16" fillId="0" borderId="13" xfId="0" applyFont="1" applyBorder="1" applyAlignment="1">
      <alignment vertical="center"/>
    </xf>
    <xf numFmtId="9" fontId="40" fillId="0" borderId="13" xfId="56" applyFont="1" applyBorder="1" applyAlignment="1">
      <alignment horizontal="center" vertical="center"/>
    </xf>
    <xf numFmtId="9" fontId="15" fillId="0" borderId="13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/>
    </xf>
    <xf numFmtId="0" fontId="57" fillId="0" borderId="20" xfId="0" applyFont="1" applyBorder="1" applyAlignment="1">
      <alignment horizontal="left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3" fillId="27" borderId="23" xfId="0" applyFont="1" applyFill="1" applyBorder="1" applyAlignment="1">
      <alignment horizontal="center" vertical="center"/>
    </xf>
    <xf numFmtId="0" fontId="13" fillId="27" borderId="24" xfId="0" applyFont="1" applyFill="1" applyBorder="1" applyAlignment="1">
      <alignment horizontal="center" vertical="center"/>
    </xf>
    <xf numFmtId="0" fontId="15" fillId="27" borderId="40" xfId="0" applyFont="1" applyFill="1" applyBorder="1" applyAlignment="1">
      <alignment horizontal="center"/>
    </xf>
    <xf numFmtId="0" fontId="15" fillId="27" borderId="41" xfId="0" applyFont="1" applyFill="1" applyBorder="1" applyAlignment="1">
      <alignment horizontal="center"/>
    </xf>
    <xf numFmtId="0" fontId="15" fillId="27" borderId="3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27" borderId="23" xfId="0" applyFont="1" applyFill="1" applyBorder="1" applyAlignment="1">
      <alignment horizontal="left" vertical="center"/>
    </xf>
    <xf numFmtId="0" fontId="13" fillId="27" borderId="24" xfId="0" applyFont="1" applyFill="1" applyBorder="1" applyAlignment="1">
      <alignment horizontal="left" vertical="center"/>
    </xf>
    <xf numFmtId="0" fontId="13" fillId="27" borderId="13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63" fillId="0" borderId="0" xfId="219" applyFont="1" applyAlignment="1">
      <alignment horizontal="center"/>
    </xf>
    <xf numFmtId="0" fontId="63" fillId="0" borderId="0" xfId="219" applyFont="1" applyAlignment="1">
      <alignment horizontal="center" vertical="center"/>
    </xf>
    <xf numFmtId="0" fontId="55" fillId="0" borderId="0" xfId="219" applyFont="1" applyAlignment="1">
      <alignment horizontal="center" vertical="center"/>
    </xf>
    <xf numFmtId="0" fontId="13" fillId="24" borderId="0" xfId="234" applyFont="1" applyFill="1" applyAlignment="1">
      <alignment horizontal="center"/>
    </xf>
    <xf numFmtId="0" fontId="68" fillId="31" borderId="17" xfId="219" applyFont="1" applyFill="1" applyBorder="1" applyAlignment="1">
      <alignment horizontal="center" vertical="center"/>
    </xf>
    <xf numFmtId="0" fontId="68" fillId="31" borderId="33" xfId="219" applyFont="1" applyFill="1" applyBorder="1" applyAlignment="1">
      <alignment horizontal="center" vertical="center"/>
    </xf>
    <xf numFmtId="0" fontId="68" fillId="31" borderId="54" xfId="219" applyFont="1" applyFill="1" applyBorder="1" applyAlignment="1">
      <alignment horizontal="center" vertical="center"/>
    </xf>
    <xf numFmtId="0" fontId="68" fillId="31" borderId="15" xfId="219" applyFont="1" applyFill="1" applyBorder="1" applyAlignment="1">
      <alignment horizontal="center" vertical="center"/>
    </xf>
    <xf numFmtId="0" fontId="68" fillId="31" borderId="14" xfId="219" applyFont="1" applyFill="1" applyBorder="1" applyAlignment="1">
      <alignment horizontal="center" vertical="center"/>
    </xf>
    <xf numFmtId="0" fontId="68" fillId="31" borderId="58" xfId="219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center"/>
    </xf>
    <xf numFmtId="0" fontId="15" fillId="27" borderId="23" xfId="0" applyFont="1" applyFill="1" applyBorder="1" applyAlignment="1">
      <alignment horizontal="center"/>
    </xf>
    <xf numFmtId="0" fontId="15" fillId="27" borderId="24" xfId="0" applyFont="1" applyFill="1" applyBorder="1" applyAlignment="1">
      <alignment horizontal="center"/>
    </xf>
    <xf numFmtId="0" fontId="86" fillId="0" borderId="0" xfId="234" applyFont="1" applyAlignment="1">
      <alignment horizontal="center" vertical="center"/>
    </xf>
    <xf numFmtId="0" fontId="75" fillId="39" borderId="57" xfId="234" applyFont="1" applyFill="1" applyBorder="1" applyAlignment="1">
      <alignment horizontal="center" vertical="center" wrapText="1"/>
    </xf>
    <xf numFmtId="0" fontId="75" fillId="39" borderId="60" xfId="234" applyFont="1" applyFill="1" applyBorder="1" applyAlignment="1">
      <alignment horizontal="center" vertical="center" wrapText="1"/>
    </xf>
    <xf numFmtId="3" fontId="16" fillId="25" borderId="11" xfId="0" applyNumberFormat="1" applyFont="1" applyFill="1" applyBorder="1"/>
    <xf numFmtId="0" fontId="113" fillId="0" borderId="0" xfId="275" applyFont="1" applyAlignment="1">
      <alignment horizontal="center" vertical="center"/>
    </xf>
    <xf numFmtId="0" fontId="111" fillId="0" borderId="51" xfId="234" applyFont="1" applyBorder="1" applyAlignment="1">
      <alignment horizontal="left" vertical="center" wrapText="1"/>
    </xf>
    <xf numFmtId="0" fontId="111" fillId="0" borderId="60" xfId="234" applyFont="1" applyBorder="1" applyAlignment="1">
      <alignment horizontal="left" vertical="center" wrapText="1"/>
    </xf>
    <xf numFmtId="0" fontId="111" fillId="44" borderId="28" xfId="234" applyFont="1" applyFill="1" applyBorder="1" applyAlignment="1">
      <alignment horizontal="left" vertical="center" wrapText="1"/>
    </xf>
    <xf numFmtId="0" fontId="15" fillId="27" borderId="13" xfId="0" applyFont="1" applyFill="1" applyBorder="1" applyAlignment="1">
      <alignment horizontal="center" vertical="center"/>
    </xf>
  </cellXfs>
  <cellStyles count="279">
    <cellStyle name="20% - Énfasis1" xfId="1" builtinId="30" customBuiltin="1"/>
    <cellStyle name="20% - Énfasis1 2" xfId="71" xr:uid="{00000000-0005-0000-0000-000001000000}"/>
    <cellStyle name="20% - Énfasis1 3" xfId="72" xr:uid="{00000000-0005-0000-0000-000002000000}"/>
    <cellStyle name="20% - Énfasis1 4" xfId="73" xr:uid="{00000000-0005-0000-0000-000003000000}"/>
    <cellStyle name="20% - Énfasis2" xfId="2" builtinId="34" customBuiltin="1"/>
    <cellStyle name="20% - Énfasis2 2" xfId="74" xr:uid="{00000000-0005-0000-0000-000005000000}"/>
    <cellStyle name="20% - Énfasis2 3" xfId="75" xr:uid="{00000000-0005-0000-0000-000006000000}"/>
    <cellStyle name="20% - Énfasis2 4" xfId="76" xr:uid="{00000000-0005-0000-0000-000007000000}"/>
    <cellStyle name="20% - Énfasis3" xfId="3" builtinId="38" customBuiltin="1"/>
    <cellStyle name="20% - Énfasis3 2" xfId="77" xr:uid="{00000000-0005-0000-0000-000009000000}"/>
    <cellStyle name="20% - Énfasis3 3" xfId="78" xr:uid="{00000000-0005-0000-0000-00000A000000}"/>
    <cellStyle name="20% - Énfasis3 4" xfId="79" xr:uid="{00000000-0005-0000-0000-00000B000000}"/>
    <cellStyle name="20% - Énfasis4" xfId="4" builtinId="42" customBuiltin="1"/>
    <cellStyle name="20% - Énfasis4 2" xfId="80" xr:uid="{00000000-0005-0000-0000-00000D000000}"/>
    <cellStyle name="20% - Énfasis4 3" xfId="81" xr:uid="{00000000-0005-0000-0000-00000E000000}"/>
    <cellStyle name="20% - Énfasis4 4" xfId="82" xr:uid="{00000000-0005-0000-0000-00000F000000}"/>
    <cellStyle name="20% - Énfasis5" xfId="5" builtinId="46" customBuiltin="1"/>
    <cellStyle name="20% - Énfasis5 2" xfId="83" xr:uid="{00000000-0005-0000-0000-000011000000}"/>
    <cellStyle name="20% - Énfasis5 3" xfId="84" xr:uid="{00000000-0005-0000-0000-000012000000}"/>
    <cellStyle name="20% - Énfasis5 4" xfId="85" xr:uid="{00000000-0005-0000-0000-000013000000}"/>
    <cellStyle name="20% - Énfasis6" xfId="6" builtinId="50" customBuiltin="1"/>
    <cellStyle name="20% - Énfasis6 2" xfId="86" xr:uid="{00000000-0005-0000-0000-000015000000}"/>
    <cellStyle name="20% - Énfasis6 3" xfId="87" xr:uid="{00000000-0005-0000-0000-000016000000}"/>
    <cellStyle name="20% - Énfasis6 4" xfId="88" xr:uid="{00000000-0005-0000-0000-000017000000}"/>
    <cellStyle name="40% - Énfasis1" xfId="7" builtinId="31" customBuiltin="1"/>
    <cellStyle name="40% - Énfasis1 2" xfId="89" xr:uid="{00000000-0005-0000-0000-000019000000}"/>
    <cellStyle name="40% - Énfasis1 3" xfId="90" xr:uid="{00000000-0005-0000-0000-00001A000000}"/>
    <cellStyle name="40% - Énfasis1 4" xfId="91" xr:uid="{00000000-0005-0000-0000-00001B000000}"/>
    <cellStyle name="40% - Énfasis2" xfId="8" builtinId="35" customBuiltin="1"/>
    <cellStyle name="40% - Énfasis2 2" xfId="92" xr:uid="{00000000-0005-0000-0000-00001D000000}"/>
    <cellStyle name="40% - Énfasis2 3" xfId="93" xr:uid="{00000000-0005-0000-0000-00001E000000}"/>
    <cellStyle name="40% - Énfasis2 4" xfId="94" xr:uid="{00000000-0005-0000-0000-00001F000000}"/>
    <cellStyle name="40% - Énfasis3" xfId="9" builtinId="39" customBuiltin="1"/>
    <cellStyle name="40% - Énfasis3 2" xfId="95" xr:uid="{00000000-0005-0000-0000-000021000000}"/>
    <cellStyle name="40% - Énfasis3 3" xfId="96" xr:uid="{00000000-0005-0000-0000-000022000000}"/>
    <cellStyle name="40% - Énfasis3 4" xfId="97" xr:uid="{00000000-0005-0000-0000-000023000000}"/>
    <cellStyle name="40% - Énfasis4" xfId="10" builtinId="43" customBuiltin="1"/>
    <cellStyle name="40% - Énfasis4 2" xfId="98" xr:uid="{00000000-0005-0000-0000-000025000000}"/>
    <cellStyle name="40% - Énfasis4 3" xfId="99" xr:uid="{00000000-0005-0000-0000-000026000000}"/>
    <cellStyle name="40% - Énfasis4 4" xfId="100" xr:uid="{00000000-0005-0000-0000-000027000000}"/>
    <cellStyle name="40% - Énfasis5" xfId="11" builtinId="47" customBuiltin="1"/>
    <cellStyle name="40% - Énfasis5 2" xfId="101" xr:uid="{00000000-0005-0000-0000-000029000000}"/>
    <cellStyle name="40% - Énfasis5 3" xfId="102" xr:uid="{00000000-0005-0000-0000-00002A000000}"/>
    <cellStyle name="40% - Énfasis5 4" xfId="103" xr:uid="{00000000-0005-0000-0000-00002B000000}"/>
    <cellStyle name="40% - Énfasis6" xfId="12" builtinId="51" customBuiltin="1"/>
    <cellStyle name="40% - Énfasis6 2" xfId="104" xr:uid="{00000000-0005-0000-0000-00002D000000}"/>
    <cellStyle name="40% - Énfasis6 3" xfId="105" xr:uid="{00000000-0005-0000-0000-00002E000000}"/>
    <cellStyle name="40% - Énfasis6 4" xfId="106" xr:uid="{00000000-0005-0000-0000-00002F000000}"/>
    <cellStyle name="60% - Énfasis1" xfId="13" builtinId="32" customBuiltin="1"/>
    <cellStyle name="60% - Énfasis1 2" xfId="107" xr:uid="{00000000-0005-0000-0000-000031000000}"/>
    <cellStyle name="60% - Énfasis1 3" xfId="108" xr:uid="{00000000-0005-0000-0000-000032000000}"/>
    <cellStyle name="60% - Énfasis1 4" xfId="109" xr:uid="{00000000-0005-0000-0000-000033000000}"/>
    <cellStyle name="60% - Énfasis2" xfId="14" builtinId="36" customBuiltin="1"/>
    <cellStyle name="60% - Énfasis2 2" xfId="110" xr:uid="{00000000-0005-0000-0000-000035000000}"/>
    <cellStyle name="60% - Énfasis2 3" xfId="111" xr:uid="{00000000-0005-0000-0000-000036000000}"/>
    <cellStyle name="60% - Énfasis2 4" xfId="112" xr:uid="{00000000-0005-0000-0000-000037000000}"/>
    <cellStyle name="60% - Énfasis3" xfId="15" builtinId="40" customBuiltin="1"/>
    <cellStyle name="60% - Énfasis3 2" xfId="113" xr:uid="{00000000-0005-0000-0000-000039000000}"/>
    <cellStyle name="60% - Énfasis3 3" xfId="114" xr:uid="{00000000-0005-0000-0000-00003A000000}"/>
    <cellStyle name="60% - Énfasis3 4" xfId="115" xr:uid="{00000000-0005-0000-0000-00003B000000}"/>
    <cellStyle name="60% - Énfasis4" xfId="16" builtinId="44" customBuiltin="1"/>
    <cellStyle name="60% - Énfasis4 2" xfId="116" xr:uid="{00000000-0005-0000-0000-00003D000000}"/>
    <cellStyle name="60% - Énfasis4 3" xfId="117" xr:uid="{00000000-0005-0000-0000-00003E000000}"/>
    <cellStyle name="60% - Énfasis4 4" xfId="118" xr:uid="{00000000-0005-0000-0000-00003F000000}"/>
    <cellStyle name="60% - Énfasis5" xfId="17" builtinId="48" customBuiltin="1"/>
    <cellStyle name="60% - Énfasis5 2" xfId="119" xr:uid="{00000000-0005-0000-0000-000041000000}"/>
    <cellStyle name="60% - Énfasis5 3" xfId="120" xr:uid="{00000000-0005-0000-0000-000042000000}"/>
    <cellStyle name="60% - Énfasis5 4" xfId="121" xr:uid="{00000000-0005-0000-0000-000043000000}"/>
    <cellStyle name="60% - Énfasis6" xfId="18" builtinId="52" customBuiltin="1"/>
    <cellStyle name="60% - Énfasis6 2" xfId="122" xr:uid="{00000000-0005-0000-0000-000045000000}"/>
    <cellStyle name="60% - Énfasis6 3" xfId="123" xr:uid="{00000000-0005-0000-0000-000046000000}"/>
    <cellStyle name="60% - Énfasis6 4" xfId="124" xr:uid="{00000000-0005-0000-0000-000047000000}"/>
    <cellStyle name="Buena 2" xfId="125" xr:uid="{00000000-0005-0000-0000-000048000000}"/>
    <cellStyle name="Buena 3" xfId="126" xr:uid="{00000000-0005-0000-0000-000049000000}"/>
    <cellStyle name="Buena 4" xfId="127" xr:uid="{00000000-0005-0000-0000-00004A000000}"/>
    <cellStyle name="Bueno" xfId="19" builtinId="26" customBuiltin="1"/>
    <cellStyle name="Cálculo" xfId="20" builtinId="22" customBuiltin="1"/>
    <cellStyle name="Cálculo 2" xfId="128" xr:uid="{00000000-0005-0000-0000-00004D000000}"/>
    <cellStyle name="Cálculo 3" xfId="129" xr:uid="{00000000-0005-0000-0000-00004E000000}"/>
    <cellStyle name="Cálculo 4" xfId="130" xr:uid="{00000000-0005-0000-0000-00004F000000}"/>
    <cellStyle name="Celda de comprobación" xfId="21" builtinId="23" customBuiltin="1"/>
    <cellStyle name="Celda de comprobación 2" xfId="131" xr:uid="{00000000-0005-0000-0000-000051000000}"/>
    <cellStyle name="Celda de comprobación 3" xfId="132" xr:uid="{00000000-0005-0000-0000-000052000000}"/>
    <cellStyle name="Celda de comprobación 4" xfId="133" xr:uid="{00000000-0005-0000-0000-000053000000}"/>
    <cellStyle name="Celda vinculada" xfId="22" builtinId="24" customBuiltin="1"/>
    <cellStyle name="Celda vinculada 2" xfId="134" xr:uid="{00000000-0005-0000-0000-000055000000}"/>
    <cellStyle name="Celda vinculada 3" xfId="135" xr:uid="{00000000-0005-0000-0000-000056000000}"/>
    <cellStyle name="Celda vinculada 4" xfId="136" xr:uid="{00000000-0005-0000-0000-000057000000}"/>
    <cellStyle name="Encabezado 1" xfId="64" builtinId="16" customBuiltin="1"/>
    <cellStyle name="Encabezado 4" xfId="23" builtinId="19" customBuiltin="1"/>
    <cellStyle name="Encabezado 4 2" xfId="137" xr:uid="{00000000-0005-0000-0000-00005A000000}"/>
    <cellStyle name="Encabezado 4 3" xfId="138" xr:uid="{00000000-0005-0000-0000-00005B000000}"/>
    <cellStyle name="Encabezado 4 4" xfId="139" xr:uid="{00000000-0005-0000-0000-00005C000000}"/>
    <cellStyle name="Énfasis1" xfId="24" builtinId="29" customBuiltin="1"/>
    <cellStyle name="Énfasis1 2" xfId="140" xr:uid="{00000000-0005-0000-0000-00005E000000}"/>
    <cellStyle name="Énfasis1 3" xfId="141" xr:uid="{00000000-0005-0000-0000-00005F000000}"/>
    <cellStyle name="Énfasis1 4" xfId="142" xr:uid="{00000000-0005-0000-0000-000060000000}"/>
    <cellStyle name="Énfasis2" xfId="25" builtinId="33" customBuiltin="1"/>
    <cellStyle name="Énfasis2 2" xfId="143" xr:uid="{00000000-0005-0000-0000-000062000000}"/>
    <cellStyle name="Énfasis2 3" xfId="144" xr:uid="{00000000-0005-0000-0000-000063000000}"/>
    <cellStyle name="Énfasis2 4" xfId="145" xr:uid="{00000000-0005-0000-0000-000064000000}"/>
    <cellStyle name="Énfasis3" xfId="26" builtinId="37" customBuiltin="1"/>
    <cellStyle name="Énfasis3 2" xfId="146" xr:uid="{00000000-0005-0000-0000-000066000000}"/>
    <cellStyle name="Énfasis3 3" xfId="147" xr:uid="{00000000-0005-0000-0000-000067000000}"/>
    <cellStyle name="Énfasis3 4" xfId="148" xr:uid="{00000000-0005-0000-0000-000068000000}"/>
    <cellStyle name="Énfasis4" xfId="27" builtinId="41" customBuiltin="1"/>
    <cellStyle name="Énfasis4 2" xfId="149" xr:uid="{00000000-0005-0000-0000-00006A000000}"/>
    <cellStyle name="Énfasis4 3" xfId="150" xr:uid="{00000000-0005-0000-0000-00006B000000}"/>
    <cellStyle name="Énfasis4 4" xfId="151" xr:uid="{00000000-0005-0000-0000-00006C000000}"/>
    <cellStyle name="Énfasis5" xfId="28" builtinId="45" customBuiltin="1"/>
    <cellStyle name="Énfasis5 2" xfId="152" xr:uid="{00000000-0005-0000-0000-00006E000000}"/>
    <cellStyle name="Énfasis5 3" xfId="153" xr:uid="{00000000-0005-0000-0000-00006F000000}"/>
    <cellStyle name="Énfasis5 4" xfId="154" xr:uid="{00000000-0005-0000-0000-000070000000}"/>
    <cellStyle name="Énfasis6" xfId="29" builtinId="49" customBuiltin="1"/>
    <cellStyle name="Énfasis6 2" xfId="155" xr:uid="{00000000-0005-0000-0000-000072000000}"/>
    <cellStyle name="Énfasis6 3" xfId="156" xr:uid="{00000000-0005-0000-0000-000073000000}"/>
    <cellStyle name="Énfasis6 4" xfId="157" xr:uid="{00000000-0005-0000-0000-000074000000}"/>
    <cellStyle name="Entrada" xfId="30" builtinId="20" customBuiltin="1"/>
    <cellStyle name="Entrada 2" xfId="158" xr:uid="{00000000-0005-0000-0000-000076000000}"/>
    <cellStyle name="Entrada 3" xfId="159" xr:uid="{00000000-0005-0000-0000-000077000000}"/>
    <cellStyle name="Entrada 4" xfId="160" xr:uid="{00000000-0005-0000-0000-000078000000}"/>
    <cellStyle name="Euro" xfId="31" xr:uid="{00000000-0005-0000-0000-000079000000}"/>
    <cellStyle name="F2" xfId="32" xr:uid="{00000000-0005-0000-0000-00007A000000}"/>
    <cellStyle name="F3" xfId="33" xr:uid="{00000000-0005-0000-0000-00007B000000}"/>
    <cellStyle name="F4" xfId="34" xr:uid="{00000000-0005-0000-0000-00007C000000}"/>
    <cellStyle name="F5" xfId="35" xr:uid="{00000000-0005-0000-0000-00007D000000}"/>
    <cellStyle name="F6" xfId="36" xr:uid="{00000000-0005-0000-0000-00007E000000}"/>
    <cellStyle name="F7" xfId="37" xr:uid="{00000000-0005-0000-0000-00007F000000}"/>
    <cellStyle name="F8" xfId="38" xr:uid="{00000000-0005-0000-0000-000080000000}"/>
    <cellStyle name="Incorrecto" xfId="39" builtinId="27" customBuiltin="1"/>
    <cellStyle name="Incorrecto 2" xfId="161" xr:uid="{00000000-0005-0000-0000-000082000000}"/>
    <cellStyle name="Incorrecto 3" xfId="162" xr:uid="{00000000-0005-0000-0000-000083000000}"/>
    <cellStyle name="Incorrecto 4" xfId="163" xr:uid="{00000000-0005-0000-0000-000084000000}"/>
    <cellStyle name="Millares" xfId="40" builtinId="3"/>
    <cellStyle name="Millares 2" xfId="41" xr:uid="{00000000-0005-0000-0000-000086000000}"/>
    <cellStyle name="Millares 2 2" xfId="42" xr:uid="{00000000-0005-0000-0000-000087000000}"/>
    <cellStyle name="Millares 2 2 2" xfId="241" xr:uid="{DB97B04A-09F3-459A-9701-431421BEB389}"/>
    <cellStyle name="Millares 2 3" xfId="164" xr:uid="{00000000-0005-0000-0000-000088000000}"/>
    <cellStyle name="Millares 2 3 2" xfId="217" xr:uid="{00000000-0005-0000-0000-000089000000}"/>
    <cellStyle name="Millares 2 3 2 2" xfId="260" xr:uid="{79B6DBB6-5F6E-41CF-AF65-B05B9EF3FB19}"/>
    <cellStyle name="Millares 2 4" xfId="165" xr:uid="{00000000-0005-0000-0000-00008A000000}"/>
    <cellStyle name="Millares 2 4 2" xfId="250" xr:uid="{71EDE426-E3B8-4F81-AF72-267A009737E1}"/>
    <cellStyle name="Millares 2 5" xfId="215" xr:uid="{00000000-0005-0000-0000-00008B000000}"/>
    <cellStyle name="Millares 2 6" xfId="224" xr:uid="{00000000-0005-0000-0000-00008C000000}"/>
    <cellStyle name="Millares 2 6 2" xfId="229" xr:uid="{00000000-0005-0000-0000-00008D000000}"/>
    <cellStyle name="Millares 2 6 2 2" xfId="270" xr:uid="{9AEF03AF-D54C-47DA-A47D-17273C1DE706}"/>
    <cellStyle name="Millares 2 6 3" xfId="266" xr:uid="{8FCE1C3F-FA20-48F3-881D-00A2D31492BC}"/>
    <cellStyle name="Millares 3" xfId="43" xr:uid="{00000000-0005-0000-0000-00008E000000}"/>
    <cellStyle name="Millares 3 2" xfId="218" xr:uid="{00000000-0005-0000-0000-00008F000000}"/>
    <cellStyle name="Millares 3 2 2" xfId="261" xr:uid="{890541B6-F790-486A-BD22-396D23FDB334}"/>
    <cellStyle name="Millares 3 3" xfId="242" xr:uid="{9826E83A-C0E2-4FB6-93A9-671222AB7A75}"/>
    <cellStyle name="Millares 4" xfId="70" xr:uid="{00000000-0005-0000-0000-000090000000}"/>
    <cellStyle name="Millares 4 2" xfId="249" xr:uid="{2CF2DC59-5581-4501-8161-066EEC215AB8}"/>
    <cellStyle name="Millares 5" xfId="204" xr:uid="{00000000-0005-0000-0000-000091000000}"/>
    <cellStyle name="Millares 5 2" xfId="210" xr:uid="{00000000-0005-0000-0000-000092000000}"/>
    <cellStyle name="Millares 5 2 2" xfId="255" xr:uid="{14C8B2ED-795C-4BB1-9381-28F77E5E6009}"/>
    <cellStyle name="Millares 5 3" xfId="252" xr:uid="{1928F286-84BC-4ED3-8D2B-00A748BBA9A7}"/>
    <cellStyle name="Millares 6" xfId="212" xr:uid="{00000000-0005-0000-0000-000093000000}"/>
    <cellStyle name="Millares 6 2" xfId="257" xr:uid="{DD7D662D-DFA9-407E-92E3-37BB7CC70B48}"/>
    <cellStyle name="Millares 7" xfId="220" xr:uid="{00000000-0005-0000-0000-000094000000}"/>
    <cellStyle name="Millares 7 2" xfId="262" xr:uid="{2C1988BD-24DF-4307-9A66-F55E9A044557}"/>
    <cellStyle name="Millares 8" xfId="232" xr:uid="{C1DBA731-FDBF-486B-83BD-27D3875CAF23}"/>
    <cellStyle name="Millares 8 2" xfId="273" xr:uid="{6D303811-BA6D-4C51-A3F7-5B33A866B7BC}"/>
    <cellStyle name="Millares 9" xfId="236" xr:uid="{256E31C4-387F-4FC2-BD52-0F8943096FD9}"/>
    <cellStyle name="Millares 9 2" xfId="277" xr:uid="{0C0841BD-A488-4EBA-BDDA-FEB34D8B3E7F}"/>
    <cellStyle name="Neutral" xfId="44" builtinId="28" customBuiltin="1"/>
    <cellStyle name="Neutral 2" xfId="166" xr:uid="{00000000-0005-0000-0000-000096000000}"/>
    <cellStyle name="Neutral 3" xfId="167" xr:uid="{00000000-0005-0000-0000-000097000000}"/>
    <cellStyle name="Neutral 4" xfId="168" xr:uid="{00000000-0005-0000-0000-000098000000}"/>
    <cellStyle name="Normal" xfId="0" builtinId="0"/>
    <cellStyle name="Normal 10" xfId="213" xr:uid="{00000000-0005-0000-0000-00009A000000}"/>
    <cellStyle name="Normal 10 2" xfId="258" xr:uid="{C31772C9-57AA-40F3-9AC6-43F8FE346E54}"/>
    <cellStyle name="Normal 11" xfId="221" xr:uid="{00000000-0005-0000-0000-00009B000000}"/>
    <cellStyle name="Normal 11 2" xfId="226" xr:uid="{00000000-0005-0000-0000-00009C000000}"/>
    <cellStyle name="Normal 11 2 2" xfId="267" xr:uid="{B5F5CBD1-4A0B-41F9-84B0-34AA08C52598}"/>
    <cellStyle name="Normal 11 3" xfId="263" xr:uid="{A283D5D3-23FB-4A64-B6E5-EFA30ADB46AA}"/>
    <cellStyle name="Normal 12" xfId="230" xr:uid="{D6F120A8-FD32-4868-8509-AE6216473F02}"/>
    <cellStyle name="Normal 12 2" xfId="271" xr:uid="{2E76BB53-4144-4E53-AADE-FC17DB2EB718}"/>
    <cellStyle name="Normal 13" xfId="234" xr:uid="{5DCC5CE6-654D-4A8C-9519-DC7E4380A03E}"/>
    <cellStyle name="Normal 13 2" xfId="275" xr:uid="{5589F3FD-1860-47BE-B555-908D7F28490C}"/>
    <cellStyle name="Normal 2" xfId="45" xr:uid="{00000000-0005-0000-0000-00009D000000}"/>
    <cellStyle name="Normal 2 2" xfId="46" xr:uid="{00000000-0005-0000-0000-00009E000000}"/>
    <cellStyle name="Normal 2 2 2" xfId="243" xr:uid="{90878B37-FE8B-4109-BE3C-4B534E9F720E}"/>
    <cellStyle name="Normal 2 3" xfId="169" xr:uid="{00000000-0005-0000-0000-00009F000000}"/>
    <cellStyle name="Normal 2 3 2" xfId="170" xr:uid="{00000000-0005-0000-0000-0000A0000000}"/>
    <cellStyle name="Normal 2 4" xfId="171" xr:uid="{00000000-0005-0000-0000-0000A1000000}"/>
    <cellStyle name="Normal 2 5" xfId="205" xr:uid="{00000000-0005-0000-0000-0000A2000000}"/>
    <cellStyle name="Normal 2 6" xfId="206" xr:uid="{00000000-0005-0000-0000-0000A3000000}"/>
    <cellStyle name="Normal 2 7" xfId="207" xr:uid="{00000000-0005-0000-0000-0000A4000000}"/>
    <cellStyle name="Normal 2 8" xfId="214" xr:uid="{00000000-0005-0000-0000-0000A5000000}"/>
    <cellStyle name="Normal 2 8 2" xfId="259" xr:uid="{8686B865-64B5-4B6F-A95B-7AEBE2BBC7FD}"/>
    <cellStyle name="Normal 3" xfId="47" xr:uid="{00000000-0005-0000-0000-0000A6000000}"/>
    <cellStyle name="Normal 3 2" xfId="48" xr:uid="{00000000-0005-0000-0000-0000A7000000}"/>
    <cellStyle name="Normal 3 2 2" xfId="219" xr:uid="{00000000-0005-0000-0000-0000A8000000}"/>
    <cellStyle name="Normal 3 3" xfId="172" xr:uid="{00000000-0005-0000-0000-0000A9000000}"/>
    <cellStyle name="Normal 4" xfId="49" xr:uid="{00000000-0005-0000-0000-0000AA000000}"/>
    <cellStyle name="Normal 4 2" xfId="244" xr:uid="{9355F456-7DD6-4705-91B8-82404CF2FA91}"/>
    <cellStyle name="Normal 43" xfId="225" xr:uid="{00000000-0005-0000-0000-0000AB000000}"/>
    <cellStyle name="Normal 5" xfId="68" xr:uid="{00000000-0005-0000-0000-0000AC000000}"/>
    <cellStyle name="Normal 5 2" xfId="173" xr:uid="{00000000-0005-0000-0000-0000AD000000}"/>
    <cellStyle name="Normal 5 3" xfId="208" xr:uid="{00000000-0005-0000-0000-0000AE000000}"/>
    <cellStyle name="Normal 5 3 2" xfId="253" xr:uid="{3B8B7F68-B026-4194-8846-786512AE8A9E}"/>
    <cellStyle name="Normal 5 4" xfId="247" xr:uid="{C2CBDF60-283C-4AA5-B88A-95429533ED57}"/>
    <cellStyle name="Normal 6" xfId="174" xr:uid="{00000000-0005-0000-0000-0000AF000000}"/>
    <cellStyle name="Normal 7" xfId="203" xr:uid="{00000000-0005-0000-0000-0000B0000000}"/>
    <cellStyle name="Normal 7 2" xfId="209" xr:uid="{00000000-0005-0000-0000-0000B1000000}"/>
    <cellStyle name="Normal 7 2 2" xfId="254" xr:uid="{F8F8303F-EC74-41F4-B921-92BAD5282C89}"/>
    <cellStyle name="Normal 7 3" xfId="251" xr:uid="{28E26A25-9B21-432E-BDAF-9F5B5CAE00A5}"/>
    <cellStyle name="Normal 8" xfId="202" xr:uid="{00000000-0005-0000-0000-0000B2000000}"/>
    <cellStyle name="Normal 8 2" xfId="223" xr:uid="{00000000-0005-0000-0000-0000B3000000}"/>
    <cellStyle name="Normal 8 2 2" xfId="228" xr:uid="{00000000-0005-0000-0000-0000B4000000}"/>
    <cellStyle name="Normal 8 2 2 2" xfId="237" xr:uid="{ED30E86E-6787-4A17-AF92-CDB578F5C09F}"/>
    <cellStyle name="Normal 8 2 2 2 2" xfId="278" xr:uid="{74D0ACC6-4A0E-40A0-BE4F-6827957FA941}"/>
    <cellStyle name="Normal 8 2 2 3" xfId="269" xr:uid="{10560FC2-BB12-437E-8E33-756F1D0A6367}"/>
    <cellStyle name="Normal 8 2 3" xfId="233" xr:uid="{C8471893-223E-4D1F-94C6-5FDBC6696BFA}"/>
    <cellStyle name="Normal 8 2 3 2" xfId="274" xr:uid="{69D7130C-B849-4945-B32D-3AD7AC2183A2}"/>
    <cellStyle name="Normal 8 2 4" xfId="265" xr:uid="{CCFD2018-4137-4480-A6F4-CDA4B360FE29}"/>
    <cellStyle name="Normal 9" xfId="211" xr:uid="{00000000-0005-0000-0000-0000B5000000}"/>
    <cellStyle name="Normal 9 2" xfId="256" xr:uid="{45BD5DAB-5E79-413F-8BBA-DCA0E9A286CE}"/>
    <cellStyle name="Normal_Resultados_Edechi_v1" xfId="238" xr:uid="{D07BDF12-5DDA-4325-8F8A-612481070F71}"/>
    <cellStyle name="Normal_Resumen_Demanda_Total_Edemet" xfId="239" xr:uid="{63085670-8F3E-4DD8-BAD6-26F7BB64EB8C}"/>
    <cellStyle name="Normal_Resumen_Demanda_Total_Edemet_Resumen_Edemet_Por_SSEE, 2017" xfId="240" xr:uid="{793B4A41-EF76-48DB-87F3-999D8D093B78}"/>
    <cellStyle name="Notas" xfId="50" builtinId="10" customBuiltin="1"/>
    <cellStyle name="Notas 2" xfId="175" xr:uid="{00000000-0005-0000-0000-0000B7000000}"/>
    <cellStyle name="Notas 3" xfId="176" xr:uid="{00000000-0005-0000-0000-0000B8000000}"/>
    <cellStyle name="Notas 4" xfId="177" xr:uid="{00000000-0005-0000-0000-0000B9000000}"/>
    <cellStyle name="Output Amounts" xfId="51" xr:uid="{00000000-0005-0000-0000-0000BA000000}"/>
    <cellStyle name="Output Column Headings" xfId="52" xr:uid="{00000000-0005-0000-0000-0000BB000000}"/>
    <cellStyle name="Output Line Items" xfId="53" xr:uid="{00000000-0005-0000-0000-0000BC000000}"/>
    <cellStyle name="Output Report Heading" xfId="54" xr:uid="{00000000-0005-0000-0000-0000BD000000}"/>
    <cellStyle name="Output Report Title" xfId="55" xr:uid="{00000000-0005-0000-0000-0000BE000000}"/>
    <cellStyle name="Porcentaje" xfId="56" builtinId="5"/>
    <cellStyle name="Porcentaje 2" xfId="57" xr:uid="{00000000-0005-0000-0000-0000C0000000}"/>
    <cellStyle name="Porcentaje 2 2" xfId="216" xr:uid="{00000000-0005-0000-0000-0000C1000000}"/>
    <cellStyle name="Porcentaje 3" xfId="222" xr:uid="{00000000-0005-0000-0000-0000C2000000}"/>
    <cellStyle name="Porcentaje 3 2" xfId="227" xr:uid="{00000000-0005-0000-0000-0000C3000000}"/>
    <cellStyle name="Porcentaje 3 2 2" xfId="268" xr:uid="{E86EBF31-5A3E-437C-A1D7-E9D495909CA4}"/>
    <cellStyle name="Porcentaje 3 3" xfId="264" xr:uid="{E6D2578F-B7AA-4254-802E-3B3E27653FCF}"/>
    <cellStyle name="Porcentaje 4" xfId="231" xr:uid="{43638352-8667-4F7D-BE97-DC6DE190B267}"/>
    <cellStyle name="Porcentaje 4 2" xfId="272" xr:uid="{AD68B40D-59CA-488E-B233-3AF544354782}"/>
    <cellStyle name="Porcentaje 5" xfId="235" xr:uid="{D71BDFF3-AB27-4349-8E50-98CDFA350AD5}"/>
    <cellStyle name="Porcentaje 5 2" xfId="276" xr:uid="{DC6AED20-A3DF-444C-9F60-DB2B50FEE730}"/>
    <cellStyle name="Porcentual 2" xfId="58" xr:uid="{00000000-0005-0000-0000-0000C4000000}"/>
    <cellStyle name="Porcentual 2 2" xfId="245" xr:uid="{58243ABA-4A42-4C91-BC49-E55C66644B85}"/>
    <cellStyle name="Porcentual 3" xfId="59" xr:uid="{00000000-0005-0000-0000-0000C5000000}"/>
    <cellStyle name="Porcentual 3 2" xfId="246" xr:uid="{FD7C7EF0-AAA4-494B-9758-81A4A40CB8B5}"/>
    <cellStyle name="Porcentual 4" xfId="69" xr:uid="{00000000-0005-0000-0000-0000C6000000}"/>
    <cellStyle name="Porcentual 4 2" xfId="248" xr:uid="{CFE68040-BDB8-4F6B-AFCB-4EBE9E93E67C}"/>
    <cellStyle name="Salida" xfId="60" builtinId="21" customBuiltin="1"/>
    <cellStyle name="Salida 2" xfId="178" xr:uid="{00000000-0005-0000-0000-0000C8000000}"/>
    <cellStyle name="Salida 3" xfId="179" xr:uid="{00000000-0005-0000-0000-0000C9000000}"/>
    <cellStyle name="Salida 4" xfId="180" xr:uid="{00000000-0005-0000-0000-0000CA000000}"/>
    <cellStyle name="Texto de advertencia" xfId="61" builtinId="11" customBuiltin="1"/>
    <cellStyle name="Texto de advertencia 2" xfId="181" xr:uid="{00000000-0005-0000-0000-0000CC000000}"/>
    <cellStyle name="Texto de advertencia 3" xfId="182" xr:uid="{00000000-0005-0000-0000-0000CD000000}"/>
    <cellStyle name="Texto de advertencia 4" xfId="183" xr:uid="{00000000-0005-0000-0000-0000CE000000}"/>
    <cellStyle name="Texto explicativo" xfId="62" builtinId="53" customBuiltin="1"/>
    <cellStyle name="Texto explicativo 2" xfId="184" xr:uid="{00000000-0005-0000-0000-0000D0000000}"/>
    <cellStyle name="Texto explicativo 3" xfId="185" xr:uid="{00000000-0005-0000-0000-0000D1000000}"/>
    <cellStyle name="Texto explicativo 4" xfId="186" xr:uid="{00000000-0005-0000-0000-0000D2000000}"/>
    <cellStyle name="Título" xfId="63" builtinId="15" customBuiltin="1"/>
    <cellStyle name="Título 1 2" xfId="187" xr:uid="{00000000-0005-0000-0000-0000D4000000}"/>
    <cellStyle name="Título 1 3" xfId="188" xr:uid="{00000000-0005-0000-0000-0000D5000000}"/>
    <cellStyle name="Título 1 4" xfId="189" xr:uid="{00000000-0005-0000-0000-0000D6000000}"/>
    <cellStyle name="Título 2" xfId="65" builtinId="17" customBuiltin="1"/>
    <cellStyle name="Título 2 2" xfId="190" xr:uid="{00000000-0005-0000-0000-0000D8000000}"/>
    <cellStyle name="Título 2 3" xfId="191" xr:uid="{00000000-0005-0000-0000-0000D9000000}"/>
    <cellStyle name="Título 2 4" xfId="192" xr:uid="{00000000-0005-0000-0000-0000DA000000}"/>
    <cellStyle name="Título 3" xfId="66" builtinId="18" customBuiltin="1"/>
    <cellStyle name="Título 3 2" xfId="193" xr:uid="{00000000-0005-0000-0000-0000DC000000}"/>
    <cellStyle name="Título 3 3" xfId="194" xr:uid="{00000000-0005-0000-0000-0000DD000000}"/>
    <cellStyle name="Título 3 4" xfId="195" xr:uid="{00000000-0005-0000-0000-0000DE000000}"/>
    <cellStyle name="Título 4" xfId="196" xr:uid="{00000000-0005-0000-0000-0000DF000000}"/>
    <cellStyle name="Título 5" xfId="197" xr:uid="{00000000-0005-0000-0000-0000E0000000}"/>
    <cellStyle name="Título 6" xfId="198" xr:uid="{00000000-0005-0000-0000-0000E1000000}"/>
    <cellStyle name="Total" xfId="67" builtinId="25" customBuiltin="1"/>
    <cellStyle name="Total 2" xfId="199" xr:uid="{00000000-0005-0000-0000-0000E3000000}"/>
    <cellStyle name="Total 3" xfId="200" xr:uid="{00000000-0005-0000-0000-0000E4000000}"/>
    <cellStyle name="Total 4" xfId="201" xr:uid="{00000000-0005-0000-0000-0000E5000000}"/>
  </cellStyles>
  <dxfs count="16">
    <dxf>
      <fill>
        <patternFill>
          <bgColor rgb="FF00B0F0"/>
        </patternFill>
      </fill>
    </dxf>
    <dxf>
      <numFmt numFmtId="1" formatCode="0"/>
    </dxf>
    <dxf>
      <fill>
        <patternFill>
          <bgColor rgb="FFFFC0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omeda\Planeamiento\ETESA\Pronosticos%20de%20Demanda\Pronosticos%20de%20Demanda%202007%20MRN\PIB-2006-EstimadoMR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omeda\planeamiento\Documents%20and%20Settings\mrivera\Mis%20documentos\TARIFAS%20DE%20TRANSMISION\R&#233;gimen%202005-2009\IMP\IMP%202005-09%20(FINAL%20post%20consulta%20p&#250;blica)+MR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omeda22\Gesti&#243;n_Comercial\Documents%20and%20Settings\eperez\Mis%20documentos\ACTUALIZACION%20A&#209;O%202%20%202009-2013\IMP%202009%20-%202013\IMP%20RESOLUCION%202820%20FECHA%20DE%20PROYECT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omeda22\Gesti&#243;n_Comercial\Documents%20and%20Settings\Mrivera\Mis%20documentos\TARIFAS%20DE%20TRANSMISION\R&#233;gimen%202005-2009\IMP\IMP%202005-09%20(FINAL%20post%20consulta%20p&#250;blica)+MRN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medina\Desktop\Soi%202025-2029\metodologia_calculo.xlsx" TargetMode="External"/><Relationship Id="rId1" Type="http://schemas.openxmlformats.org/officeDocument/2006/relationships/externalLinkPath" Target="/Users/jmedina/Desktop/Soi%202025-2029/metodologia_calculo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medina\Desktop\Soi%202025-2029\GENERACION%20y%20DEMANDA.xlsx" TargetMode="External"/><Relationship Id="rId1" Type="http://schemas.openxmlformats.org/officeDocument/2006/relationships/externalLinkPath" Target="/Users/jmedina/Desktop/Soi%202025-2029/GENERACION%20y%20DEMAN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IB-2009-Estimado%20CC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omeda\Planeamiento\ETESA\Gerencia%20de%20Planeamiento%20%20de%20Inversiones\Pronosticos%20de%20Demanda\Pronosticos%20de%20Demanda%202014-2028\Proyecciones%20de%20PIB\PIB-2014-Estimado%20CC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omeda\Planeamiento\ETESA\Gerencia%20de%20Planeamiento%20%20de%20Inversiones\Pronosticos%20de%20Demanda\Pronosticos%20de%20Demanda%202014-2028\Proyecciones%20de%20PIB\PIB-2014-Estimado%20CC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edina/AppData/Local/Microsoft/Windows/INetCache/Content.Outlook/1OVVFS5Q/1-modelo_calculo_etes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rivera\Mis%20documentos\TARIFAS%20DE%20TRANSMISION\R&#233;gimen%202005-2009\IMP\IMP%202005-09%20(FINAL%20post%20consulta%20p&#250;blica)+MR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rivera\Mis%20documentos\TARIFAS%20DE%20TRANSMISION\R&#233;gimen%202005-2009\IMP\IMP%202005-09%20(FINAL%20post%20consulta%20p&#250;blica)+MR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lejandro\Revicoes%20tarif&#225;rias\PA\M0755-03Panam&#225;Transmisi&#243;n2003\Informes\Fase%20IVIMP\Modelo%20Tarifas%20Transmisi&#243;n%2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omeda22\Gesti&#243;n_Comercial\Pliego%20Tarifario%20(2009-2013)%20Final%20entragado%20a%20ASEP%20-%2012%20agosto\2.%20Cargos%20por%20Conexi&#243;n\Cargos%20por%20Conexi&#243;n%202009-2013%20ASEP%20ago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ia-Algunos indicadores"/>
      <sheetName val="PIB 2006, tres metodologías"/>
      <sheetName val="Verificación de Estructura %"/>
      <sheetName val="Evalua Estimado 2005"/>
      <sheetName val="2001-2005-Contralorí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 Base capital completa"/>
      <sheetName val="IMP O&amp;M promedio anterior"/>
      <sheetName val="IMP tasa 12.24%"/>
      <sheetName val="Graficas"/>
      <sheetName val="IMP"/>
      <sheetName val="Hidrometeorología"/>
      <sheetName val="Activos"/>
      <sheetName val="Hoja1"/>
      <sheetName val="Bienes 2004"/>
      <sheetName val="VNR"/>
      <sheetName val="VNR Líneas"/>
      <sheetName val="Compara Valor libros-vs-VNR"/>
      <sheetName val="VNR SE"/>
      <sheetName val="Inversión-Resumen"/>
      <sheetName val="Inversiones"/>
      <sheetName val="Retiros"/>
      <sheetName val="CND"/>
      <sheetName val="Informática"/>
      <sheetName val="Hoja2"/>
      <sheetName val="RRT"/>
      <sheetName val="#¡REF"/>
      <sheetName val="IMP-Ajuste-Fechas"/>
      <sheetName val="IMP-APROBADO"/>
    </sheetNames>
    <sheetDataSet>
      <sheetData sheetId="0"/>
      <sheetData sheetId="1">
        <row r="14">
          <cell r="D14">
            <v>2000.9</v>
          </cell>
        </row>
      </sheetData>
      <sheetData sheetId="2"/>
      <sheetData sheetId="3"/>
      <sheetData sheetId="4">
        <row r="14">
          <cell r="D14">
            <v>2000.9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"/>
      <sheetName val="ART. 177"/>
      <sheetName val="EVOLUCIÓN BIENES"/>
      <sheetName val="BIENES 2008"/>
      <sheetName val="ACTIVOS"/>
      <sheetName val="TASA DE DEPRECIACIÓN"/>
      <sheetName val="PLAN EXPANSIÓN"/>
      <sheetName val="PLAN EXPANSIÓN_RES"/>
      <sheetName val="VNR LÍNEAS"/>
      <sheetName val="VNR SE"/>
      <sheetName val="VNR_ RES"/>
      <sheetName val="CND"/>
      <sheetName val="CND SOLICITADO"/>
      <sheetName val="CND AJUSTADO"/>
      <sheetName val="CND AJUSTADO -RES"/>
      <sheetName val="HID"/>
      <sheetName val="HID2"/>
    </sheetNames>
    <sheetDataSet>
      <sheetData sheetId="0">
        <row r="10">
          <cell r="D10">
            <v>0.1071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 Base capital completa"/>
      <sheetName val="IMP O&amp;M promedio anterior"/>
      <sheetName val="IMP tasa 12.24%"/>
      <sheetName val="Graficas"/>
      <sheetName val="IMP"/>
      <sheetName val="Hidrometeorología"/>
      <sheetName val="Activos"/>
      <sheetName val="Hoja1"/>
      <sheetName val="Bienes 2004"/>
      <sheetName val="VNR"/>
      <sheetName val="VNR Líneas"/>
      <sheetName val="Compara Valor libros-vs-VNR"/>
      <sheetName val="VNR SE"/>
      <sheetName val="Inversión-Resumen"/>
      <sheetName val="Inversiones"/>
      <sheetName val="Retiros"/>
      <sheetName val="CND"/>
      <sheetName val="Informática"/>
      <sheetName val="Hoja2"/>
      <sheetName val="RRT"/>
      <sheetName val="#¡REF"/>
      <sheetName val="IMP-Ajuste-Fechas"/>
      <sheetName val="IMP-APROBADO"/>
    </sheetNames>
    <sheetDataSet>
      <sheetData sheetId="0"/>
      <sheetData sheetId="1">
        <row r="14">
          <cell r="D14">
            <v>2000.9</v>
          </cell>
        </row>
      </sheetData>
      <sheetData sheetId="2"/>
      <sheetData sheetId="3"/>
      <sheetData sheetId="4">
        <row r="14">
          <cell r="D14">
            <v>2000.9</v>
          </cell>
        </row>
      </sheetData>
      <sheetData sheetId="5"/>
      <sheetData sheetId="6"/>
      <sheetData sheetId="7">
        <row r="14">
          <cell r="D14">
            <v>2000.9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 Existente"/>
      <sheetName val="Factor ajuste"/>
      <sheetName val="IMPA Indicativo"/>
      <sheetName val="Sensibilidad"/>
      <sheetName val="Activos Reconocidos"/>
      <sheetName val="Tasa de Depreciación"/>
      <sheetName val="Base de Capital"/>
      <sheetName val="BS01_BS02"/>
      <sheetName val="INVNE_Conex"/>
      <sheetName val="OMT%_ADMT%"/>
      <sheetName val="VNR_Lin"/>
      <sheetName val="VNR_Sub"/>
      <sheetName val="AdicionesVNR_actualiz"/>
      <sheetName val="servidumbres"/>
      <sheetName val="Plan de Expansión"/>
      <sheetName val="Comparacion_adiciones"/>
      <sheetName val="Adiciones"/>
      <sheetName val="Sabanitas_PanamaIII"/>
      <sheetName val="Base ETESA"/>
      <sheetName val="CND"/>
      <sheetName val="CTPR"/>
      <sheetName val="Tercera Línea"/>
      <sheetName val="Bienes e Instalaciones 31_12_20"/>
      <sheetName val="Homologadores"/>
      <sheetName val="CEMIG-GT"/>
      <sheetName val="Transelec"/>
      <sheetName val="ISA REP"/>
      <sheetName val="Ratios comparadores"/>
      <sheetName val="Cuadro Informe"/>
    </sheetNames>
    <sheetDataSet>
      <sheetData sheetId="0"/>
      <sheetData sheetId="1">
        <row r="23">
          <cell r="E23">
            <v>0.99665035835410554</v>
          </cell>
          <cell r="F23">
            <v>0.99513655804094725</v>
          </cell>
          <cell r="G23">
            <v>0.99024734720722152</v>
          </cell>
        </row>
      </sheetData>
      <sheetData sheetId="2"/>
      <sheetData sheetId="3"/>
      <sheetData sheetId="4">
        <row r="57">
          <cell r="C57">
            <v>548736965.43954515</v>
          </cell>
          <cell r="D57">
            <v>512597365.21275526</v>
          </cell>
          <cell r="E57">
            <v>479295935.88196486</v>
          </cell>
          <cell r="F57">
            <v>446141491.9657582</v>
          </cell>
          <cell r="G57">
            <v>412987048.04955161</v>
          </cell>
          <cell r="H57">
            <v>379832604.13334501</v>
          </cell>
        </row>
        <row r="58">
          <cell r="D58">
            <v>-36139600.226789892</v>
          </cell>
          <cell r="E58">
            <v>-33301429.330790397</v>
          </cell>
          <cell r="F58">
            <v>-33154443.916206639</v>
          </cell>
          <cell r="G58">
            <v>-33154443.916206639</v>
          </cell>
          <cell r="H58">
            <v>-33154443.916206639</v>
          </cell>
        </row>
        <row r="59">
          <cell r="C59">
            <v>1071935983.722194</v>
          </cell>
          <cell r="D59">
            <v>1071935983.722194</v>
          </cell>
          <cell r="E59">
            <v>1071935983.722194</v>
          </cell>
          <cell r="F59">
            <v>1071935983.722194</v>
          </cell>
          <cell r="G59">
            <v>1071935983.722194</v>
          </cell>
          <cell r="H59">
            <v>1071935983.722194</v>
          </cell>
        </row>
        <row r="176">
          <cell r="C176">
            <v>105754659.33500001</v>
          </cell>
          <cell r="D176">
            <v>118442557.77500001</v>
          </cell>
          <cell r="E176">
            <v>118442557.77500001</v>
          </cell>
          <cell r="F176">
            <v>123571613.77500001</v>
          </cell>
          <cell r="G176">
            <v>123571613.77500001</v>
          </cell>
          <cell r="H176">
            <v>123571613.77500001</v>
          </cell>
        </row>
        <row r="177">
          <cell r="C177">
            <v>78300982.831740782</v>
          </cell>
          <cell r="D177">
            <v>88689350.754830971</v>
          </cell>
          <cell r="E177">
            <v>86152806.002246141</v>
          </cell>
          <cell r="F177">
            <v>88745317.249661326</v>
          </cell>
          <cell r="G177">
            <v>86043030.492212936</v>
          </cell>
          <cell r="H177">
            <v>83340743.734764546</v>
          </cell>
        </row>
        <row r="178">
          <cell r="D178">
            <v>-2299530.5169098107</v>
          </cell>
          <cell r="E178">
            <v>-2536544.7525848253</v>
          </cell>
          <cell r="F178">
            <v>-2536544.7525848253</v>
          </cell>
          <cell r="G178">
            <v>-2702286.7574483887</v>
          </cell>
          <cell r="H178">
            <v>-2702286.7574483887</v>
          </cell>
        </row>
        <row r="184">
          <cell r="C184">
            <v>1446320397.7240605</v>
          </cell>
          <cell r="D184">
            <v>1446320397.7240605</v>
          </cell>
          <cell r="E184">
            <v>1446320397.7240605</v>
          </cell>
          <cell r="F184">
            <v>1446320397.7240605</v>
          </cell>
          <cell r="G184">
            <v>1446320397.7240605</v>
          </cell>
          <cell r="H184">
            <v>1446320397.7240605</v>
          </cell>
        </row>
        <row r="185">
          <cell r="C185">
            <v>94208076.562520146</v>
          </cell>
          <cell r="D185">
            <v>94208076.562520146</v>
          </cell>
          <cell r="E185">
            <v>94208076.562520146</v>
          </cell>
          <cell r="F185">
            <v>94208076.562520146</v>
          </cell>
          <cell r="G185">
            <v>94208076.562520146</v>
          </cell>
          <cell r="H185">
            <v>94208076.562520146</v>
          </cell>
        </row>
        <row r="186">
          <cell r="C186">
            <v>204700889.83535424</v>
          </cell>
          <cell r="D186">
            <v>217388788.27535424</v>
          </cell>
          <cell r="E186">
            <v>217388788.27535424</v>
          </cell>
          <cell r="F186">
            <v>222517844.27535424</v>
          </cell>
          <cell r="G186">
            <v>222517844.27535424</v>
          </cell>
          <cell r="H186">
            <v>222517844.27535424</v>
          </cell>
        </row>
      </sheetData>
      <sheetData sheetId="5">
        <row r="28">
          <cell r="G28">
            <v>3.2314329354868353E-2</v>
          </cell>
        </row>
      </sheetData>
      <sheetData sheetId="6"/>
      <sheetData sheetId="7"/>
      <sheetData sheetId="8">
        <row r="176">
          <cell r="C176">
            <v>-2319.7946868780414</v>
          </cell>
          <cell r="D176">
            <v>-2319.7946868780414</v>
          </cell>
          <cell r="E176">
            <v>-2319.7946868780414</v>
          </cell>
          <cell r="F176">
            <v>-2319.7946868780414</v>
          </cell>
          <cell r="G176">
            <v>-2319.7946868780414</v>
          </cell>
        </row>
      </sheetData>
      <sheetData sheetId="9">
        <row r="13">
          <cell r="F13">
            <v>8.2319969859183714E-3</v>
          </cell>
        </row>
        <row r="14">
          <cell r="F14">
            <v>1.7463481823484322E-2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4">
          <cell r="D24">
            <v>3647428.9304604931</v>
          </cell>
          <cell r="E24">
            <v>4075697.5342019377</v>
          </cell>
          <cell r="F24">
            <v>4811367.1385065429</v>
          </cell>
          <cell r="G24">
            <v>5133735.235029567</v>
          </cell>
          <cell r="H24">
            <v>5610210.0550295673</v>
          </cell>
          <cell r="I24">
            <v>5779488.0129433824</v>
          </cell>
          <cell r="J24">
            <v>5733909.3329433817</v>
          </cell>
          <cell r="K24">
            <v>5761708.7972479863</v>
          </cell>
          <cell r="L24">
            <v>4352440.4272479862</v>
          </cell>
        </row>
      </sheetData>
      <sheetData sheetId="20">
        <row r="9">
          <cell r="E9">
            <v>-6188.872545107246</v>
          </cell>
          <cell r="G9">
            <v>-6188.872545107246</v>
          </cell>
          <cell r="I9">
            <v>-6188.872545107246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ción y Demanda publicar"/>
      <sheetName val="Generación y Demanda 1-4"/>
      <sheetName val="Hoja2"/>
      <sheetName val="Generación y Demanda copia resp"/>
    </sheetNames>
    <sheetDataSet>
      <sheetData sheetId="0">
        <row r="6">
          <cell r="C6">
            <v>545.61</v>
          </cell>
          <cell r="D6">
            <v>792.31</v>
          </cell>
          <cell r="E6">
            <v>792.31</v>
          </cell>
          <cell r="F6">
            <v>812.31</v>
          </cell>
          <cell r="K6">
            <v>22.390507703014958</v>
          </cell>
          <cell r="L6">
            <v>23.22833208939743</v>
          </cell>
          <cell r="M6">
            <v>23.818168817194277</v>
          </cell>
          <cell r="N6">
            <v>24.448816417509502</v>
          </cell>
        </row>
        <row r="13">
          <cell r="K13">
            <v>4.2893724068778262E-2</v>
          </cell>
          <cell r="L13">
            <v>4.4498752794533518E-2</v>
          </cell>
          <cell r="M13">
            <v>4.5628709032387936E-2</v>
          </cell>
          <cell r="N13">
            <v>4.6836847075140575E-2</v>
          </cell>
        </row>
        <row r="17">
          <cell r="K17">
            <v>145.58380196503975</v>
          </cell>
          <cell r="M17">
            <v>155.06627029726724</v>
          </cell>
          <cell r="N17">
            <v>158.78765378042561</v>
          </cell>
        </row>
        <row r="20">
          <cell r="L20">
            <v>149.24856701236146</v>
          </cell>
        </row>
        <row r="22">
          <cell r="K22">
            <v>328.63219262793052</v>
          </cell>
          <cell r="L22">
            <v>335.29745997501783</v>
          </cell>
          <cell r="M22">
            <v>343.2742066542113</v>
          </cell>
          <cell r="N22">
            <v>351.79028248207129</v>
          </cell>
        </row>
        <row r="33">
          <cell r="K33">
            <v>202.86898067054378</v>
          </cell>
          <cell r="L33">
            <v>226.53232313925443</v>
          </cell>
          <cell r="M33">
            <v>233.21737299498511</v>
          </cell>
          <cell r="N33">
            <v>240.35441692705891</v>
          </cell>
        </row>
        <row r="40">
          <cell r="K40">
            <v>1146.3041065888617</v>
          </cell>
          <cell r="L40">
            <v>1185.2618253598105</v>
          </cell>
          <cell r="M40">
            <v>1224.6824787760868</v>
          </cell>
          <cell r="N40">
            <v>1254.8037773694064</v>
          </cell>
        </row>
        <row r="52">
          <cell r="C52">
            <v>616.73000000000013</v>
          </cell>
          <cell r="D52">
            <v>730.88000000000011</v>
          </cell>
          <cell r="E52">
            <v>750.88000000000011</v>
          </cell>
          <cell r="F52">
            <v>750.88000000000011</v>
          </cell>
        </row>
        <row r="60">
          <cell r="K60">
            <v>2.4</v>
          </cell>
          <cell r="L60">
            <v>1.31</v>
          </cell>
          <cell r="M60">
            <v>1.33</v>
          </cell>
          <cell r="N60">
            <v>1.35</v>
          </cell>
        </row>
        <row r="64">
          <cell r="K64">
            <v>123.54162415471392</v>
          </cell>
          <cell r="L64">
            <v>125.84747418222581</v>
          </cell>
          <cell r="M64">
            <v>127.87605038516638</v>
          </cell>
          <cell r="N64">
            <v>142.87444388279732</v>
          </cell>
        </row>
        <row r="71">
          <cell r="K71">
            <v>55.695402220951536</v>
          </cell>
          <cell r="L71">
            <v>57.779453498797743</v>
          </cell>
          <cell r="M71">
            <v>59.246646392995132</v>
          </cell>
          <cell r="N71">
            <v>60.815354535977733</v>
          </cell>
        </row>
        <row r="73">
          <cell r="C73">
            <v>178.73000000000005</v>
          </cell>
          <cell r="D73">
            <v>178.73000000000005</v>
          </cell>
          <cell r="E73">
            <v>178.73000000000005</v>
          </cell>
          <cell r="F73">
            <v>178.73000000000005</v>
          </cell>
        </row>
        <row r="84">
          <cell r="C84">
            <v>594.92099999999982</v>
          </cell>
          <cell r="D84">
            <v>654.92099999999982</v>
          </cell>
          <cell r="E84">
            <v>654.92099999999982</v>
          </cell>
          <cell r="F84">
            <v>654.92099999999982</v>
          </cell>
        </row>
        <row r="131">
          <cell r="C131">
            <v>798.6099999999999</v>
          </cell>
          <cell r="D131">
            <v>992.00999999999988</v>
          </cell>
          <cell r="E131">
            <v>1521.0099999999998</v>
          </cell>
          <cell r="F131">
            <v>1646.0099999999998</v>
          </cell>
        </row>
        <row r="192">
          <cell r="C192">
            <v>231.41000000000003</v>
          </cell>
          <cell r="D192">
            <v>321.21000000000004</v>
          </cell>
          <cell r="E192">
            <v>321.21000000000004</v>
          </cell>
          <cell r="F192">
            <v>321.21000000000004</v>
          </cell>
        </row>
        <row r="213">
          <cell r="C213">
            <v>154.33000000000001</v>
          </cell>
          <cell r="D213">
            <v>154.33000000000001</v>
          </cell>
          <cell r="E213">
            <v>274.33000000000004</v>
          </cell>
          <cell r="F213">
            <v>274.33000000000004</v>
          </cell>
        </row>
        <row r="220">
          <cell r="C220">
            <v>260</v>
          </cell>
          <cell r="D220">
            <v>260</v>
          </cell>
          <cell r="E220">
            <v>260</v>
          </cell>
          <cell r="F220">
            <v>260</v>
          </cell>
        </row>
        <row r="223">
          <cell r="C223">
            <v>1565.45</v>
          </cell>
          <cell r="D223">
            <v>1565.45</v>
          </cell>
          <cell r="E223">
            <v>1565.45</v>
          </cell>
          <cell r="F223">
            <v>1565.45</v>
          </cell>
        </row>
        <row r="235">
          <cell r="C235">
            <v>252.17</v>
          </cell>
          <cell r="D235">
            <v>252.17</v>
          </cell>
          <cell r="E235">
            <v>252.17</v>
          </cell>
          <cell r="F235">
            <v>252.17</v>
          </cell>
        </row>
      </sheetData>
      <sheetData sheetId="1"/>
      <sheetData sheetId="2">
        <row r="3">
          <cell r="C3">
            <v>0.93199999999999994</v>
          </cell>
          <cell r="D3">
            <v>0.93199999999999994</v>
          </cell>
          <cell r="E3">
            <v>0.93199999999999994</v>
          </cell>
          <cell r="F3">
            <v>0.93199999999999994</v>
          </cell>
        </row>
        <row r="7">
          <cell r="C7">
            <v>64</v>
          </cell>
          <cell r="D7">
            <v>64</v>
          </cell>
          <cell r="E7">
            <v>64</v>
          </cell>
          <cell r="F7">
            <v>64</v>
          </cell>
        </row>
        <row r="12">
          <cell r="C12">
            <v>0.32100000000000001</v>
          </cell>
          <cell r="D12">
            <v>0.32100000000000001</v>
          </cell>
          <cell r="E12">
            <v>0.32100000000000001</v>
          </cell>
          <cell r="F12">
            <v>0.32100000000000001</v>
          </cell>
        </row>
        <row r="13">
          <cell r="C13">
            <v>0.33300000000000002</v>
          </cell>
          <cell r="D13">
            <v>0.33300000000000002</v>
          </cell>
          <cell r="E13">
            <v>0.33300000000000002</v>
          </cell>
          <cell r="F13">
            <v>0.33300000000000002</v>
          </cell>
        </row>
        <row r="18">
          <cell r="C18">
            <v>0.36599999999999999</v>
          </cell>
          <cell r="D18">
            <v>0.36599999999999999</v>
          </cell>
          <cell r="E18">
            <v>0.36599999999999999</v>
          </cell>
          <cell r="F18">
            <v>0.36599999999999999</v>
          </cell>
        </row>
        <row r="19">
          <cell r="C19">
            <v>1.2148865</v>
          </cell>
          <cell r="D19">
            <v>1.2148865</v>
          </cell>
          <cell r="E19">
            <v>1.2148865</v>
          </cell>
          <cell r="F19">
            <v>1.2148865</v>
          </cell>
        </row>
        <row r="20">
          <cell r="C20">
            <v>0.32300000000000001</v>
          </cell>
          <cell r="D20">
            <v>0.32300000000000001</v>
          </cell>
          <cell r="E20">
            <v>0.32300000000000001</v>
          </cell>
          <cell r="F20">
            <v>0.32300000000000001</v>
          </cell>
        </row>
        <row r="22">
          <cell r="C22">
            <v>2.7757200000000002</v>
          </cell>
          <cell r="D22">
            <v>2.775719</v>
          </cell>
          <cell r="E22">
            <v>2.775719</v>
          </cell>
          <cell r="F22">
            <v>2.7756880000000002</v>
          </cell>
        </row>
        <row r="27">
          <cell r="C27">
            <v>22.221779999999999</v>
          </cell>
          <cell r="D27">
            <v>22.443999999999999</v>
          </cell>
          <cell r="E27">
            <v>22.66844</v>
          </cell>
          <cell r="F27">
            <v>22.589860000000002</v>
          </cell>
        </row>
        <row r="28">
          <cell r="C28">
            <v>0.18659999999999999</v>
          </cell>
          <cell r="D28">
            <v>0.18659999999999999</v>
          </cell>
          <cell r="E28">
            <v>0.18659999999999999</v>
          </cell>
          <cell r="F28">
            <v>0.18659999999999999</v>
          </cell>
        </row>
        <row r="30">
          <cell r="C30">
            <v>1.3520000000000001</v>
          </cell>
          <cell r="D30">
            <v>1.3520000000000001</v>
          </cell>
          <cell r="E30">
            <v>1.3520000000000001</v>
          </cell>
          <cell r="F30">
            <v>1.3520000000000001</v>
          </cell>
        </row>
        <row r="36">
          <cell r="C36">
            <v>7.25</v>
          </cell>
          <cell r="D36">
            <v>7.25</v>
          </cell>
          <cell r="E36">
            <v>7.25</v>
          </cell>
          <cell r="F36">
            <v>7.25</v>
          </cell>
        </row>
        <row r="37">
          <cell r="C37">
            <v>0.69199999999999995</v>
          </cell>
          <cell r="D37">
            <v>0.69199999999999995</v>
          </cell>
          <cell r="E37">
            <v>0.69199999999999995</v>
          </cell>
          <cell r="F37">
            <v>0.69199999999999995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-2008Contraloría Historico"/>
      <sheetName val="2001-08Contraloría Estruc. Hist"/>
      <sheetName val="PIB Estructural TRIM 2005-09"/>
      <sheetName val="Pronosticos Publicados 2009-10 "/>
      <sheetName val="PIB Mundial vs Panama"/>
      <sheetName val="PIB 2009 Estimado "/>
      <sheetName val="PIB 2009, tres metodologías (M)"/>
      <sheetName val="PIB Estructural 2009 Esti  (M)"/>
      <sheetName val="Variacion PIB por Act 2001-08"/>
      <sheetName val="Analisis IMAE 2008"/>
      <sheetName val="Analisis IMAE 2008 Anexo"/>
      <sheetName val="PIB Estructural II Trim 2009 "/>
      <sheetName val="Impuestos Netos"/>
      <sheetName val="PIB Estructural III Trim 2008 "/>
      <sheetName val="PIB Estructural III Trim2008Mod"/>
      <sheetName val="Var.  Estructural 2010  Mod"/>
      <sheetName val="PIB Estructural 2010 Estima 09 "/>
      <sheetName val="PIB Estructural 2010 Estima (2)"/>
      <sheetName val="Variacion PIB- Esc. Exp. Canal"/>
      <sheetName val="Tasas PIB INTRACORP"/>
      <sheetName val="Comp.Tasas PIB INTRACORP- Real "/>
      <sheetName val="Tasas PIB INTRACORP (2)"/>
      <sheetName val="Premisas Escenarios"/>
      <sheetName val="Estimacion PIB 2010-2024"/>
      <sheetName val="Pronosticos 2010-24 %"/>
      <sheetName val="Estimacion PIB 2010-2024 (2)"/>
      <sheetName val="Pronosticos 2010-24 % (2)"/>
      <sheetName val="Estimacion PIB 2010-2024 (3)"/>
      <sheetName val="Hoja5"/>
      <sheetName val="Hoja1"/>
      <sheetName val="Pronosticos 2010-24 % (3)"/>
      <sheetName val="Gráfico TASAS 2009-2024"/>
      <sheetName val="Tasas PIB INTRACORP (3)"/>
      <sheetName val="Empalme de Bases 96-82"/>
      <sheetName val="Empalme de Bases 96-82 (2)"/>
      <sheetName val="Hoja2"/>
      <sheetName val="Mat.  Cons.  2002-2006"/>
      <sheetName val="Produccion fisica Man 2002-06"/>
      <sheetName val="Carac.Consumo Sector Ind."/>
      <sheetName val="Evalua Estimado 2006"/>
      <sheetName val="industria-Algunos indicadores"/>
      <sheetName val="PIB MANUFACTURA"/>
      <sheetName val="Est. PIB MANUFACTURA ACP1996Mod"/>
      <sheetName val="Est. PIB MANUFACTURA ACP1996Mo2"/>
      <sheetName val="Est. PIB MANUFACTURA EMPALMEMod"/>
      <sheetName val="Hoja3"/>
    </sheetNames>
    <sheetDataSet>
      <sheetData sheetId="0">
        <row r="13">
          <cell r="D13">
            <v>588.29999999999995</v>
          </cell>
        </row>
      </sheetData>
      <sheetData sheetId="1"/>
      <sheetData sheetId="2">
        <row r="11">
          <cell r="AD11">
            <v>-0.12450884086444014</v>
          </cell>
        </row>
      </sheetData>
      <sheetData sheetId="3">
        <row r="41">
          <cell r="AH41">
            <v>6.5</v>
          </cell>
        </row>
      </sheetData>
      <sheetData sheetId="4"/>
      <sheetData sheetId="5"/>
      <sheetData sheetId="6">
        <row r="7">
          <cell r="AG7">
            <v>2.8234922146866938E-2</v>
          </cell>
        </row>
      </sheetData>
      <sheetData sheetId="7"/>
      <sheetData sheetId="8"/>
      <sheetData sheetId="9"/>
      <sheetData sheetId="10"/>
      <sheetData sheetId="11">
        <row r="12">
          <cell r="L12">
            <v>628.56387938206308</v>
          </cell>
        </row>
      </sheetData>
      <sheetData sheetId="12">
        <row r="27">
          <cell r="N27">
            <v>0.30833039181080124</v>
          </cell>
        </row>
      </sheetData>
      <sheetData sheetId="13">
        <row r="12">
          <cell r="L12">
            <v>3.9071116992456238E-2</v>
          </cell>
        </row>
      </sheetData>
      <sheetData sheetId="14"/>
      <sheetData sheetId="15"/>
      <sheetData sheetId="16">
        <row r="42">
          <cell r="K42">
            <v>20553.983233636332</v>
          </cell>
        </row>
      </sheetData>
      <sheetData sheetId="17">
        <row r="17">
          <cell r="K17">
            <v>1177.7581370070111</v>
          </cell>
        </row>
      </sheetData>
      <sheetData sheetId="18"/>
      <sheetData sheetId="19">
        <row r="19">
          <cell r="F19">
            <v>2.3443464982300322</v>
          </cell>
        </row>
      </sheetData>
      <sheetData sheetId="20"/>
      <sheetData sheetId="21"/>
      <sheetData sheetId="22"/>
      <sheetData sheetId="23">
        <row r="19">
          <cell r="L19">
            <v>1.7827949547141397E-2</v>
          </cell>
        </row>
      </sheetData>
      <sheetData sheetId="24"/>
      <sheetData sheetId="25"/>
      <sheetData sheetId="26"/>
      <sheetData sheetId="27">
        <row r="17">
          <cell r="L17">
            <v>19411.451970000002</v>
          </cell>
        </row>
      </sheetData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-2012 Contraloría Historico"/>
      <sheetName val="2001-2012 Contraloría Var Hist "/>
      <sheetName val="Variacion PIB por Act 2001-09"/>
      <sheetName val="2001-12Contraloría Estruc. Hist"/>
      <sheetName val="Evalua Estimado 2006"/>
      <sheetName val="Variacion PIB- Esc. Exp. Canal"/>
      <sheetName val="PIB 2011 Estimado "/>
      <sheetName val="IMAE 2005 - 13"/>
      <sheetName val="Pronosticos Publicados 2013 "/>
      <sheetName val="Pronosticos Publicados 2014-17 "/>
      <sheetName val="PIB Mundial vs Panama  2001-13"/>
      <sheetName val="PIB 2013, tres metodologías (M)"/>
      <sheetName val="Var.  Estructural 2012  Mod"/>
      <sheetName val="TC Estimadas a 2013 "/>
      <sheetName val="PIB 2012 Historico Estimado "/>
      <sheetName val="PIB Estructural II TRIM 2005-12"/>
      <sheetName val="VALIDAR PIB Estruc II Trim 2011"/>
      <sheetName val="AjustPonderadoXActiv.2012 "/>
      <sheetName val="PIB Estructural II TRIM 2005-13"/>
      <sheetName val="VALIDAR PIBEstruc IITrim E 2012"/>
      <sheetName val="Estimado de Impuestos Netos"/>
      <sheetName val="PIB Estruc. Est. II Trim 2012 V"/>
      <sheetName val="PIB Estruc. Est. II Trim 201"/>
      <sheetName val="PIB Estruc. Est. II Trim 2012"/>
      <sheetName val="PIB Pre Est Estruc II Trim 2013"/>
      <sheetName val="PIBMOD; 2014 Tres Metodologias "/>
      <sheetName val="PIBOPT; 2014 Tres Metodologias "/>
      <sheetName val="PIBPES; 2014 Tres Metodologias"/>
      <sheetName val="PIB Estructural 2013-14 Est. 2T"/>
      <sheetName val="PIB Estruc. III TRIM 2005 -13"/>
      <sheetName val="PIB Estructural III Trim2011"/>
      <sheetName val="PIB Estructural III Trim2011Mod"/>
      <sheetName val="PIB Estructural E III Trim2013"/>
      <sheetName val="PIBMOD; 2014 Tres Metodolog III"/>
      <sheetName val="PIBOPT; 2014 Tres Metodolog III"/>
      <sheetName val="PIBPES; 2014 Tres Metodolog III"/>
      <sheetName val="PIB Estructural 2013-14 Est 3T"/>
      <sheetName val="PIB Estructural 2012 Est. 3T"/>
      <sheetName val="Analisis IMAE 2008"/>
      <sheetName val="Analisis IMAE 2008 Anexo"/>
      <sheetName val="PIB Estructural III Trim 2008 "/>
      <sheetName val="Tasas PIB INTRACORP"/>
      <sheetName val="Empalme de Bases 96-82 (2)"/>
      <sheetName val="Tasas PIB INTRACORP2005-21"/>
      <sheetName val="Tasas PIB INTRACORP2005-24"/>
      <sheetName val="Comp.Tasas PIB INTRACORP- Real "/>
      <sheetName val="Gráfico TASAS 2009-2024"/>
      <sheetName val="Premisas Escenarios"/>
      <sheetName val="Estimacion PIB 2012-2026"/>
      <sheetName val="Pronosticos 2012-2026 "/>
      <sheetName val="Estimacion PIB 2013-2027"/>
      <sheetName val="Estimacion PIB 2T 2014-2028"/>
      <sheetName val="Estimacion PIB 3T 2014-2028"/>
      <sheetName val="Pronosticos 2014-28"/>
      <sheetName val="Pronosticos 2011-25 mOD +,-5%"/>
      <sheetName val="Estimacion PIB 2010-2024 (2)"/>
      <sheetName val="Pronosticos 2010-24 % (2)"/>
      <sheetName val="Estimacion PIB 2010-2024 (3)"/>
      <sheetName val="Empalme de Bases PIB96-82 13-27"/>
      <sheetName val="Empalme de Bases 96-82"/>
      <sheetName val="Empalme de Bases 96-82 3T"/>
      <sheetName val="Comp. Hist. Manuf. 1982=1"/>
      <sheetName val="Pronosticos 2010-24 % (3)"/>
      <sheetName val="Tasas PIB INTRACORP (3)"/>
      <sheetName val="Empalme de Bases 96-82 11-26"/>
      <sheetName val="Mat.  Cons.  2002-2006"/>
      <sheetName val="Produccion fisica Man 2002-06"/>
      <sheetName val="Carac.Consumo ELec. Sector Ind."/>
      <sheetName val="industria-Algunos indicadores"/>
      <sheetName val="Impacto Sector Sec al PIB "/>
      <sheetName val="PIB MANUFACTURA 1986-2010"/>
      <sheetName val="Est. PIB MANUFACTURA ACP1996Mod"/>
      <sheetName val="Est. PIB MANUFACTURA ACP19963T"/>
      <sheetName val="Impacto Man al PIB 2013-27"/>
      <sheetName val="Est. PIB MANUF. EMPALM2014-28 2"/>
      <sheetName val="Est. PIBMANUF.EMPALM2014- 28 3T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-2012 Contraloría Historico"/>
      <sheetName val="2001-2012 Contraloría Var Hist "/>
      <sheetName val="Variacion PIB por Act 2001-09"/>
      <sheetName val="2001-12Contraloría Estruc. Hist"/>
      <sheetName val="Evalua Estimado 2006"/>
      <sheetName val="Variacion PIB- Esc. Exp. Canal"/>
      <sheetName val="PIB 2011 Estimado "/>
      <sheetName val="IMAE 2005 - 13"/>
      <sheetName val="Pronosticos Publicados 2013 "/>
      <sheetName val="Pronosticos Publicados 2014-17 "/>
      <sheetName val="PIB Mundial vs Panama  2001-13"/>
      <sheetName val="PIB 2013, tres metodologías (M)"/>
      <sheetName val="Var.  Estructural 2012  Mod"/>
      <sheetName val="TC Estimadas a 2013 "/>
      <sheetName val="PIB 2012 Historico Estimado "/>
      <sheetName val="PIB Estructural II TRIM 2005-12"/>
      <sheetName val="VALIDAR PIB Estruc II Trim 2011"/>
      <sheetName val="AjustPonderadoXActiv.2012 "/>
      <sheetName val="PIB Estructural II TRIM 2005-13"/>
      <sheetName val="VALIDAR PIBEstruc IITrim E 2012"/>
      <sheetName val="Estimado de Impuestos Netos"/>
      <sheetName val="PIB Estruc. Est. II Trim 2012 V"/>
      <sheetName val="PIB Estruc. Est. II Trim 201"/>
      <sheetName val="PIB Estruc. Est. II Trim 2012"/>
      <sheetName val="PIB Pre Est Estruc II Trim 2013"/>
      <sheetName val="PIBMOD; 2014 Tres Metodologias "/>
      <sheetName val="PIBOPT; 2014 Tres Metodologias "/>
      <sheetName val="PIBPES; 2014 Tres Metodologias"/>
      <sheetName val="PIB Estructural 2013-14 Est. 2T"/>
      <sheetName val="PIB Estruc. III TRIM 2005 -13"/>
      <sheetName val="PIB Estructural III Trim2011"/>
      <sheetName val="PIB Estructural III Trim2011Mod"/>
      <sheetName val="PIB Estructural E III Trim2013"/>
      <sheetName val="PIBMOD; 2014 Tres Metodolog III"/>
      <sheetName val="PIBOPT; 2014 Tres Metodolog III"/>
      <sheetName val="PIBPES; 2014 Tres Metodolog III"/>
      <sheetName val="PIB Estructural 2013-14 Est 3T"/>
      <sheetName val="PIB Estructural 2012 Est. 3T"/>
      <sheetName val="Analisis IMAE 2008"/>
      <sheetName val="Analisis IMAE 2008 Anexo"/>
      <sheetName val="PIB Estructural III Trim 2008 "/>
      <sheetName val="Tasas PIB INTRACORP"/>
      <sheetName val="Empalme de Bases 96-82 (2)"/>
      <sheetName val="Tasas PIB INTRACORP2005-21"/>
      <sheetName val="Tasas PIB INTRACORP2005-24"/>
      <sheetName val="Comp.Tasas PIB INTRACORP- Real "/>
      <sheetName val="Gráfico TASAS 2009-2024"/>
      <sheetName val="Premisas Escenarios"/>
      <sheetName val="Estimacion PIB 2012-2026"/>
      <sheetName val="Pronosticos 2012-2026 "/>
      <sheetName val="Estimacion PIB 2013-2027"/>
      <sheetName val="Estimacion PIB 2T 2014-2028"/>
      <sheetName val="Estimacion PIB 3T 2014-2028"/>
      <sheetName val="Pronosticos 2014-28"/>
      <sheetName val="Pronosticos 2011-25 mOD +,-5%"/>
      <sheetName val="Estimacion PIB 2010-2024 (2)"/>
      <sheetName val="Pronosticos 2010-24 % (2)"/>
      <sheetName val="Estimacion PIB 2010-2024 (3)"/>
      <sheetName val="Empalme de Bases PIB96-82 13-27"/>
      <sheetName val="Empalme de Bases 96-82"/>
      <sheetName val="Empalme de Bases 96-82 3T"/>
      <sheetName val="Comp. Hist. Manuf. 1982=1"/>
      <sheetName val="Pronosticos 2010-24 % (3)"/>
      <sheetName val="Tasas PIB INTRACORP (3)"/>
      <sheetName val="Empalme de Bases 96-82 11-26"/>
      <sheetName val="Mat.  Cons.  2002-2006"/>
      <sheetName val="Produccion fisica Man 2002-06"/>
      <sheetName val="Carac.Consumo ELec. Sector Ind."/>
      <sheetName val="industria-Algunos indicadores"/>
      <sheetName val="Impacto Sector Sec al PIB "/>
      <sheetName val="PIB MANUFACTURA 1986-2010"/>
      <sheetName val="Est. PIB MANUFACTURA ACP1996Mod"/>
      <sheetName val="Est. PIB MANUFACTURA ACP19963T"/>
      <sheetName val="Impacto Man al PIB 2013-27"/>
      <sheetName val="Est. PIB MANUF. EMPALM2014-28 2"/>
      <sheetName val="Est. PIBMANUF.EMPALM2014- 28 3T"/>
      <sheetName val="Hoja3"/>
      <sheetName val="Hoja1"/>
    </sheetNames>
    <sheetDataSet>
      <sheetData sheetId="0">
        <row r="43">
          <cell r="H43">
            <v>14041.199999999999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9">
          <cell r="AB69">
            <v>6.25</v>
          </cell>
        </row>
      </sheetData>
      <sheetData sheetId="10"/>
      <sheetData sheetId="11">
        <row r="8">
          <cell r="G8">
            <v>2004</v>
          </cell>
        </row>
      </sheetData>
      <sheetData sheetId="12"/>
      <sheetData sheetId="13"/>
      <sheetData sheetId="14"/>
      <sheetData sheetId="15">
        <row r="45">
          <cell r="M45">
            <v>8.5277611600148129E-2</v>
          </cell>
        </row>
      </sheetData>
      <sheetData sheetId="16">
        <row r="14">
          <cell r="K14">
            <v>2.9381495383871546E-2</v>
          </cell>
        </row>
      </sheetData>
      <sheetData sheetId="17"/>
      <sheetData sheetId="18">
        <row r="13">
          <cell r="AK13">
            <v>730.29380429282003</v>
          </cell>
        </row>
      </sheetData>
      <sheetData sheetId="19"/>
      <sheetData sheetId="20">
        <row r="27">
          <cell r="N27">
            <v>0.30833039181080124</v>
          </cell>
        </row>
      </sheetData>
      <sheetData sheetId="21"/>
      <sheetData sheetId="22"/>
      <sheetData sheetId="23"/>
      <sheetData sheetId="24"/>
      <sheetData sheetId="25">
        <row r="15">
          <cell r="R15">
            <v>2.6338961472462064E-2</v>
          </cell>
        </row>
      </sheetData>
      <sheetData sheetId="26"/>
      <sheetData sheetId="27"/>
      <sheetData sheetId="28">
        <row r="42">
          <cell r="G42">
            <v>27697.120686863906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F19">
            <v>2.3443464982300322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 Existente"/>
      <sheetName val="IMPA Indicativo"/>
      <sheetName val="Sensibilidad"/>
      <sheetName val="Activos Reconocidos"/>
      <sheetName val="Tasa de Depreciación"/>
      <sheetName val="Base de Capital"/>
      <sheetName val="OMT%_ADMT%"/>
      <sheetName val="VNR Lin "/>
      <sheetName val=" VNR Sub"/>
      <sheetName val="Plan de Expansión"/>
      <sheetName val="Adiciones"/>
      <sheetName val="CND"/>
      <sheetName val="GEN_OBL"/>
      <sheetName val="Tercera Línea"/>
      <sheetName val="Bienes e Instalaciones 31_12_20"/>
      <sheetName val="tablas aux"/>
      <sheetName val="Base ETESA"/>
      <sheetName val="Cuadro Informe"/>
    </sheetNames>
    <sheetDataSet>
      <sheetData sheetId="0"/>
      <sheetData sheetId="1"/>
      <sheetData sheetId="2">
        <row r="6">
          <cell r="B6">
            <v>6.83E-2</v>
          </cell>
        </row>
      </sheetData>
      <sheetData sheetId="3">
        <row r="58">
          <cell r="C58">
            <v>218884889.84630552</v>
          </cell>
        </row>
      </sheetData>
      <sheetData sheetId="4"/>
      <sheetData sheetId="5"/>
      <sheetData sheetId="6">
        <row r="13">
          <cell r="E13">
            <v>1.32E-2</v>
          </cell>
        </row>
      </sheetData>
      <sheetData sheetId="7">
        <row r="64">
          <cell r="I64">
            <v>535282199.57275289</v>
          </cell>
        </row>
        <row r="74">
          <cell r="I74">
            <v>6552391.9799189642</v>
          </cell>
        </row>
      </sheetData>
      <sheetData sheetId="8">
        <row r="24">
          <cell r="G24">
            <v>393243678.45037353</v>
          </cell>
        </row>
        <row r="33">
          <cell r="G33">
            <v>42460461.096931174</v>
          </cell>
        </row>
        <row r="45">
          <cell r="H45">
            <v>101412915.54112218</v>
          </cell>
        </row>
      </sheetData>
      <sheetData sheetId="9"/>
      <sheetData sheetId="10"/>
      <sheetData sheetId="11">
        <row r="26">
          <cell r="D26">
            <v>2719496.0937689999</v>
          </cell>
        </row>
      </sheetData>
      <sheetData sheetId="12">
        <row r="9">
          <cell r="I9">
            <v>-6188.872545107246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 Base capital completa"/>
      <sheetName val="IMP O&amp;M promedio anterior"/>
      <sheetName val="IMP tasa 12.24%"/>
      <sheetName val="Graficas"/>
      <sheetName val="IMP"/>
      <sheetName val="Hidrometeorología"/>
      <sheetName val="Activos"/>
      <sheetName val="Hoja1"/>
      <sheetName val="Bienes 2004"/>
      <sheetName val="VNR"/>
      <sheetName val="VNR Líneas"/>
      <sheetName val="Compara Valor libros-vs-VNR"/>
      <sheetName val="VNR SE"/>
      <sheetName val="Inversión-Resumen"/>
      <sheetName val="Inversiones"/>
      <sheetName val="Retiros"/>
      <sheetName val="CND"/>
      <sheetName val="Informática"/>
      <sheetName val="Hoja2"/>
      <sheetName val="RRT"/>
      <sheetName val="#¡REF"/>
      <sheetName val="IMP-Ajuste-Fechas"/>
      <sheetName val="IMP-APROBADO"/>
      <sheetName val="Resumen Anual"/>
      <sheetName val="Resumen Anual (original)"/>
      <sheetName val="Justificacion"/>
      <sheetName val="Cuadro Resumen feb"/>
      <sheetName val="Liq Estamp.-Febrero2014"/>
      <sheetName val="Feb Estampilla Generación Final"/>
      <sheetName val="Estampilla Demanda Final"/>
      <sheetName val="AP Febrero Estampilla Postal"/>
      <sheetName val="ANALISIS 96 339"/>
      <sheetName val="Cap.Act. Año 1"/>
      <sheetName val="ESTAMP.-FEB 904"/>
      <sheetName val="Cargos Act. Año 1 (08)"/>
      <sheetName val="Cambio a SE"/>
      <sheetName val="Facturacion"/>
      <sheetName val="SEG ELEC GENERACION"/>
      <sheetName val="SEG ELECT DEMANDA"/>
      <sheetName val="LIQ SEG ELEC FEBRERO2014"/>
      <sheetName val=" LIQ DE ENERO 585"/>
      <sheetName val="SE Ajuste Parcial"/>
      <sheetName val="Balance Enero"/>
      <sheetName val="Balance Ajuste Parcial"/>
      <sheetName val="capacidades instaladas"/>
      <sheetName val="Ajuste Parcial Febrero"/>
      <sheetName val="Ajuste Parcial Enero"/>
      <sheetName val="M8"/>
      <sheetName val="Ajuste distibucion"/>
    </sheetNames>
    <sheetDataSet>
      <sheetData sheetId="0"/>
      <sheetData sheetId="1">
        <row r="14">
          <cell r="D14">
            <v>2000.9</v>
          </cell>
        </row>
      </sheetData>
      <sheetData sheetId="2"/>
      <sheetData sheetId="3"/>
      <sheetData sheetId="4">
        <row r="14">
          <cell r="D14">
            <v>2000.9</v>
          </cell>
        </row>
      </sheetData>
      <sheetData sheetId="5"/>
      <sheetData sheetId="6"/>
      <sheetData sheetId="7">
        <row r="14">
          <cell r="D14">
            <v>2000.9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>
        <row r="14">
          <cell r="D14">
            <v>63657.810000000005</v>
          </cell>
        </row>
      </sheetData>
      <sheetData sheetId="24">
        <row r="14">
          <cell r="D14">
            <v>2000.9</v>
          </cell>
        </row>
      </sheetData>
      <sheetData sheetId="25"/>
      <sheetData sheetId="26">
        <row r="14">
          <cell r="D14">
            <v>2000.9</v>
          </cell>
        </row>
      </sheetData>
      <sheetData sheetId="27"/>
      <sheetData sheetId="28"/>
      <sheetData sheetId="29">
        <row r="14">
          <cell r="D14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 Base capital completa"/>
      <sheetName val="IMP O&amp;M promedio anterior"/>
      <sheetName val="IMP tasa 12.24%"/>
      <sheetName val="Graficas"/>
      <sheetName val="IMP"/>
      <sheetName val="Hidrometeorología"/>
      <sheetName val="Activos"/>
      <sheetName val="Hoja1"/>
      <sheetName val="Bienes 2004"/>
      <sheetName val="VNR"/>
      <sheetName val="VNR Líneas"/>
      <sheetName val="Compara Valor libros-vs-VNR"/>
      <sheetName val="VNR SE"/>
      <sheetName val="Inversión-Resumen"/>
      <sheetName val="Inversiones"/>
      <sheetName val="Retiros"/>
      <sheetName val="CND"/>
      <sheetName val="Informática"/>
      <sheetName val="Hoja2"/>
      <sheetName val="RRT"/>
      <sheetName val="#¡REF"/>
      <sheetName val="IMP-Ajuste-Fechas"/>
      <sheetName val="IMP-APROBADO"/>
      <sheetName val="Resumen Anual"/>
      <sheetName val="Resumen Anual (original)"/>
      <sheetName val="Justificacion"/>
      <sheetName val="Cuadro Resumen feb"/>
      <sheetName val="Liq Estamp.-Febrero2014"/>
      <sheetName val="Feb Estampilla Generación Final"/>
      <sheetName val="Estampilla Demanda Final"/>
      <sheetName val="AP Febrero Estampilla Postal"/>
      <sheetName val="ANALISIS 96 339"/>
      <sheetName val="Cap.Act. Año 1"/>
      <sheetName val="ESTAMP.-FEB 904"/>
      <sheetName val="Cargos Act. Año 1 (08)"/>
      <sheetName val="Cambio a SE"/>
      <sheetName val="Facturacion"/>
      <sheetName val="SEG ELEC GENERACION"/>
      <sheetName val="SEG ELECT DEMANDA"/>
      <sheetName val="LIQ SEG ELEC FEBRERO2014"/>
      <sheetName val=" LIQ DE ENERO 585"/>
      <sheetName val="SE Ajuste Parcial"/>
      <sheetName val="Balance Enero"/>
      <sheetName val="Balance Ajuste Parcial"/>
      <sheetName val="capacidades instaladas"/>
      <sheetName val="Ajuste Parcial Febrero"/>
      <sheetName val="Ajuste Parcial Enero"/>
      <sheetName val="M8"/>
      <sheetName val="Ajuste distibucion"/>
    </sheetNames>
    <sheetDataSet>
      <sheetData sheetId="0"/>
      <sheetData sheetId="1">
        <row r="14">
          <cell r="D14">
            <v>2000.9</v>
          </cell>
        </row>
      </sheetData>
      <sheetData sheetId="2"/>
      <sheetData sheetId="3"/>
      <sheetData sheetId="4">
        <row r="14">
          <cell r="D14">
            <v>2000.9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T"/>
      <sheetName val="IPSPT"/>
      <sheetName val="IPCT"/>
      <sheetName val="ACTIVOS"/>
      <sheetName val="VNR"/>
      <sheetName val="ADMT%-OMT%"/>
      <sheetName val="RRT"/>
      <sheetName val="CND"/>
      <sheetName val="Hidromet.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14">
          <cell r="D14">
            <v>7.85E-2</v>
          </cell>
        </row>
      </sheetData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X cxj  "/>
      <sheetName val=" VNR2007"/>
      <sheetName val="SALIDAS Y TRANSFORMACION"/>
      <sheetName val="N de Instalaciones"/>
      <sheetName val="IMP"/>
      <sheetName val="IPCT"/>
      <sheetName val="IPCT vnr"/>
      <sheetName val="FA"/>
      <sheetName val="CX cxj  expansión condicion"/>
      <sheetName val="VERIFICACIÓN DE INGRESOS"/>
      <sheetName val="Parámetros de eficiencia"/>
      <sheetName val="S-E Charco Azul trafo"/>
      <sheetName val="S-E CHORRERA 230"/>
      <sheetName val="S-E CHORRERA trafo"/>
      <sheetName val="S-E CHORRERA 34"/>
      <sheetName val="S-E Charco azul 115"/>
      <sheetName val="S-E LL SANCHEZ 115"/>
      <sheetName val="S-E LL SANCHEZ trafo"/>
      <sheetName val="S-E PROGRESO 115"/>
      <sheetName val="S-E PROGRESO 34"/>
      <sheetName val="S-E MATA DE NANCE 34"/>
      <sheetName val="S-E LL SANCHEZ 34"/>
      <sheetName val="TEXTO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0.1071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5"/>
  <sheetViews>
    <sheetView showGridLines="0" tabSelected="1" topLeftCell="A14" zoomScale="85" zoomScaleNormal="85" workbookViewId="0">
      <selection activeCell="H37" sqref="H37"/>
    </sheetView>
  </sheetViews>
  <sheetFormatPr baseColWidth="10" defaultColWidth="8.88671875" defaultRowHeight="13.2"/>
  <cols>
    <col min="1" max="1" width="3" customWidth="1"/>
    <col min="2" max="2" width="62.5546875" customWidth="1"/>
    <col min="3" max="3" width="16.33203125" bestFit="1" customWidth="1"/>
    <col min="4" max="6" width="16.88671875" bestFit="1" customWidth="1"/>
    <col min="7" max="7" width="12.5546875" bestFit="1" customWidth="1"/>
    <col min="8" max="8" width="14.109375" customWidth="1"/>
    <col min="9" max="9" width="12.33203125" bestFit="1" customWidth="1"/>
    <col min="10" max="10" width="10.109375" bestFit="1" customWidth="1"/>
    <col min="11" max="11" width="10.5546875" bestFit="1" customWidth="1"/>
    <col min="12" max="12" width="12.33203125" bestFit="1" customWidth="1"/>
    <col min="13" max="13" width="10.109375" bestFit="1" customWidth="1"/>
    <col min="14" max="14" width="10.5546875" bestFit="1" customWidth="1"/>
  </cols>
  <sheetData>
    <row r="1" spans="2:8" ht="15.6">
      <c r="B1" s="418" t="s">
        <v>3</v>
      </c>
      <c r="C1" s="418"/>
      <c r="D1" s="418"/>
      <c r="E1" s="418"/>
      <c r="F1" s="418"/>
      <c r="G1" s="418"/>
    </row>
    <row r="2" spans="2:8" ht="21">
      <c r="B2" s="418" t="s">
        <v>13</v>
      </c>
      <c r="C2" s="418"/>
      <c r="D2" s="418"/>
      <c r="E2" s="418"/>
      <c r="F2" s="418"/>
      <c r="G2" s="418"/>
      <c r="H2" s="64"/>
    </row>
    <row r="3" spans="2:8" ht="15.6">
      <c r="B3" s="418" t="s">
        <v>551</v>
      </c>
      <c r="C3" s="418"/>
      <c r="D3" s="418"/>
      <c r="E3" s="418"/>
      <c r="F3" s="418"/>
      <c r="G3" s="418"/>
    </row>
    <row r="4" spans="2:8">
      <c r="C4" s="6"/>
      <c r="D4" s="6"/>
      <c r="E4" s="6"/>
      <c r="F4" s="6"/>
      <c r="G4" s="6"/>
    </row>
    <row r="5" spans="2:8" ht="18.600000000000001" customHeight="1">
      <c r="B5" s="422" t="s">
        <v>69</v>
      </c>
      <c r="C5" s="423"/>
      <c r="D5" s="423"/>
      <c r="E5" s="423"/>
      <c r="F5" s="423"/>
      <c r="G5" s="424"/>
    </row>
    <row r="6" spans="2:8" ht="23.4" customHeight="1">
      <c r="B6" s="422" t="s">
        <v>249</v>
      </c>
      <c r="C6" s="423"/>
      <c r="D6" s="423"/>
      <c r="E6" s="423"/>
      <c r="F6" s="423"/>
      <c r="G6" s="424"/>
    </row>
    <row r="7" spans="2:8">
      <c r="B7" s="419" t="s">
        <v>70</v>
      </c>
      <c r="C7" s="421" t="s">
        <v>16</v>
      </c>
      <c r="D7" s="9">
        <v>45839</v>
      </c>
      <c r="E7" s="9">
        <v>46204</v>
      </c>
      <c r="F7" s="9">
        <v>46569</v>
      </c>
      <c r="G7" s="9">
        <v>46935</v>
      </c>
      <c r="H7" s="4"/>
    </row>
    <row r="8" spans="2:8">
      <c r="B8" s="420"/>
      <c r="C8" s="421"/>
      <c r="D8" s="9">
        <v>46203</v>
      </c>
      <c r="E8" s="9">
        <v>46568</v>
      </c>
      <c r="F8" s="9">
        <v>46934</v>
      </c>
      <c r="G8" s="9">
        <v>47299</v>
      </c>
      <c r="H8" s="4"/>
    </row>
    <row r="9" spans="2:8" ht="18.75" customHeight="1">
      <c r="B9" s="46" t="s">
        <v>36</v>
      </c>
      <c r="C9" s="47">
        <f>(SUM(D9:G9))</f>
        <v>41258.556533150353</v>
      </c>
      <c r="D9" s="47">
        <f>SUM(D10:D11)</f>
        <v>8887.0646727084822</v>
      </c>
      <c r="E9" s="47">
        <f t="shared" ref="E9:F9" si="0">+E10+E11</f>
        <v>10743.945290059135</v>
      </c>
      <c r="F9" s="47">
        <f t="shared" si="0"/>
        <v>11513.397345886764</v>
      </c>
      <c r="G9" s="47">
        <f>SUM(G10:G11)</f>
        <v>10114.149224495974</v>
      </c>
    </row>
    <row r="10" spans="2:8" ht="18.75" customHeight="1">
      <c r="B10" s="36" t="s">
        <v>71</v>
      </c>
      <c r="C10" s="37">
        <f>(SUM(D10:G10))</f>
        <v>41258.556533150353</v>
      </c>
      <c r="D10" s="37">
        <f>'IMP Existente '!E80</f>
        <v>8887.0646727084822</v>
      </c>
      <c r="E10" s="37">
        <f>'IMP Existente '!F80</f>
        <v>10743.945290059135</v>
      </c>
      <c r="F10" s="37">
        <f>'IMP Existente '!G80</f>
        <v>11513.397345886764</v>
      </c>
      <c r="G10" s="37">
        <f>'IMP Existente '!H80</f>
        <v>10114.149224495974</v>
      </c>
    </row>
    <row r="11" spans="2:8" ht="18.600000000000001" customHeight="1">
      <c r="B11" s="36"/>
      <c r="C11" s="37"/>
      <c r="D11" s="37"/>
      <c r="E11" s="37"/>
      <c r="F11" s="37"/>
      <c r="G11" s="37"/>
    </row>
    <row r="12" spans="2:8" ht="18.75" hidden="1" customHeight="1">
      <c r="B12" s="38" t="s">
        <v>113</v>
      </c>
      <c r="C12" s="39"/>
      <c r="D12" s="40" t="e">
        <f>+#REF!</f>
        <v>#REF!</v>
      </c>
      <c r="E12" s="40" t="e">
        <f>+#REF!</f>
        <v>#REF!</v>
      </c>
      <c r="F12" s="40"/>
      <c r="G12" s="40"/>
    </row>
    <row r="13" spans="2:8" ht="11.25" hidden="1" customHeight="1">
      <c r="B13" s="49" t="s">
        <v>114</v>
      </c>
      <c r="C13" s="50" t="e">
        <f t="shared" ref="C13" si="1">(SUM(D13:G13))</f>
        <v>#REF!</v>
      </c>
      <c r="D13" s="51" t="e">
        <f>+D12*D9</f>
        <v>#REF!</v>
      </c>
      <c r="E13" s="51" t="e">
        <f t="shared" ref="E13" si="2">+E12*E9</f>
        <v>#REF!</v>
      </c>
      <c r="F13" s="51"/>
      <c r="G13" s="51"/>
    </row>
    <row r="14" spans="2:8" ht="27" customHeight="1">
      <c r="B14" s="44" t="s">
        <v>67</v>
      </c>
      <c r="C14" s="45">
        <f>+C15+C16</f>
        <v>41258.556533150353</v>
      </c>
      <c r="D14" s="45">
        <f>D9</f>
        <v>8887.0646727084822</v>
      </c>
      <c r="E14" s="45">
        <f>+E9</f>
        <v>10743.945290059135</v>
      </c>
      <c r="F14" s="45">
        <f>+F9</f>
        <v>11513.397345886764</v>
      </c>
      <c r="G14" s="45">
        <f>+G9</f>
        <v>10114.149224495974</v>
      </c>
    </row>
    <row r="15" spans="2:8" ht="18.75" customHeight="1">
      <c r="B15" s="41" t="s">
        <v>7</v>
      </c>
      <c r="C15" s="42">
        <f>SUM(D15:G15)</f>
        <v>20629.278266575177</v>
      </c>
      <c r="D15" s="441">
        <f>D14/2</f>
        <v>4443.5323363542411</v>
      </c>
      <c r="E15" s="441">
        <f>E14/2</f>
        <v>5371.9726450295675</v>
      </c>
      <c r="F15" s="441">
        <f t="shared" ref="E15:G15" si="3">F14/2</f>
        <v>5756.698672943382</v>
      </c>
      <c r="G15" s="441">
        <f t="shared" si="3"/>
        <v>5057.0746122479868</v>
      </c>
      <c r="H15" s="409"/>
    </row>
    <row r="16" spans="2:8" ht="24.6" customHeight="1">
      <c r="B16" s="41" t="s">
        <v>12</v>
      </c>
      <c r="C16" s="42">
        <f>SUM(D16:G16)</f>
        <v>20629.278266575177</v>
      </c>
      <c r="D16" s="441">
        <f>D14/2</f>
        <v>4443.5323363542411</v>
      </c>
      <c r="E16" s="441">
        <f t="shared" ref="E16:G16" si="4">E14/2</f>
        <v>5371.9726450295675</v>
      </c>
      <c r="F16" s="441">
        <f t="shared" si="4"/>
        <v>5756.698672943382</v>
      </c>
      <c r="G16" s="441">
        <f t="shared" si="4"/>
        <v>5057.0746122479868</v>
      </c>
      <c r="H16" s="409"/>
    </row>
    <row r="17" spans="1:8" ht="18.75" customHeight="1">
      <c r="B17" s="415" t="s">
        <v>6</v>
      </c>
      <c r="C17" s="416"/>
      <c r="D17" s="416"/>
      <c r="E17" s="416"/>
      <c r="F17" s="416"/>
      <c r="G17" s="417"/>
    </row>
    <row r="18" spans="1:8" ht="18.75" customHeight="1">
      <c r="B18" s="43" t="s">
        <v>8</v>
      </c>
      <c r="C18" s="39">
        <f>SUM(D18:G18)</f>
        <v>24386.993999999995</v>
      </c>
      <c r="D18" s="39">
        <f>'Resumen Dem  Y Cap'!N5</f>
        <v>5197.9609999999993</v>
      </c>
      <c r="E18" s="39">
        <f>'Resumen Dem  Y Cap'!N11</f>
        <v>5902.0109999999995</v>
      </c>
      <c r="F18" s="39">
        <f>'Resumen Dem  Y Cap'!N17</f>
        <v>6571.0109999999995</v>
      </c>
      <c r="G18" s="39">
        <f>'Resumen Dem  Y Cap'!N23</f>
        <v>6716.0109999999995</v>
      </c>
      <c r="H18" s="60"/>
    </row>
    <row r="19" spans="1:8" ht="18.75" customHeight="1">
      <c r="B19" s="43" t="s">
        <v>9</v>
      </c>
      <c r="C19" s="39">
        <f>SUM(D19:G19)</f>
        <v>8535.8378489340448</v>
      </c>
      <c r="D19" s="39">
        <f>'Resumen Dem  Y Cap'!N6</f>
        <v>2027.459509655125</v>
      </c>
      <c r="E19" s="39">
        <f>'Resumen Dem  Y Cap'!N12</f>
        <v>2104.5499340096599</v>
      </c>
      <c r="F19" s="39">
        <f>'Resumen Dem  Y Cap'!N18</f>
        <v>2168.5568230269382</v>
      </c>
      <c r="G19" s="39">
        <f>'Resumen Dem  Y Cap'!N24</f>
        <v>2235.271582242322</v>
      </c>
      <c r="H19" s="60"/>
    </row>
    <row r="20" spans="1:8" ht="18.75" hidden="1" customHeight="1">
      <c r="B20" s="415" t="s">
        <v>115</v>
      </c>
      <c r="C20" s="416"/>
      <c r="D20" s="416"/>
      <c r="E20" s="416"/>
      <c r="F20" s="416"/>
      <c r="G20" s="417"/>
    </row>
    <row r="21" spans="1:8" ht="18.75" hidden="1" customHeight="1">
      <c r="B21" s="48" t="s">
        <v>116</v>
      </c>
      <c r="C21" s="39" t="e">
        <f>SUM(D21:G21)</f>
        <v>#REF!</v>
      </c>
      <c r="D21" s="39" t="e">
        <f>+D18*D12</f>
        <v>#REF!</v>
      </c>
      <c r="E21" s="39" t="e">
        <f>+E18*E12</f>
        <v>#REF!</v>
      </c>
      <c r="F21" s="39">
        <f>+F18*F12</f>
        <v>0</v>
      </c>
      <c r="G21" s="39">
        <f>+G18*G12</f>
        <v>0</v>
      </c>
    </row>
    <row r="22" spans="1:8" ht="18.75" hidden="1" customHeight="1">
      <c r="B22" s="48" t="s">
        <v>117</v>
      </c>
      <c r="C22" s="39" t="e">
        <f>SUM(D22:G22)</f>
        <v>#REF!</v>
      </c>
      <c r="D22" s="39" t="e">
        <f>+D19*D12</f>
        <v>#REF!</v>
      </c>
      <c r="E22" s="39" t="e">
        <f>+E19*E12</f>
        <v>#REF!</v>
      </c>
      <c r="F22" s="39">
        <f>+F19*F12</f>
        <v>0</v>
      </c>
      <c r="G22" s="39">
        <f>+G19*G12</f>
        <v>0</v>
      </c>
    </row>
    <row r="23" spans="1:8" ht="17.399999999999999">
      <c r="A23" s="58"/>
      <c r="B23" s="58"/>
      <c r="C23" s="57"/>
      <c r="D23" s="57"/>
      <c r="E23" s="57"/>
      <c r="F23" s="57"/>
      <c r="G23" s="57"/>
      <c r="H23" s="58"/>
    </row>
    <row r="24" spans="1:8" ht="24" customHeight="1">
      <c r="A24" s="58"/>
      <c r="B24" s="410" t="s">
        <v>110</v>
      </c>
      <c r="C24" s="411"/>
      <c r="D24" s="411"/>
      <c r="E24" s="411"/>
      <c r="F24" s="412"/>
    </row>
    <row r="25" spans="1:8" ht="24" customHeight="1">
      <c r="A25" s="58"/>
      <c r="B25" s="108"/>
      <c r="C25" s="114" t="s">
        <v>245</v>
      </c>
      <c r="D25" s="114" t="s">
        <v>246</v>
      </c>
      <c r="E25" s="114" t="s">
        <v>247</v>
      </c>
      <c r="F25" s="112" t="s">
        <v>248</v>
      </c>
    </row>
    <row r="26" spans="1:8" ht="24" customHeight="1">
      <c r="A26" s="58"/>
      <c r="B26" s="113" t="s">
        <v>19</v>
      </c>
      <c r="C26" s="115" t="s">
        <v>2</v>
      </c>
      <c r="D26" s="115" t="s">
        <v>2</v>
      </c>
      <c r="E26" s="115" t="s">
        <v>2</v>
      </c>
      <c r="F26" s="115" t="s">
        <v>2</v>
      </c>
    </row>
    <row r="27" spans="1:8" ht="22.5" customHeight="1">
      <c r="A27" s="58"/>
      <c r="B27" s="109" t="s">
        <v>11</v>
      </c>
      <c r="C27" s="110">
        <f>ROUND(D15/D18/12,4)</f>
        <v>7.1199999999999999E-2</v>
      </c>
      <c r="D27" s="110">
        <f>ROUND(E15/E18/12,4)</f>
        <v>7.5800000000000006E-2</v>
      </c>
      <c r="E27" s="110">
        <f>ROUND(F15/F18/12,4)</f>
        <v>7.2999999999999995E-2</v>
      </c>
      <c r="F27" s="110">
        <f>ROUND(G15/G18/12,4)</f>
        <v>6.2700000000000006E-2</v>
      </c>
    </row>
    <row r="28" spans="1:8" ht="22.5" customHeight="1">
      <c r="A28" s="58"/>
      <c r="B28" s="116" t="s">
        <v>10</v>
      </c>
      <c r="C28" s="110">
        <f>ROUND(D16/D19/12,4)</f>
        <v>0.18260000000000001</v>
      </c>
      <c r="D28" s="110">
        <f>ROUND(E16/E19/12,4)</f>
        <v>0.2127</v>
      </c>
      <c r="E28" s="110">
        <f>ROUND(F16/F19/12,4)</f>
        <v>0.22120000000000001</v>
      </c>
      <c r="F28" s="110">
        <f>ROUND(G16/G19/12,4)</f>
        <v>0.1885</v>
      </c>
    </row>
    <row r="29" spans="1:8" ht="17.399999999999999">
      <c r="A29" s="58"/>
      <c r="C29" s="111"/>
    </row>
    <row r="31" spans="1:8">
      <c r="D31" s="19"/>
      <c r="F31" s="19"/>
      <c r="H31" s="19"/>
    </row>
    <row r="34" spans="2:6" ht="25.2" customHeight="1">
      <c r="B34" s="446" t="s">
        <v>560</v>
      </c>
      <c r="C34" s="446"/>
      <c r="D34" s="446"/>
      <c r="E34" s="446"/>
      <c r="F34" s="446"/>
    </row>
    <row r="35" spans="2:6">
      <c r="B35" s="413" t="s">
        <v>559</v>
      </c>
      <c r="C35" s="9">
        <v>45839</v>
      </c>
      <c r="D35" s="9">
        <v>46204</v>
      </c>
      <c r="E35" s="9">
        <v>46569</v>
      </c>
      <c r="F35" s="9">
        <v>46935</v>
      </c>
    </row>
    <row r="36" spans="2:6">
      <c r="B36" s="414"/>
      <c r="C36" s="9">
        <v>46203</v>
      </c>
      <c r="D36" s="9">
        <v>46568</v>
      </c>
      <c r="E36" s="9">
        <v>46934</v>
      </c>
      <c r="F36" s="9">
        <v>47299</v>
      </c>
    </row>
    <row r="37" spans="2:6" ht="21.6" customHeight="1">
      <c r="B37" s="405" t="str">
        <f>+B27</f>
        <v>Agentes Generadores</v>
      </c>
      <c r="C37" s="406">
        <f>+C27/SUM(C27:C28)</f>
        <v>0.28053585500394007</v>
      </c>
      <c r="D37" s="406">
        <f>+D27/SUM(D27:D28)</f>
        <v>0.26273830155979205</v>
      </c>
      <c r="E37" s="406">
        <f>+E27/SUM(E27:E28)</f>
        <v>0.24813052345343301</v>
      </c>
      <c r="F37" s="406">
        <f>+F27/SUM(F27:F28)</f>
        <v>0.24960191082802552</v>
      </c>
    </row>
    <row r="38" spans="2:6" ht="18.600000000000001" customHeight="1">
      <c r="B38" s="405" t="str">
        <f>+B28</f>
        <v>Agentes Consumidores</v>
      </c>
      <c r="C38" s="406">
        <f>+C28/SUM(C27:C28)</f>
        <v>0.71946414499605982</v>
      </c>
      <c r="D38" s="406">
        <f>+D28/SUM(D27:D28)</f>
        <v>0.73726169844020806</v>
      </c>
      <c r="E38" s="406">
        <f>+E28/SUM(E27:E28)</f>
        <v>0.75186947654656699</v>
      </c>
      <c r="F38" s="406">
        <f>+F28/SUM(F27:F28)</f>
        <v>0.75039808917197459</v>
      </c>
    </row>
    <row r="39" spans="2:6" ht="15.6">
      <c r="B39" s="112" t="s">
        <v>2</v>
      </c>
      <c r="C39" s="407">
        <f>SUM(C37:C38)</f>
        <v>0.99999999999999989</v>
      </c>
      <c r="D39" s="407">
        <f t="shared" ref="D39:F39" si="5">SUM(D37:D38)</f>
        <v>1</v>
      </c>
      <c r="E39" s="407">
        <f t="shared" si="5"/>
        <v>1</v>
      </c>
      <c r="F39" s="407">
        <f t="shared" si="5"/>
        <v>1</v>
      </c>
    </row>
    <row r="42" spans="2:6">
      <c r="E42" s="59"/>
    </row>
    <row r="45" spans="2:6">
      <c r="C45" s="404"/>
      <c r="D45" s="404"/>
      <c r="E45" s="404"/>
      <c r="F45" s="404"/>
    </row>
  </sheetData>
  <mergeCells count="13">
    <mergeCell ref="B1:G1"/>
    <mergeCell ref="B2:G2"/>
    <mergeCell ref="B3:G3"/>
    <mergeCell ref="B7:B8"/>
    <mergeCell ref="C7:C8"/>
    <mergeCell ref="B6:G6"/>
    <mergeCell ref="B5:G5"/>
    <mergeCell ref="H15:H16"/>
    <mergeCell ref="B24:F24"/>
    <mergeCell ref="B35:B36"/>
    <mergeCell ref="B17:G17"/>
    <mergeCell ref="B20:G20"/>
    <mergeCell ref="B34:F34"/>
  </mergeCells>
  <phoneticPr fontId="0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scale="60" orientation="landscape" horizontalDpi="4294967293" r:id="rId1"/>
  <headerFooter alignWithMargins="0">
    <oddFooter>&amp;LArchivo:  &amp;FHoja:  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7EEB8-366C-439C-A3A5-B3D6C6935F63}">
  <sheetPr>
    <tabColor theme="8" tint="-0.499984740745262"/>
    <pageSetUpPr fitToPage="1"/>
  </sheetPr>
  <dimension ref="A1:V188"/>
  <sheetViews>
    <sheetView showGridLines="0" zoomScale="96" zoomScaleNormal="96" workbookViewId="0">
      <pane ySplit="3" topLeftCell="A57" activePane="bottomLeft" state="frozen"/>
      <selection activeCell="H235" sqref="H235"/>
      <selection pane="bottomLeft" activeCell="E78" sqref="E78"/>
    </sheetView>
  </sheetViews>
  <sheetFormatPr baseColWidth="10" defaultColWidth="9.109375" defaultRowHeight="13.8"/>
  <cols>
    <col min="1" max="1" width="3.6640625" style="84" customWidth="1"/>
    <col min="2" max="2" width="55.109375" style="84" customWidth="1"/>
    <col min="3" max="3" width="9.88671875" style="84" customWidth="1"/>
    <col min="4" max="4" width="10.109375" style="84" customWidth="1"/>
    <col min="5" max="5" width="10.6640625" style="84" customWidth="1"/>
    <col min="6" max="6" width="10.33203125" style="84" customWidth="1"/>
    <col min="7" max="7" width="10.109375" style="84" customWidth="1"/>
    <col min="8" max="8" width="10.6640625" style="84" customWidth="1"/>
    <col min="9" max="9" width="12" style="84" customWidth="1"/>
    <col min="10" max="10" width="14" style="84" customWidth="1"/>
    <col min="11" max="11" width="11.88671875" style="84" customWidth="1"/>
    <col min="12" max="12" width="10.6640625" style="84" customWidth="1"/>
    <col min="13" max="13" width="11" style="84" bestFit="1" customWidth="1"/>
    <col min="14" max="14" width="11.33203125" style="84" bestFit="1" customWidth="1"/>
    <col min="15" max="15" width="10.33203125" style="84" bestFit="1" customWidth="1"/>
    <col min="16" max="16" width="9.109375" style="84"/>
    <col min="17" max="17" width="15" style="84" customWidth="1"/>
    <col min="18" max="19" width="9.109375" style="84"/>
    <col min="20" max="20" width="9.44140625" style="84" customWidth="1"/>
    <col min="21" max="21" width="9.5546875" style="84" customWidth="1"/>
    <col min="22" max="16384" width="9.109375" style="84"/>
  </cols>
  <sheetData>
    <row r="1" spans="2:11" s="212" customFormat="1">
      <c r="B1" s="428" t="s">
        <v>37</v>
      </c>
      <c r="C1" s="428"/>
      <c r="D1" s="428"/>
      <c r="E1" s="428"/>
      <c r="F1" s="428"/>
      <c r="G1" s="428"/>
      <c r="H1" s="428"/>
      <c r="I1" s="428"/>
    </row>
    <row r="2" spans="2:11" s="212" customFormat="1">
      <c r="B2" s="428" t="s">
        <v>195</v>
      </c>
      <c r="C2" s="428"/>
      <c r="D2" s="428"/>
      <c r="E2" s="428"/>
      <c r="F2" s="428"/>
      <c r="G2" s="428"/>
      <c r="H2" s="428"/>
      <c r="I2" s="428"/>
    </row>
    <row r="3" spans="2:11" s="212" customFormat="1">
      <c r="B3" s="428" t="s">
        <v>225</v>
      </c>
      <c r="C3" s="428"/>
      <c r="D3" s="428"/>
      <c r="E3" s="428"/>
      <c r="F3" s="428"/>
      <c r="G3" s="428"/>
      <c r="H3" s="428"/>
      <c r="I3" s="428"/>
    </row>
    <row r="4" spans="2:11" s="214" customFormat="1" ht="14.4" thickBot="1">
      <c r="B4" s="213" t="s">
        <v>196</v>
      </c>
    </row>
    <row r="5" spans="2:11" ht="14.4" thickBot="1">
      <c r="B5" s="90"/>
      <c r="C5" s="118" t="s">
        <v>38</v>
      </c>
      <c r="D5" s="118">
        <v>2024</v>
      </c>
      <c r="E5" s="118">
        <f>D5+1</f>
        <v>2025</v>
      </c>
      <c r="F5" s="118">
        <f>+E5+1</f>
        <v>2026</v>
      </c>
      <c r="G5" s="118">
        <f>+F5+1</f>
        <v>2027</v>
      </c>
      <c r="H5" s="118">
        <f>+G5+1</f>
        <v>2028</v>
      </c>
      <c r="I5" s="118">
        <f>+H5+1</f>
        <v>2029</v>
      </c>
    </row>
    <row r="6" spans="2:11">
      <c r="B6" s="119" t="s">
        <v>39</v>
      </c>
      <c r="C6" s="120" t="s">
        <v>40</v>
      </c>
      <c r="D6" s="106"/>
      <c r="E6" s="107">
        <f>+'[13]OMT%_ADMT%'!F14</f>
        <v>1.7463481823484322E-2</v>
      </c>
      <c r="F6" s="106">
        <f>$E$6</f>
        <v>1.7463481823484322E-2</v>
      </c>
      <c r="G6" s="106">
        <f t="shared" ref="G6:I6" si="0">$E$6</f>
        <v>1.7463481823484322E-2</v>
      </c>
      <c r="H6" s="106">
        <f t="shared" si="0"/>
        <v>1.7463481823484322E-2</v>
      </c>
      <c r="I6" s="106">
        <f t="shared" si="0"/>
        <v>1.7463481823484322E-2</v>
      </c>
      <c r="J6" s="104"/>
      <c r="K6" s="104"/>
    </row>
    <row r="7" spans="2:11">
      <c r="B7" s="121" t="s">
        <v>41</v>
      </c>
      <c r="C7" s="122" t="s">
        <v>40</v>
      </c>
      <c r="D7" s="105"/>
      <c r="E7" s="105">
        <f>+'[13]OMT%_ADMT%'!F13</f>
        <v>8.2319969859183714E-3</v>
      </c>
      <c r="F7" s="105">
        <f>$E$7</f>
        <v>8.2319969859183714E-3</v>
      </c>
      <c r="G7" s="105">
        <f t="shared" ref="G7:I7" si="1">$E$7</f>
        <v>8.2319969859183714E-3</v>
      </c>
      <c r="H7" s="105">
        <f t="shared" si="1"/>
        <v>8.2319969859183714E-3</v>
      </c>
      <c r="I7" s="105">
        <f t="shared" si="1"/>
        <v>8.2319969859183714E-3</v>
      </c>
      <c r="J7" s="104"/>
      <c r="K7" s="104"/>
    </row>
    <row r="8" spans="2:11" ht="8.25" customHeight="1" thickBot="1">
      <c r="E8" s="103"/>
      <c r="F8" s="103"/>
      <c r="G8" s="103"/>
      <c r="H8" s="103"/>
      <c r="I8" s="103"/>
      <c r="J8" s="104"/>
      <c r="K8" s="104"/>
    </row>
    <row r="9" spans="2:11" ht="14.4" thickBot="1">
      <c r="B9" s="123" t="s">
        <v>111</v>
      </c>
      <c r="C9" s="124" t="s">
        <v>40</v>
      </c>
      <c r="D9" s="66">
        <f>'[13]Tasa de Depreciación'!G28</f>
        <v>3.2314329354868353E-2</v>
      </c>
      <c r="E9" s="103"/>
      <c r="F9" s="103"/>
      <c r="G9" s="103"/>
      <c r="H9" s="103"/>
      <c r="I9" s="103"/>
      <c r="J9" s="102"/>
      <c r="K9" s="102"/>
    </row>
    <row r="10" spans="2:11" ht="14.4" thickBot="1">
      <c r="B10" s="123" t="s">
        <v>42</v>
      </c>
      <c r="C10" s="124" t="s">
        <v>40</v>
      </c>
      <c r="D10" s="215">
        <v>9.4600000000000004E-2</v>
      </c>
      <c r="E10" s="103"/>
      <c r="F10" s="103"/>
      <c r="G10" s="103"/>
      <c r="H10" s="103"/>
      <c r="I10" s="103"/>
      <c r="J10" s="102"/>
      <c r="K10" s="102"/>
    </row>
    <row r="11" spans="2:11">
      <c r="C11" s="133"/>
      <c r="D11" s="216"/>
      <c r="E11" s="103"/>
      <c r="F11" s="103"/>
      <c r="G11" s="103"/>
      <c r="H11" s="103"/>
      <c r="I11" s="103"/>
      <c r="J11" s="102"/>
      <c r="K11" s="102"/>
    </row>
    <row r="12" spans="2:11">
      <c r="B12" s="217" t="s">
        <v>226</v>
      </c>
      <c r="C12" s="218"/>
      <c r="D12" s="219">
        <v>0.45</v>
      </c>
      <c r="E12" s="103"/>
      <c r="F12" s="103"/>
      <c r="G12" s="103"/>
      <c r="H12" s="103"/>
      <c r="I12" s="103"/>
      <c r="J12" s="102"/>
      <c r="K12" s="102"/>
    </row>
    <row r="13" spans="2:11">
      <c r="B13" s="131" t="s">
        <v>227</v>
      </c>
      <c r="C13" s="220"/>
      <c r="D13" s="221">
        <f>1-D12</f>
        <v>0.55000000000000004</v>
      </c>
      <c r="E13" s="103"/>
      <c r="F13" s="103"/>
      <c r="G13" s="103"/>
      <c r="H13" s="103"/>
      <c r="I13" s="103"/>
      <c r="J13" s="102"/>
      <c r="K13" s="102"/>
    </row>
    <row r="14" spans="2:11" ht="7.5" customHeight="1">
      <c r="B14" s="125"/>
      <c r="J14" s="101"/>
      <c r="K14" s="101"/>
    </row>
    <row r="15" spans="2:11" s="214" customFormat="1">
      <c r="B15" s="213" t="s">
        <v>133</v>
      </c>
    </row>
    <row r="16" spans="2:11" ht="13.5" customHeight="1" thickBot="1">
      <c r="B16" s="84" t="s">
        <v>127</v>
      </c>
      <c r="H16" s="84" t="s">
        <v>197</v>
      </c>
      <c r="I16" s="126">
        <f>AVERAGE('[13]Factor ajuste'!E23:G23)</f>
        <v>0.99401142120075814</v>
      </c>
    </row>
    <row r="17" spans="2:11" ht="13.5" customHeight="1" thickBot="1">
      <c r="B17" s="90" t="s">
        <v>132</v>
      </c>
      <c r="C17" s="118" t="s">
        <v>38</v>
      </c>
      <c r="D17" s="118">
        <f>D$5</f>
        <v>2024</v>
      </c>
      <c r="E17" s="118">
        <f t="shared" ref="E17:I17" si="2">E$5</f>
        <v>2025</v>
      </c>
      <c r="F17" s="118">
        <f t="shared" si="2"/>
        <v>2026</v>
      </c>
      <c r="G17" s="118">
        <f t="shared" si="2"/>
        <v>2027</v>
      </c>
      <c r="H17" s="118">
        <f t="shared" si="2"/>
        <v>2028</v>
      </c>
      <c r="I17" s="118">
        <f t="shared" si="2"/>
        <v>2029</v>
      </c>
    </row>
    <row r="18" spans="2:11">
      <c r="B18" s="128" t="s">
        <v>228</v>
      </c>
      <c r="C18" s="129" t="s">
        <v>43</v>
      </c>
      <c r="D18" s="93">
        <f>'[13]Activos Reconocidos'!C59/1000*I16</f>
        <v>1065516.6106159308</v>
      </c>
      <c r="E18" s="93">
        <f>'[13]Activos Reconocidos'!D59/1000*I16</f>
        <v>1065516.6106159308</v>
      </c>
      <c r="F18" s="93">
        <f>'[13]Activos Reconocidos'!E59/1000*I16</f>
        <v>1065516.6106159308</v>
      </c>
      <c r="G18" s="93">
        <f>'[13]Activos Reconocidos'!F59/1000*I16</f>
        <v>1065516.6106159308</v>
      </c>
      <c r="H18" s="93">
        <f>'[13]Activos Reconocidos'!G59/1000*I16</f>
        <v>1065516.6106159308</v>
      </c>
      <c r="I18" s="93">
        <f>'[13]Activos Reconocidos'!H59/1000*I16</f>
        <v>1065516.6106159308</v>
      </c>
    </row>
    <row r="19" spans="2:11">
      <c r="B19" s="128" t="s">
        <v>131</v>
      </c>
      <c r="C19" s="129" t="s">
        <v>43</v>
      </c>
      <c r="D19" s="93">
        <f>'[13]Activos Reconocidos'!C176/1000*I16</f>
        <v>105121.33922418537</v>
      </c>
      <c r="E19" s="93">
        <f>'[13]Activos Reconocidos'!D176/1000*I16</f>
        <v>117733.25518458066</v>
      </c>
      <c r="F19" s="93">
        <f>'[13]Activos Reconocidos'!E176/1000*I16</f>
        <v>117733.25518458066</v>
      </c>
      <c r="G19" s="93">
        <f>'[13]Activos Reconocidos'!F176/1000*I16</f>
        <v>122831.59542855894</v>
      </c>
      <c r="H19" s="93">
        <f>'[13]Activos Reconocidos'!G176/1000*I16</f>
        <v>122831.59542855894</v>
      </c>
      <c r="I19" s="93">
        <f>'[13]Activos Reconocidos'!H176/1000*I16</f>
        <v>122831.59542855894</v>
      </c>
    </row>
    <row r="20" spans="2:11">
      <c r="B20" s="128" t="s">
        <v>229</v>
      </c>
      <c r="C20" s="129" t="s">
        <v>43</v>
      </c>
      <c r="D20" s="93">
        <f>'[13]Activos Reconocidos'!C57/1000*I16</f>
        <v>545450.81088195357</v>
      </c>
      <c r="E20" s="93">
        <f>'[13]Activos Reconocidos'!D57/1000*I16</f>
        <v>509527.63549889496</v>
      </c>
      <c r="F20" s="93">
        <f>'[13]Activos Reconocidos'!E57/1000*I16</f>
        <v>476425.63440177933</v>
      </c>
      <c r="G20" s="93">
        <f>'[13]Activos Reconocidos'!F57/1000*I16</f>
        <v>443469.73848550994</v>
      </c>
      <c r="H20" s="93">
        <f>'[13]Activos Reconocidos'!G57/1000*I16</f>
        <v>410513.8425692406</v>
      </c>
      <c r="I20" s="93">
        <f>'[13]Activos Reconocidos'!H57/1000*I16</f>
        <v>377557.94665297121</v>
      </c>
    </row>
    <row r="21" spans="2:11">
      <c r="B21" s="222" t="s">
        <v>130</v>
      </c>
      <c r="C21" s="122" t="s">
        <v>43</v>
      </c>
      <c r="D21" s="223">
        <f>'[13]Activos Reconocidos'!C177/1000*I16</f>
        <v>77832.07122599482</v>
      </c>
      <c r="E21" s="223">
        <f>'[13]Activos Reconocidos'!D177/1000*I16</f>
        <v>88158.227589182061</v>
      </c>
      <c r="F21" s="223">
        <f>'[13]Activos Reconocidos'!E177/1000*I16</f>
        <v>85636.873134725902</v>
      </c>
      <c r="G21" s="223">
        <f>'[13]Activos Reconocidos'!F177/1000*I16</f>
        <v>88213.858924248008</v>
      </c>
      <c r="H21" s="223">
        <f>'[13]Activos Reconocidos'!G177/1000*I16</f>
        <v>85527.755023984762</v>
      </c>
      <c r="I21" s="223">
        <f>'[13]Activos Reconocidos'!H177/1000*I16</f>
        <v>82841.651123721487</v>
      </c>
    </row>
    <row r="22" spans="2:11" ht="10.5" customHeight="1">
      <c r="C22" s="133"/>
      <c r="D22" s="70"/>
      <c r="E22" s="70"/>
      <c r="F22" s="70"/>
      <c r="G22" s="70"/>
      <c r="H22" s="70"/>
      <c r="I22" s="70"/>
    </row>
    <row r="23" spans="2:11" s="214" customFormat="1">
      <c r="B23" s="213" t="s">
        <v>129</v>
      </c>
    </row>
    <row r="24" spans="2:11" ht="14.4" thickBot="1">
      <c r="B24" s="84" t="s">
        <v>127</v>
      </c>
      <c r="J24" s="134"/>
      <c r="K24" s="134"/>
    </row>
    <row r="25" spans="2:11" ht="14.4" thickBot="1">
      <c r="B25" s="90" t="s">
        <v>128</v>
      </c>
      <c r="C25" s="118" t="s">
        <v>38</v>
      </c>
      <c r="D25" s="118">
        <f>D$5</f>
        <v>2024</v>
      </c>
      <c r="E25" s="118">
        <f t="shared" ref="E25:I25" si="3">E$5</f>
        <v>2025</v>
      </c>
      <c r="F25" s="118">
        <f t="shared" si="3"/>
        <v>2026</v>
      </c>
      <c r="G25" s="118">
        <f t="shared" si="3"/>
        <v>2027</v>
      </c>
      <c r="H25" s="118">
        <f t="shared" si="3"/>
        <v>2028</v>
      </c>
      <c r="I25" s="118">
        <f t="shared" si="3"/>
        <v>2029</v>
      </c>
      <c r="J25" s="134"/>
      <c r="K25" s="134"/>
    </row>
    <row r="26" spans="2:11">
      <c r="B26" s="127" t="s">
        <v>230</v>
      </c>
      <c r="C26" s="120" t="s">
        <v>43</v>
      </c>
      <c r="D26" s="94">
        <f>('[13]Activos Reconocidos'!C184+'[13]Activos Reconocidos'!C185)/1000</f>
        <v>1540528.4742865805</v>
      </c>
      <c r="E26" s="94">
        <f>('[13]Activos Reconocidos'!D184+'[13]Activos Reconocidos'!D185)/1000</f>
        <v>1540528.4742865805</v>
      </c>
      <c r="F26" s="100">
        <f>('[13]Activos Reconocidos'!E184+'[13]Activos Reconocidos'!E185)/1000</f>
        <v>1540528.4742865805</v>
      </c>
      <c r="G26" s="94">
        <f>('[13]Activos Reconocidos'!F184+'[13]Activos Reconocidos'!F185)/1000</f>
        <v>1540528.4742865805</v>
      </c>
      <c r="H26" s="94">
        <f>('[13]Activos Reconocidos'!G184+'[13]Activos Reconocidos'!G185)/1000</f>
        <v>1540528.4742865805</v>
      </c>
      <c r="I26" s="99">
        <f>('[13]Activos Reconocidos'!H184+'[13]Activos Reconocidos'!H185)/1000</f>
        <v>1540528.4742865805</v>
      </c>
      <c r="J26" s="85"/>
      <c r="K26" s="85"/>
    </row>
    <row r="27" spans="2:11">
      <c r="B27" s="131" t="s">
        <v>44</v>
      </c>
      <c r="C27" s="132" t="s">
        <v>43</v>
      </c>
      <c r="D27" s="97">
        <f>'[13]Activos Reconocidos'!C186/1000</f>
        <v>204700.88983535423</v>
      </c>
      <c r="E27" s="97">
        <f>'[13]Activos Reconocidos'!D186/1000</f>
        <v>217388.78827535425</v>
      </c>
      <c r="F27" s="98">
        <f>'[13]Activos Reconocidos'!E186/1000</f>
        <v>217388.78827535425</v>
      </c>
      <c r="G27" s="97">
        <f>'[13]Activos Reconocidos'!F186/1000</f>
        <v>222517.84427535423</v>
      </c>
      <c r="H27" s="97">
        <f>'[13]Activos Reconocidos'!G186/1000</f>
        <v>222517.84427535423</v>
      </c>
      <c r="I27" s="96">
        <f>'[13]Activos Reconocidos'!H186/1000</f>
        <v>222517.84427535423</v>
      </c>
      <c r="J27" s="85"/>
      <c r="K27" s="85"/>
    </row>
    <row r="28" spans="2:11" ht="11.25" customHeight="1">
      <c r="B28" s="125"/>
      <c r="C28" s="133"/>
      <c r="D28" s="95"/>
      <c r="E28" s="95"/>
      <c r="F28" s="95"/>
      <c r="G28" s="95"/>
      <c r="H28" s="95"/>
      <c r="I28" s="95"/>
      <c r="J28" s="224"/>
      <c r="K28" s="85"/>
    </row>
    <row r="29" spans="2:11" s="214" customFormat="1">
      <c r="B29" s="213" t="s">
        <v>198</v>
      </c>
    </row>
    <row r="30" spans="2:11">
      <c r="B30" s="84" t="s">
        <v>127</v>
      </c>
    </row>
    <row r="31" spans="2:11" ht="4.5" customHeight="1" thickBot="1">
      <c r="B31" s="135"/>
    </row>
    <row r="32" spans="2:11" ht="14.4" thickBot="1">
      <c r="B32" s="90" t="s">
        <v>231</v>
      </c>
      <c r="C32" s="118"/>
      <c r="D32" s="118"/>
      <c r="E32" s="118">
        <f>E5</f>
        <v>2025</v>
      </c>
      <c r="F32" s="118">
        <f>F5</f>
        <v>2026</v>
      </c>
      <c r="G32" s="118">
        <f>G5</f>
        <v>2027</v>
      </c>
      <c r="H32" s="118">
        <f>H5</f>
        <v>2028</v>
      </c>
      <c r="I32" s="118">
        <f>I5</f>
        <v>2029</v>
      </c>
      <c r="K32" s="88"/>
    </row>
    <row r="33" spans="1:12">
      <c r="B33" s="136" t="s">
        <v>45</v>
      </c>
      <c r="C33" s="120" t="s">
        <v>43</v>
      </c>
      <c r="D33" s="136"/>
      <c r="E33" s="94">
        <f>D26*E$6</f>
        <v>26902.991009263733</v>
      </c>
      <c r="F33" s="94">
        <f>E26*F$6</f>
        <v>26902.991009263733</v>
      </c>
      <c r="G33" s="94">
        <f>F26*G$6</f>
        <v>26902.991009263733</v>
      </c>
      <c r="H33" s="94">
        <f>G26*H$6</f>
        <v>26902.991009263733</v>
      </c>
      <c r="I33" s="94">
        <f>H26*I$6</f>
        <v>26902.991009263733</v>
      </c>
      <c r="K33" s="137"/>
    </row>
    <row r="34" spans="1:12">
      <c r="B34" s="138" t="s">
        <v>46</v>
      </c>
      <c r="C34" s="129" t="s">
        <v>43</v>
      </c>
      <c r="D34" s="138"/>
      <c r="E34" s="93">
        <f>D26*E$7</f>
        <v>12681.625757048558</v>
      </c>
      <c r="F34" s="93">
        <f>E26*F$7</f>
        <v>12681.625757048558</v>
      </c>
      <c r="G34" s="93">
        <f>F26*G$7</f>
        <v>12681.625757048558</v>
      </c>
      <c r="H34" s="93">
        <f>G26*H$7</f>
        <v>12681.625757048558</v>
      </c>
      <c r="I34" s="93">
        <f>H26*I$7</f>
        <v>12681.625757048558</v>
      </c>
      <c r="K34" s="137"/>
    </row>
    <row r="35" spans="1:12">
      <c r="B35" s="138" t="s">
        <v>47</v>
      </c>
      <c r="C35" s="129" t="s">
        <v>43</v>
      </c>
      <c r="D35" s="138"/>
      <c r="E35" s="93">
        <f>-'[13]Activos Reconocidos'!D58/1000*$I$16</f>
        <v>35923.175383058668</v>
      </c>
      <c r="F35" s="93">
        <f>-'[13]Activos Reconocidos'!E58/1000*$I$16</f>
        <v>33102.001097115572</v>
      </c>
      <c r="G35" s="93">
        <f>-'[13]Activos Reconocidos'!F58/1000*$I$16</f>
        <v>32955.895916269394</v>
      </c>
      <c r="H35" s="93">
        <f>-'[13]Activos Reconocidos'!G58/1000*$I$16</f>
        <v>32955.895916269394</v>
      </c>
      <c r="I35" s="93">
        <f>-'[13]Activos Reconocidos'!H58/1000*$I$16</f>
        <v>32955.895916269394</v>
      </c>
      <c r="K35" s="137"/>
    </row>
    <row r="36" spans="1:12">
      <c r="B36" s="138" t="s">
        <v>48</v>
      </c>
      <c r="C36" s="129" t="s">
        <v>43</v>
      </c>
      <c r="D36" s="138"/>
      <c r="E36" s="93">
        <f>D20*$D$10</f>
        <v>51599.646709432811</v>
      </c>
      <c r="F36" s="93">
        <f>E20*$D$10</f>
        <v>48201.314318195466</v>
      </c>
      <c r="G36" s="93">
        <f>F20*$D$10</f>
        <v>45069.865014408329</v>
      </c>
      <c r="H36" s="93">
        <f>G20*$D$10</f>
        <v>41952.237260729242</v>
      </c>
      <c r="I36" s="93">
        <f>H20*$D$10</f>
        <v>38834.609507050161</v>
      </c>
      <c r="K36" s="137"/>
    </row>
    <row r="37" spans="1:12" ht="14.4" thickBot="1">
      <c r="B37" s="139" t="s">
        <v>112</v>
      </c>
      <c r="C37" s="130" t="s">
        <v>43</v>
      </c>
      <c r="D37" s="139"/>
      <c r="E37" s="93">
        <v>15</v>
      </c>
      <c r="F37" s="93">
        <f>15*2+270/3*0.5</f>
        <v>75</v>
      </c>
      <c r="G37" s="93">
        <f>15*2+270/3*0.5</f>
        <v>75</v>
      </c>
      <c r="H37" s="93">
        <f>15*2+270/3*0.5</f>
        <v>75</v>
      </c>
      <c r="I37" s="93">
        <v>15</v>
      </c>
      <c r="J37" s="140"/>
      <c r="K37" s="137"/>
    </row>
    <row r="38" spans="1:12" ht="14.4" thickBot="1">
      <c r="B38" s="141" t="s">
        <v>16</v>
      </c>
      <c r="C38" s="142"/>
      <c r="D38" s="142"/>
      <c r="E38" s="143">
        <f>SUM(E33:E37)</f>
        <v>127122.43885880377</v>
      </c>
      <c r="F38" s="143">
        <f>SUM(F33:F37)</f>
        <v>120962.93218162333</v>
      </c>
      <c r="G38" s="143">
        <f>SUM(G33:G37)</f>
        <v>117685.37769699001</v>
      </c>
      <c r="H38" s="143">
        <f>SUM(H33:H37)</f>
        <v>114567.74994331092</v>
      </c>
      <c r="I38" s="143">
        <f>SUM(I33:I37)</f>
        <v>111390.12218963185</v>
      </c>
      <c r="L38" s="140"/>
    </row>
    <row r="39" spans="1:12" ht="9.75" customHeight="1" thickBot="1">
      <c r="A39" s="144"/>
      <c r="B39" s="145"/>
      <c r="C39" s="144"/>
      <c r="D39" s="144"/>
      <c r="E39" s="146"/>
      <c r="F39" s="146"/>
      <c r="G39" s="146"/>
      <c r="H39" s="146"/>
      <c r="I39" s="146"/>
    </row>
    <row r="40" spans="1:12" ht="14.4" thickBot="1">
      <c r="A40" s="144"/>
      <c r="B40" s="90" t="s">
        <v>232</v>
      </c>
      <c r="C40" s="118"/>
      <c r="D40" s="118"/>
      <c r="E40" s="118">
        <f>E5</f>
        <v>2025</v>
      </c>
      <c r="F40" s="118">
        <f>F5</f>
        <v>2026</v>
      </c>
      <c r="G40" s="118">
        <f>G5</f>
        <v>2027</v>
      </c>
      <c r="H40" s="118">
        <f>H5</f>
        <v>2028</v>
      </c>
      <c r="I40" s="118">
        <f>I5</f>
        <v>2029</v>
      </c>
    </row>
    <row r="41" spans="1:12">
      <c r="A41" s="144"/>
      <c r="B41" s="136" t="s">
        <v>45</v>
      </c>
      <c r="C41" s="120" t="s">
        <v>43</v>
      </c>
      <c r="D41" s="136"/>
      <c r="E41" s="225">
        <f>E33*$D$12</f>
        <v>12106.345954168681</v>
      </c>
      <c r="F41" s="94">
        <f t="shared" ref="F41:I41" si="4">F33*$D$12</f>
        <v>12106.345954168681</v>
      </c>
      <c r="G41" s="94">
        <f t="shared" si="4"/>
        <v>12106.345954168681</v>
      </c>
      <c r="H41" s="94">
        <f t="shared" si="4"/>
        <v>12106.345954168681</v>
      </c>
      <c r="I41" s="94">
        <f t="shared" si="4"/>
        <v>12106.345954168681</v>
      </c>
    </row>
    <row r="42" spans="1:12">
      <c r="A42" s="144"/>
      <c r="B42" s="138" t="s">
        <v>46</v>
      </c>
      <c r="C42" s="129" t="s">
        <v>43</v>
      </c>
      <c r="D42" s="138"/>
      <c r="E42" s="93">
        <f t="shared" ref="E42:I43" si="5">E34*$D$12</f>
        <v>5706.7315906718513</v>
      </c>
      <c r="F42" s="93">
        <f t="shared" si="5"/>
        <v>5706.7315906718513</v>
      </c>
      <c r="G42" s="93">
        <f t="shared" si="5"/>
        <v>5706.7315906718513</v>
      </c>
      <c r="H42" s="93">
        <f t="shared" si="5"/>
        <v>5706.7315906718513</v>
      </c>
      <c r="I42" s="93">
        <f t="shared" si="5"/>
        <v>5706.7315906718513</v>
      </c>
    </row>
    <row r="43" spans="1:12">
      <c r="A43" s="144"/>
      <c r="B43" s="138" t="s">
        <v>47</v>
      </c>
      <c r="C43" s="129" t="s">
        <v>43</v>
      </c>
      <c r="D43" s="138"/>
      <c r="E43" s="93">
        <f>E35*$D$12</f>
        <v>16165.428922376401</v>
      </c>
      <c r="F43" s="93">
        <f t="shared" si="5"/>
        <v>14895.900493702007</v>
      </c>
      <c r="G43" s="93">
        <f t="shared" si="5"/>
        <v>14830.153162321227</v>
      </c>
      <c r="H43" s="93">
        <f t="shared" si="5"/>
        <v>14830.153162321227</v>
      </c>
      <c r="I43" s="93">
        <f t="shared" si="5"/>
        <v>14830.153162321227</v>
      </c>
    </row>
    <row r="44" spans="1:12">
      <c r="A44" s="144"/>
      <c r="B44" s="138" t="s">
        <v>48</v>
      </c>
      <c r="C44" s="129" t="s">
        <v>43</v>
      </c>
      <c r="D44" s="138"/>
      <c r="E44" s="93">
        <f t="shared" ref="E44:I45" si="6">E36*$D$12</f>
        <v>23219.841019244766</v>
      </c>
      <c r="F44" s="93">
        <f t="shared" si="6"/>
        <v>21690.591443187961</v>
      </c>
      <c r="G44" s="93">
        <f t="shared" si="6"/>
        <v>20281.439256483747</v>
      </c>
      <c r="H44" s="93">
        <f t="shared" si="6"/>
        <v>18878.506767328159</v>
      </c>
      <c r="I44" s="93">
        <f t="shared" si="6"/>
        <v>17475.574278172575</v>
      </c>
    </row>
    <row r="45" spans="1:12" ht="14.4" thickBot="1">
      <c r="A45" s="144"/>
      <c r="B45" s="139" t="s">
        <v>112</v>
      </c>
      <c r="C45" s="130" t="s">
        <v>43</v>
      </c>
      <c r="D45" s="139"/>
      <c r="E45" s="93">
        <f t="shared" si="6"/>
        <v>6.75</v>
      </c>
      <c r="F45" s="93">
        <f t="shared" si="6"/>
        <v>33.75</v>
      </c>
      <c r="G45" s="93">
        <f t="shared" si="6"/>
        <v>33.75</v>
      </c>
      <c r="H45" s="93">
        <f t="shared" si="6"/>
        <v>33.75</v>
      </c>
      <c r="I45" s="93">
        <f t="shared" si="6"/>
        <v>6.75</v>
      </c>
    </row>
    <row r="46" spans="1:12" ht="14.4" thickBot="1">
      <c r="A46" s="144"/>
      <c r="B46" s="141" t="s">
        <v>16</v>
      </c>
      <c r="C46" s="142"/>
      <c r="D46" s="142"/>
      <c r="E46" s="143">
        <f>SUM(E41:E45)</f>
        <v>57205.097486461702</v>
      </c>
      <c r="F46" s="143">
        <f>SUM(F41:F45)</f>
        <v>54433.319481730505</v>
      </c>
      <c r="G46" s="143">
        <f>SUM(G41:G45)</f>
        <v>52958.419963645509</v>
      </c>
      <c r="H46" s="143">
        <f>SUM(H41:H45)</f>
        <v>51555.487474489921</v>
      </c>
      <c r="I46" s="143">
        <f>SUM(I41:I45)</f>
        <v>50125.55498533434</v>
      </c>
    </row>
    <row r="47" spans="1:12" ht="9.75" customHeight="1" thickBot="1">
      <c r="A47" s="144"/>
      <c r="B47" s="145"/>
      <c r="C47" s="144"/>
      <c r="D47" s="144"/>
      <c r="E47" s="146"/>
      <c r="F47" s="146"/>
      <c r="G47" s="146"/>
      <c r="H47" s="146"/>
      <c r="I47" s="146"/>
    </row>
    <row r="48" spans="1:12" ht="14.4" thickBot="1">
      <c r="A48" s="144"/>
      <c r="B48" s="90" t="s">
        <v>233</v>
      </c>
      <c r="C48" s="118"/>
      <c r="D48" s="118"/>
      <c r="E48" s="118">
        <f>E5</f>
        <v>2025</v>
      </c>
      <c r="F48" s="118">
        <f>F5</f>
        <v>2026</v>
      </c>
      <c r="G48" s="118">
        <f>G5</f>
        <v>2027</v>
      </c>
      <c r="H48" s="118">
        <f>H5</f>
        <v>2028</v>
      </c>
      <c r="I48" s="118">
        <f>I5</f>
        <v>2029</v>
      </c>
    </row>
    <row r="49" spans="1:12">
      <c r="A49" s="144"/>
      <c r="B49" s="136" t="s">
        <v>45</v>
      </c>
      <c r="C49" s="120" t="s">
        <v>43</v>
      </c>
      <c r="D49" s="136"/>
      <c r="E49" s="225">
        <f>E33*$D$13</f>
        <v>14796.645055095054</v>
      </c>
      <c r="F49" s="94">
        <f t="shared" ref="F49:I49" si="7">F33*$D$13</f>
        <v>14796.645055095054</v>
      </c>
      <c r="G49" s="94">
        <f t="shared" si="7"/>
        <v>14796.645055095054</v>
      </c>
      <c r="H49" s="94">
        <f t="shared" si="7"/>
        <v>14796.645055095054</v>
      </c>
      <c r="I49" s="94">
        <f t="shared" si="7"/>
        <v>14796.645055095054</v>
      </c>
    </row>
    <row r="50" spans="1:12">
      <c r="A50" s="144"/>
      <c r="B50" s="138" t="s">
        <v>46</v>
      </c>
      <c r="C50" s="129" t="s">
        <v>43</v>
      </c>
      <c r="D50" s="138"/>
      <c r="E50" s="93">
        <f t="shared" ref="E50:I53" si="8">E34*$D$13</f>
        <v>6974.8941663767073</v>
      </c>
      <c r="F50" s="93">
        <f t="shared" si="8"/>
        <v>6974.8941663767073</v>
      </c>
      <c r="G50" s="93">
        <f t="shared" si="8"/>
        <v>6974.8941663767073</v>
      </c>
      <c r="H50" s="93">
        <f t="shared" si="8"/>
        <v>6974.8941663767073</v>
      </c>
      <c r="I50" s="93">
        <f t="shared" si="8"/>
        <v>6974.8941663767073</v>
      </c>
    </row>
    <row r="51" spans="1:12">
      <c r="A51" s="144"/>
      <c r="B51" s="138" t="s">
        <v>47</v>
      </c>
      <c r="C51" s="129" t="s">
        <v>43</v>
      </c>
      <c r="D51" s="138"/>
      <c r="E51" s="93">
        <f t="shared" si="8"/>
        <v>19757.746460682269</v>
      </c>
      <c r="F51" s="93">
        <f t="shared" si="8"/>
        <v>18206.100603413564</v>
      </c>
      <c r="G51" s="93">
        <f t="shared" si="8"/>
        <v>18125.742753948169</v>
      </c>
      <c r="H51" s="93">
        <f t="shared" si="8"/>
        <v>18125.742753948169</v>
      </c>
      <c r="I51" s="93">
        <f t="shared" si="8"/>
        <v>18125.742753948169</v>
      </c>
    </row>
    <row r="52" spans="1:12">
      <c r="A52" s="144"/>
      <c r="B52" s="138" t="s">
        <v>48</v>
      </c>
      <c r="C52" s="129" t="s">
        <v>43</v>
      </c>
      <c r="D52" s="138"/>
      <c r="E52" s="93">
        <f t="shared" si="8"/>
        <v>28379.805690188048</v>
      </c>
      <c r="F52" s="93">
        <f t="shared" si="8"/>
        <v>26510.722875007508</v>
      </c>
      <c r="G52" s="93">
        <f t="shared" si="8"/>
        <v>24788.425757924582</v>
      </c>
      <c r="H52" s="93">
        <f t="shared" si="8"/>
        <v>23073.730493401086</v>
      </c>
      <c r="I52" s="93">
        <f t="shared" si="8"/>
        <v>21359.03522887759</v>
      </c>
    </row>
    <row r="53" spans="1:12">
      <c r="A53" s="144"/>
      <c r="B53" s="139" t="s">
        <v>112</v>
      </c>
      <c r="C53" s="130" t="s">
        <v>43</v>
      </c>
      <c r="D53" s="139"/>
      <c r="E53" s="93">
        <f t="shared" si="8"/>
        <v>8.25</v>
      </c>
      <c r="F53" s="93">
        <f t="shared" si="8"/>
        <v>41.25</v>
      </c>
      <c r="G53" s="93">
        <f t="shared" si="8"/>
        <v>41.25</v>
      </c>
      <c r="H53" s="93">
        <f t="shared" si="8"/>
        <v>41.25</v>
      </c>
      <c r="I53" s="93">
        <f t="shared" si="8"/>
        <v>8.25</v>
      </c>
    </row>
    <row r="54" spans="1:12" ht="14.4" thickBot="1">
      <c r="A54" s="144"/>
      <c r="B54" s="226" t="s">
        <v>126</v>
      </c>
      <c r="C54" s="227" t="s">
        <v>43</v>
      </c>
      <c r="D54" s="226"/>
      <c r="E54" s="91">
        <f>[13]CTPR!E9+[13]CTPR!F9</f>
        <v>-6188.872545107246</v>
      </c>
      <c r="F54" s="91">
        <f>[13]CTPR!F9+[13]CTPR!G9</f>
        <v>-6188.872545107246</v>
      </c>
      <c r="G54" s="91">
        <f>[13]CTPR!G9+[13]CTPR!H9</f>
        <v>-6188.872545107246</v>
      </c>
      <c r="H54" s="91">
        <f>[13]CTPR!H9+[13]CTPR!I9</f>
        <v>-6188.872545107246</v>
      </c>
      <c r="I54" s="91">
        <f>[13]CTPR!I9+[13]CTPR!J9</f>
        <v>-6188.872545107246</v>
      </c>
      <c r="J54" s="147" t="s">
        <v>199</v>
      </c>
    </row>
    <row r="55" spans="1:12" ht="14.4" thickBot="1">
      <c r="A55" s="144"/>
      <c r="B55" s="141" t="s">
        <v>16</v>
      </c>
      <c r="C55" s="142"/>
      <c r="D55" s="142"/>
      <c r="E55" s="143">
        <f>SUM(E49:E54)</f>
        <v>63728.468827234836</v>
      </c>
      <c r="F55" s="143">
        <f t="shared" ref="F55:I55" si="9">SUM(F49:F54)</f>
        <v>60340.740154785592</v>
      </c>
      <c r="G55" s="143">
        <f t="shared" si="9"/>
        <v>58538.085188237266</v>
      </c>
      <c r="H55" s="143">
        <f t="shared" si="9"/>
        <v>56823.389923713774</v>
      </c>
      <c r="I55" s="143">
        <f t="shared" si="9"/>
        <v>55075.694659190274</v>
      </c>
    </row>
    <row r="56" spans="1:12" ht="8.25" customHeight="1" thickBot="1">
      <c r="A56" s="144"/>
      <c r="B56" s="145"/>
      <c r="C56" s="144"/>
      <c r="D56" s="144"/>
      <c r="E56" s="146"/>
      <c r="F56" s="146"/>
      <c r="G56" s="146"/>
      <c r="H56" s="146"/>
      <c r="I56" s="146"/>
    </row>
    <row r="57" spans="1:12" ht="14.4" thickBot="1">
      <c r="B57" s="90" t="s">
        <v>234</v>
      </c>
      <c r="C57" s="118"/>
      <c r="D57" s="118"/>
      <c r="E57" s="118">
        <f>E5</f>
        <v>2025</v>
      </c>
      <c r="F57" s="118">
        <f>F5</f>
        <v>2026</v>
      </c>
      <c r="G57" s="118">
        <f>G5</f>
        <v>2027</v>
      </c>
      <c r="H57" s="118">
        <f>H5</f>
        <v>2028</v>
      </c>
      <c r="I57" s="118">
        <f>I5</f>
        <v>2029</v>
      </c>
      <c r="J57" s="149"/>
    </row>
    <row r="58" spans="1:12">
      <c r="B58" s="136" t="s">
        <v>45</v>
      </c>
      <c r="C58" s="120" t="s">
        <v>43</v>
      </c>
      <c r="D58" s="136"/>
      <c r="E58" s="94">
        <f>(D27)*E$6</f>
        <v>3574.7902688907752</v>
      </c>
      <c r="F58" s="94">
        <f>(E27)*F$6</f>
        <v>3796.3651526759304</v>
      </c>
      <c r="G58" s="94">
        <f>(F27)*G$6</f>
        <v>3796.3651526759304</v>
      </c>
      <c r="H58" s="94">
        <f>(G27)*H$6</f>
        <v>3885.9363289035637</v>
      </c>
      <c r="I58" s="94">
        <f>(H27)*I$6</f>
        <v>3885.9363289035637</v>
      </c>
      <c r="L58" s="140"/>
    </row>
    <row r="59" spans="1:12">
      <c r="B59" s="138" t="s">
        <v>46</v>
      </c>
      <c r="C59" s="129" t="s">
        <v>43</v>
      </c>
      <c r="D59" s="138"/>
      <c r="E59" s="93">
        <f>(D27)*E$7</f>
        <v>1685.0971081394446</v>
      </c>
      <c r="F59" s="93">
        <f>(E27)*F$7</f>
        <v>1789.5438498551632</v>
      </c>
      <c r="G59" s="93">
        <f>(F27)*G$7</f>
        <v>1789.5438498551632</v>
      </c>
      <c r="H59" s="93">
        <f>(G27)*H$7</f>
        <v>1831.7662233877695</v>
      </c>
      <c r="I59" s="93">
        <f>(H27)*I$7</f>
        <v>1831.7662233877695</v>
      </c>
    </row>
    <row r="60" spans="1:12">
      <c r="B60" s="138" t="s">
        <v>47</v>
      </c>
      <c r="C60" s="129" t="s">
        <v>43</v>
      </c>
      <c r="D60" s="138"/>
      <c r="E60" s="93">
        <f>-'[13]Activos Reconocidos'!D178/1000*I16</f>
        <v>2285.7595972080348</v>
      </c>
      <c r="F60" s="93">
        <f>-'[13]Activos Reconocidos'!E178/1000*I16</f>
        <v>2521.3544544561678</v>
      </c>
      <c r="G60" s="93">
        <f>-'[13]Activos Reconocidos'!F178/1000*I16</f>
        <v>2521.3544544561678</v>
      </c>
      <c r="H60" s="93">
        <f>-'[13]Activos Reconocidos'!G178/1000*I16</f>
        <v>2686.1039002632615</v>
      </c>
      <c r="I60" s="93">
        <f>-'[13]Activos Reconocidos'!H178/1000*I16</f>
        <v>2686.1039002632615</v>
      </c>
    </row>
    <row r="61" spans="1:12">
      <c r="B61" s="138" t="s">
        <v>48</v>
      </c>
      <c r="C61" s="129" t="s">
        <v>43</v>
      </c>
      <c r="D61" s="138"/>
      <c r="E61" s="93">
        <f>(D21)*$D$10</f>
        <v>7362.9139379791104</v>
      </c>
      <c r="F61" s="93">
        <f>(E21)*$D$10</f>
        <v>8339.7683299366236</v>
      </c>
      <c r="G61" s="93">
        <f>(F21)*$D$10</f>
        <v>8101.2481985450704</v>
      </c>
      <c r="H61" s="93">
        <f>(G21)*$D$10</f>
        <v>8345.0310542338611</v>
      </c>
      <c r="I61" s="93">
        <f>(H21)*$D$10</f>
        <v>8090.9256252689593</v>
      </c>
    </row>
    <row r="62" spans="1:12" ht="14.4" thickBot="1">
      <c r="B62" s="138" t="s">
        <v>235</v>
      </c>
      <c r="C62" s="129" t="s">
        <v>43</v>
      </c>
      <c r="D62" s="138"/>
      <c r="E62" s="93">
        <f>[13]INVNE_Conex!C176</f>
        <v>-2319.7946868780414</v>
      </c>
      <c r="F62" s="93">
        <f>[13]INVNE_Conex!D176</f>
        <v>-2319.7946868780414</v>
      </c>
      <c r="G62" s="93">
        <f>[13]INVNE_Conex!E176</f>
        <v>-2319.7946868780414</v>
      </c>
      <c r="H62" s="93">
        <f>[13]INVNE_Conex!F176</f>
        <v>-2319.7946868780414</v>
      </c>
      <c r="I62" s="93">
        <f>[13]INVNE_Conex!G176</f>
        <v>-2319.7946868780414</v>
      </c>
      <c r="J62" s="147" t="s">
        <v>236</v>
      </c>
    </row>
    <row r="63" spans="1:12" ht="14.4" hidden="1" thickBot="1">
      <c r="B63" s="148"/>
      <c r="C63" s="129"/>
      <c r="D63" s="148"/>
      <c r="E63" s="92"/>
      <c r="F63" s="92"/>
      <c r="G63" s="92"/>
      <c r="I63" s="91"/>
    </row>
    <row r="64" spans="1:12" ht="14.4" thickBot="1">
      <c r="B64" s="141" t="s">
        <v>16</v>
      </c>
      <c r="C64" s="141"/>
      <c r="D64" s="141"/>
      <c r="E64" s="143">
        <f>SUM(E58:E62)</f>
        <v>12588.766225339323</v>
      </c>
      <c r="F64" s="143">
        <f>SUM(F58:F62)</f>
        <v>14127.237100045844</v>
      </c>
      <c r="G64" s="143">
        <f t="shared" ref="G64:I64" si="10">SUM(G58:G62)</f>
        <v>13888.716968654289</v>
      </c>
      <c r="H64" s="143">
        <f t="shared" si="10"/>
        <v>14429.042819910414</v>
      </c>
      <c r="I64" s="143">
        <f t="shared" si="10"/>
        <v>14174.937390945513</v>
      </c>
    </row>
    <row r="65" spans="2:22" ht="9" customHeight="1" thickBot="1">
      <c r="B65" s="145"/>
      <c r="C65" s="144"/>
      <c r="D65" s="144"/>
      <c r="E65" s="146"/>
      <c r="F65" s="146"/>
      <c r="G65" s="146"/>
      <c r="H65" s="146"/>
      <c r="I65" s="146"/>
    </row>
    <row r="66" spans="2:22" ht="14.4" thickBot="1">
      <c r="B66" s="90" t="s">
        <v>237</v>
      </c>
      <c r="C66" s="118"/>
      <c r="D66" s="118"/>
      <c r="E66" s="118">
        <f>E5</f>
        <v>2025</v>
      </c>
      <c r="F66" s="118">
        <f>F5</f>
        <v>2026</v>
      </c>
      <c r="G66" s="118">
        <f>G5</f>
        <v>2027</v>
      </c>
      <c r="H66" s="118">
        <f>H5</f>
        <v>2028</v>
      </c>
      <c r="I66" s="118">
        <f>I5</f>
        <v>2029</v>
      </c>
    </row>
    <row r="67" spans="2:22" ht="14.4" thickBot="1">
      <c r="B67" s="136" t="s">
        <v>51</v>
      </c>
      <c r="C67" s="120" t="s">
        <v>43</v>
      </c>
      <c r="D67" s="136"/>
      <c r="E67" s="228">
        <f>+([13]CND!D24+[13]CND!E24)/1000</f>
        <v>7723.1264646624304</v>
      </c>
      <c r="F67" s="228">
        <f>+([13]CND!F24+[13]CND!G24)/1000</f>
        <v>9945.1023735361105</v>
      </c>
      <c r="G67" s="228">
        <f>+([13]CND!H24+[13]CND!I24)/1000</f>
        <v>11389.698067972951</v>
      </c>
      <c r="H67" s="228">
        <f>+([13]CND!J24+[13]CND!K24)/1000</f>
        <v>11495.618130191368</v>
      </c>
      <c r="I67" s="228">
        <f>+([13]CND!L24+[13]CND!M24)/1000</f>
        <v>4352.440427247986</v>
      </c>
      <c r="J67" s="85"/>
      <c r="O67" s="146"/>
    </row>
    <row r="68" spans="2:22" ht="14.4" thickBot="1">
      <c r="B68" s="150" t="s">
        <v>16</v>
      </c>
      <c r="C68" s="141"/>
      <c r="D68" s="141"/>
      <c r="E68" s="229">
        <f>SUM(E67:E67)</f>
        <v>7723.1264646624304</v>
      </c>
      <c r="F68" s="229">
        <f>SUM(F67:F67)</f>
        <v>9945.1023735361105</v>
      </c>
      <c r="G68" s="229">
        <f>SUM(G67:G67)</f>
        <v>11389.698067972951</v>
      </c>
      <c r="H68" s="229">
        <f>SUM(H67:H67)</f>
        <v>11495.618130191368</v>
      </c>
      <c r="I68" s="229">
        <f>SUM(I67:I67)</f>
        <v>4352.440427247986</v>
      </c>
      <c r="Q68" s="135"/>
      <c r="R68" s="135"/>
      <c r="S68" s="135"/>
    </row>
    <row r="69" spans="2:22" ht="9.75" customHeight="1" thickBot="1">
      <c r="B69" s="145"/>
      <c r="C69" s="144"/>
      <c r="D69" s="144"/>
      <c r="E69" s="146"/>
      <c r="F69" s="146"/>
      <c r="G69" s="146"/>
      <c r="H69" s="146"/>
      <c r="I69" s="146"/>
      <c r="K69" s="135"/>
      <c r="L69" s="135"/>
      <c r="M69" s="135"/>
      <c r="Q69" s="135"/>
      <c r="R69" s="135"/>
      <c r="S69" s="135"/>
    </row>
    <row r="70" spans="2:22" ht="15" thickBot="1">
      <c r="B70" s="90" t="s">
        <v>200</v>
      </c>
      <c r="C70" s="151"/>
      <c r="D70" s="118" t="s">
        <v>125</v>
      </c>
      <c r="E70" s="118" t="s">
        <v>238</v>
      </c>
      <c r="F70" s="118" t="s">
        <v>239</v>
      </c>
      <c r="G70" s="118" t="s">
        <v>240</v>
      </c>
      <c r="H70" s="118" t="s">
        <v>241</v>
      </c>
      <c r="I70" s="146"/>
      <c r="K70" s="135"/>
      <c r="L70" s="135"/>
      <c r="M70" s="135"/>
      <c r="P70" s="230"/>
      <c r="Q70" s="152"/>
      <c r="R70" s="152"/>
      <c r="S70" s="152"/>
      <c r="T70" s="152"/>
    </row>
    <row r="71" spans="2:22" ht="14.4">
      <c r="B71" s="153" t="s">
        <v>242</v>
      </c>
      <c r="C71" s="154" t="s">
        <v>43</v>
      </c>
      <c r="D71" s="155">
        <f>NPV($D$10,E71:H71)</f>
        <v>171071.19436315564</v>
      </c>
      <c r="E71" s="155">
        <f>(E46+F46)/2</f>
        <v>55819.208484096103</v>
      </c>
      <c r="F71" s="155">
        <f>(F46+G46)/2</f>
        <v>53695.869722688003</v>
      </c>
      <c r="G71" s="155">
        <f>(G46+H46)/2</f>
        <v>52256.953719067715</v>
      </c>
      <c r="H71" s="155">
        <f>(H46+I46)/2</f>
        <v>50840.521229912134</v>
      </c>
      <c r="I71" s="146"/>
      <c r="J71" s="230"/>
      <c r="K71" s="152"/>
      <c r="L71" s="152"/>
      <c r="M71" s="152"/>
      <c r="N71" s="152"/>
      <c r="P71" s="230"/>
      <c r="Q71" s="156"/>
      <c r="R71" s="156"/>
      <c r="S71" s="156"/>
      <c r="T71" s="156"/>
    </row>
    <row r="72" spans="2:22" ht="14.4">
      <c r="B72" s="157" t="s">
        <v>124</v>
      </c>
      <c r="C72" s="158" t="s">
        <v>43</v>
      </c>
      <c r="D72" s="159">
        <f>NPV($D$10,E72:H72)</f>
        <v>189237.58616187726</v>
      </c>
      <c r="E72" s="159">
        <f>(E55+F55)/2</f>
        <v>62034.604491010214</v>
      </c>
      <c r="F72" s="159">
        <f>(F55+G55)/2</f>
        <v>59439.412671511425</v>
      </c>
      <c r="G72" s="159">
        <f>(G55+H55)/2</f>
        <v>57680.737555975516</v>
      </c>
      <c r="H72" s="159">
        <f>(H55+I55)/2</f>
        <v>55949.542291452024</v>
      </c>
      <c r="I72" s="146"/>
      <c r="J72" s="230"/>
      <c r="K72" s="156"/>
      <c r="L72" s="156"/>
      <c r="M72" s="156"/>
      <c r="N72" s="156"/>
      <c r="P72" s="230"/>
      <c r="Q72" s="156"/>
      <c r="R72" s="156"/>
      <c r="S72" s="156"/>
      <c r="T72" s="156"/>
    </row>
    <row r="73" spans="2:22" ht="14.4">
      <c r="B73" s="157" t="s">
        <v>243</v>
      </c>
      <c r="C73" s="158" t="s">
        <v>43</v>
      </c>
      <c r="D73" s="159">
        <f>NPV(RRT,E73:H73)</f>
        <v>171071.19436315566</v>
      </c>
      <c r="E73" s="159">
        <f>-PMT(RRT,4,$D$71)</f>
        <v>53338.451647096663</v>
      </c>
      <c r="F73" s="159">
        <f>-PMT(RRT,4,$D$71)</f>
        <v>53338.451647096663</v>
      </c>
      <c r="G73" s="159">
        <f>-PMT(RRT,4,$D$71)</f>
        <v>53338.451647096663</v>
      </c>
      <c r="H73" s="159">
        <f>-PMT(RRT,4,$D$71)</f>
        <v>53338.451647096663</v>
      </c>
      <c r="I73" s="146"/>
      <c r="J73" s="231"/>
      <c r="K73" s="156"/>
      <c r="L73" s="156"/>
      <c r="M73" s="156"/>
      <c r="N73" s="156"/>
      <c r="P73" s="230"/>
      <c r="Q73" s="156"/>
      <c r="R73" s="156"/>
      <c r="S73" s="156"/>
      <c r="T73" s="156"/>
    </row>
    <row r="74" spans="2:22" ht="14.4">
      <c r="B74" s="160" t="s">
        <v>123</v>
      </c>
      <c r="C74" s="161" t="s">
        <v>43</v>
      </c>
      <c r="D74" s="162">
        <f>NPV(RRT,E74:H74)</f>
        <v>189237.58616187726</v>
      </c>
      <c r="E74" s="162">
        <f>-PMT(RRT,4,$D$72)</f>
        <v>59002.568356899785</v>
      </c>
      <c r="F74" s="162">
        <f>-PMT(RRT,4,$D$72)</f>
        <v>59002.568356899785</v>
      </c>
      <c r="G74" s="162">
        <f>-PMT(RRT,4,$D$72)</f>
        <v>59002.568356899785</v>
      </c>
      <c r="H74" s="162">
        <f>-PMT(RRT,4,$D$72)</f>
        <v>59002.568356899785</v>
      </c>
      <c r="I74" s="146"/>
      <c r="J74" s="230"/>
      <c r="K74" s="156"/>
      <c r="L74" s="156"/>
      <c r="M74" s="156"/>
      <c r="N74" s="156"/>
      <c r="P74" s="232"/>
      <c r="Q74" s="163"/>
      <c r="R74" s="163"/>
      <c r="S74" s="163"/>
      <c r="T74" s="163"/>
    </row>
    <row r="75" spans="2:22" ht="9.75" customHeight="1" thickBot="1">
      <c r="B75" s="145"/>
      <c r="C75" s="144"/>
      <c r="D75" s="146"/>
      <c r="E75" s="146"/>
      <c r="F75" s="146"/>
      <c r="G75" s="146"/>
      <c r="H75" s="146"/>
      <c r="I75" s="146"/>
      <c r="J75" s="232"/>
      <c r="K75" s="163"/>
      <c r="L75" s="163"/>
      <c r="M75" s="163"/>
      <c r="N75" s="163"/>
      <c r="P75" s="232"/>
      <c r="Q75" s="163"/>
      <c r="R75" s="163"/>
      <c r="S75" s="163"/>
      <c r="T75" s="163"/>
      <c r="U75" s="156"/>
    </row>
    <row r="76" spans="2:22" ht="15" thickBot="1">
      <c r="B76" s="90" t="s">
        <v>201</v>
      </c>
      <c r="C76" s="118"/>
      <c r="D76" s="118"/>
      <c r="E76" s="118" t="str">
        <f>E70</f>
        <v>jul25-jun26</v>
      </c>
      <c r="F76" s="118" t="str">
        <f t="shared" ref="F76:H78" si="11">F70</f>
        <v>jul26-jun27</v>
      </c>
      <c r="G76" s="118" t="str">
        <f t="shared" si="11"/>
        <v>jul27-jun28</v>
      </c>
      <c r="H76" s="118" t="str">
        <f t="shared" si="11"/>
        <v>jul28-jun29</v>
      </c>
      <c r="J76" s="232"/>
      <c r="K76" s="163"/>
      <c r="L76" s="163"/>
      <c r="M76" s="163"/>
      <c r="N76" s="163"/>
      <c r="O76" s="156"/>
      <c r="V76" s="156"/>
    </row>
    <row r="77" spans="2:22">
      <c r="B77" s="164" t="s">
        <v>244</v>
      </c>
      <c r="C77" s="158" t="s">
        <v>43</v>
      </c>
      <c r="D77" s="159"/>
      <c r="E77" s="165">
        <f>E71</f>
        <v>55819.208484096103</v>
      </c>
      <c r="F77" s="165">
        <f t="shared" si="11"/>
        <v>53695.869722688003</v>
      </c>
      <c r="G77" s="165">
        <f t="shared" si="11"/>
        <v>52256.953719067715</v>
      </c>
      <c r="H77" s="165">
        <f t="shared" si="11"/>
        <v>50840.521229912134</v>
      </c>
      <c r="I77" s="233"/>
      <c r="J77" s="234"/>
      <c r="K77" s="234"/>
      <c r="L77" s="235"/>
      <c r="M77" s="236"/>
      <c r="N77" s="237"/>
      <c r="P77" s="238"/>
      <c r="Q77" s="239"/>
      <c r="R77" s="239"/>
      <c r="S77" s="239"/>
      <c r="T77" s="239"/>
    </row>
    <row r="78" spans="2:22">
      <c r="B78" s="164" t="s">
        <v>202</v>
      </c>
      <c r="C78" s="158" t="s">
        <v>43</v>
      </c>
      <c r="D78" s="166"/>
      <c r="E78" s="165">
        <f>E72</f>
        <v>62034.604491010214</v>
      </c>
      <c r="F78" s="165">
        <f t="shared" si="11"/>
        <v>59439.412671511425</v>
      </c>
      <c r="G78" s="165">
        <f t="shared" si="11"/>
        <v>57680.737555975516</v>
      </c>
      <c r="H78" s="165">
        <f t="shared" si="11"/>
        <v>55949.542291452024</v>
      </c>
      <c r="I78" s="233"/>
      <c r="J78" s="234"/>
      <c r="K78" s="234"/>
      <c r="L78" s="167"/>
      <c r="M78" s="86"/>
      <c r="N78" s="237"/>
      <c r="O78" s="156"/>
      <c r="V78" s="156"/>
    </row>
    <row r="79" spans="2:22" ht="14.25" customHeight="1">
      <c r="B79" s="164" t="s">
        <v>49</v>
      </c>
      <c r="C79" s="158" t="s">
        <v>43</v>
      </c>
      <c r="D79" s="166"/>
      <c r="E79" s="165">
        <f>(E64+F64)/2+E63</f>
        <v>13358.001662692583</v>
      </c>
      <c r="F79" s="165">
        <f>(F64+G64)/2+F63</f>
        <v>14007.977034350068</v>
      </c>
      <c r="G79" s="165">
        <f>(G64+H64)/2+G63</f>
        <v>14158.879894282352</v>
      </c>
      <c r="H79" s="165">
        <f>(H64+I64)/2</f>
        <v>14301.990105427963</v>
      </c>
      <c r="I79" s="85"/>
      <c r="J79" s="233"/>
      <c r="K79" s="233"/>
      <c r="L79" s="85"/>
      <c r="M79" s="85"/>
      <c r="N79" s="237"/>
    </row>
    <row r="80" spans="2:22" ht="14.4" thickBot="1">
      <c r="B80" s="164" t="s">
        <v>203</v>
      </c>
      <c r="C80" s="158" t="s">
        <v>43</v>
      </c>
      <c r="D80" s="166"/>
      <c r="E80" s="165">
        <f>([13]CND!E24+[13]CND!F24)/1000</f>
        <v>8887.0646727084822</v>
      </c>
      <c r="F80" s="165">
        <f>([13]CND!G24+[13]CND!H24)/1000</f>
        <v>10743.945290059135</v>
      </c>
      <c r="G80" s="165">
        <f>([13]CND!I24+[13]CND!J24)/1000</f>
        <v>11513.397345886764</v>
      </c>
      <c r="H80" s="165">
        <f>([13]CND!K24+[13]CND!L24)/1000</f>
        <v>10114.149224495974</v>
      </c>
      <c r="I80" s="85"/>
      <c r="J80" s="85"/>
      <c r="K80" s="85"/>
      <c r="L80" s="85"/>
      <c r="M80" s="85"/>
      <c r="N80" s="237"/>
      <c r="Q80" s="238"/>
      <c r="R80" s="239"/>
      <c r="S80" s="239"/>
      <c r="T80" s="239"/>
      <c r="U80" s="239"/>
    </row>
    <row r="81" spans="2:15" ht="14.4" thickBot="1">
      <c r="B81" s="141" t="s">
        <v>120</v>
      </c>
      <c r="C81" s="168" t="s">
        <v>43</v>
      </c>
      <c r="D81" s="141"/>
      <c r="E81" s="143">
        <f>E77+E78+E79+E80</f>
        <v>140098.87931050739</v>
      </c>
      <c r="F81" s="143">
        <f>F77+F78+F79+F80</f>
        <v>137887.20471860864</v>
      </c>
      <c r="G81" s="143">
        <f>G77+G78+G79+G80</f>
        <v>135609.96851521236</v>
      </c>
      <c r="H81" s="143">
        <f>H77+H78+H79+H80</f>
        <v>131206.20285128808</v>
      </c>
      <c r="I81" s="85"/>
      <c r="J81" s="86"/>
      <c r="K81" s="86"/>
      <c r="L81" s="86"/>
      <c r="M81" s="86"/>
      <c r="N81" s="85"/>
    </row>
    <row r="82" spans="2:15" ht="9" customHeight="1" thickBot="1">
      <c r="B82" s="145"/>
      <c r="C82" s="144"/>
      <c r="D82" s="144"/>
      <c r="E82" s="146"/>
      <c r="F82" s="146"/>
      <c r="G82" s="146"/>
      <c r="H82" s="146"/>
      <c r="I82" s="146"/>
      <c r="K82" s="156"/>
    </row>
    <row r="83" spans="2:15" ht="12.75" customHeight="1" thickBot="1">
      <c r="B83" s="429" t="s">
        <v>50</v>
      </c>
      <c r="C83" s="430"/>
      <c r="D83" s="431"/>
      <c r="E83" s="169" t="str">
        <f>+E76</f>
        <v>jul25-jun26</v>
      </c>
      <c r="F83" s="118" t="str">
        <f>+F76</f>
        <v>jul26-jun27</v>
      </c>
      <c r="G83" s="118" t="str">
        <f>+G76</f>
        <v>jul27-jun28</v>
      </c>
      <c r="H83" s="118" t="str">
        <f>+H76</f>
        <v>jul28-jun29</v>
      </c>
      <c r="I83" s="170"/>
    </row>
    <row r="84" spans="2:15" ht="18" customHeight="1" thickBot="1">
      <c r="B84" s="432"/>
      <c r="C84" s="433"/>
      <c r="D84" s="434"/>
      <c r="E84" s="171">
        <f>1/(1+RRT)^0.5</f>
        <v>0.95581155853466582</v>
      </c>
      <c r="F84" s="172">
        <f>E84/(1+RRT)</f>
        <v>0.87320624751933651</v>
      </c>
      <c r="G84" s="172">
        <f>F84/(1+RRT)</f>
        <v>0.79774003975820984</v>
      </c>
      <c r="H84" s="173">
        <f>G84/(1+RRT)</f>
        <v>0.72879594350284105</v>
      </c>
      <c r="I84" s="146"/>
      <c r="J84" s="89"/>
      <c r="K84" s="88"/>
    </row>
    <row r="85" spans="2:15" ht="6" customHeight="1" thickBot="1">
      <c r="B85" s="145"/>
      <c r="C85" s="144"/>
      <c r="D85" s="144"/>
      <c r="E85" s="146"/>
      <c r="F85" s="174"/>
      <c r="G85" s="146"/>
      <c r="H85" s="146"/>
      <c r="I85" s="146"/>
      <c r="J85" s="87"/>
      <c r="K85" s="86"/>
      <c r="L85" s="156"/>
      <c r="M85" s="156"/>
    </row>
    <row r="86" spans="2:15" ht="14.4" thickBot="1">
      <c r="B86" s="90" t="s">
        <v>122</v>
      </c>
      <c r="C86" s="118"/>
      <c r="D86" s="118" t="s">
        <v>121</v>
      </c>
      <c r="E86" s="118" t="str">
        <f>E70</f>
        <v>jul25-jun26</v>
      </c>
      <c r="F86" s="118" t="str">
        <f>F70</f>
        <v>jul26-jun27</v>
      </c>
      <c r="G86" s="118" t="str">
        <f>G70</f>
        <v>jul27-jun28</v>
      </c>
      <c r="H86" s="118" t="str">
        <f>H70</f>
        <v>jul28-jun29</v>
      </c>
      <c r="I86" s="88"/>
      <c r="J86" s="87"/>
      <c r="K86" s="86"/>
      <c r="L86" s="156"/>
    </row>
    <row r="87" spans="2:15">
      <c r="B87" s="164" t="s">
        <v>244</v>
      </c>
      <c r="C87" s="158" t="s">
        <v>43</v>
      </c>
      <c r="D87" s="165">
        <f>SUM(E87:H87)</f>
        <v>178980.04354061297</v>
      </c>
      <c r="E87" s="165">
        <f t="shared" ref="E87:H89" si="12">E77*E$84</f>
        <v>53352.64465735534</v>
      </c>
      <c r="F87" s="165">
        <f t="shared" si="12"/>
        <v>46887.56890783555</v>
      </c>
      <c r="G87" s="165">
        <f t="shared" si="12"/>
        <v>41687.464337492012</v>
      </c>
      <c r="H87" s="165">
        <f t="shared" si="12"/>
        <v>37052.365637930037</v>
      </c>
      <c r="I87" s="85"/>
      <c r="J87" s="85"/>
      <c r="L87" s="85"/>
    </row>
    <row r="88" spans="2:15">
      <c r="B88" s="164" t="s">
        <v>202</v>
      </c>
      <c r="C88" s="158" t="s">
        <v>43</v>
      </c>
      <c r="D88" s="165">
        <f>SUM(E88:H88)</f>
        <v>197986.29182931551</v>
      </c>
      <c r="E88" s="165">
        <f t="shared" si="12"/>
        <v>59293.392001634049</v>
      </c>
      <c r="F88" s="165">
        <f t="shared" si="12"/>
        <v>51902.866493643793</v>
      </c>
      <c r="G88" s="165">
        <f t="shared" si="12"/>
        <v>46014.233871186778</v>
      </c>
      <c r="H88" s="165">
        <f t="shared" si="12"/>
        <v>40775.799462850882</v>
      </c>
      <c r="L88" s="156"/>
      <c r="M88" s="156"/>
    </row>
    <row r="89" spans="2:15">
      <c r="B89" s="175" t="s">
        <v>49</v>
      </c>
      <c r="C89" s="176" t="s">
        <v>43</v>
      </c>
      <c r="D89" s="177">
        <f>SUM(E89:H89)</f>
        <v>46717.923232278918</v>
      </c>
      <c r="E89" s="177">
        <f t="shared" si="12"/>
        <v>12767.732388126855</v>
      </c>
      <c r="F89" s="177">
        <f t="shared" si="12"/>
        <v>12231.853061501866</v>
      </c>
      <c r="G89" s="177">
        <f t="shared" si="12"/>
        <v>11295.105409796523</v>
      </c>
      <c r="H89" s="177">
        <f t="shared" si="12"/>
        <v>10423.23237285367</v>
      </c>
      <c r="I89" s="178"/>
      <c r="J89" s="85"/>
      <c r="L89" s="156"/>
    </row>
    <row r="90" spans="2:15" ht="14.4" thickBot="1">
      <c r="B90" s="164" t="s">
        <v>204</v>
      </c>
      <c r="C90" s="158" t="s">
        <v>43</v>
      </c>
      <c r="D90" s="165">
        <f>SUM(E90:H90)</f>
        <v>34431.888269160292</v>
      </c>
      <c r="E90" s="165">
        <f>E80*E$84</f>
        <v>8494.3591356198649</v>
      </c>
      <c r="F90" s="165">
        <f>F80*F$84</f>
        <v>9381.6801502855869</v>
      </c>
      <c r="G90" s="165">
        <f>G80*G$84</f>
        <v>9184.6980564597743</v>
      </c>
      <c r="H90" s="165">
        <f>H80*H$84</f>
        <v>7371.1509267950714</v>
      </c>
      <c r="I90" s="85"/>
    </row>
    <row r="91" spans="2:15" ht="14.4" thickBot="1">
      <c r="B91" s="179" t="s">
        <v>120</v>
      </c>
      <c r="C91" s="180" t="s">
        <v>43</v>
      </c>
      <c r="D91" s="181">
        <f>SUM(E91:H91)</f>
        <v>458116.14687136764</v>
      </c>
      <c r="E91" s="181">
        <f>E87+E88+E89+E90</f>
        <v>133908.12818273611</v>
      </c>
      <c r="F91" s="181">
        <f>F87+F88+F89+F90</f>
        <v>120403.96861326678</v>
      </c>
      <c r="G91" s="181">
        <f>G87+G88+G89+G90</f>
        <v>108181.50167493509</v>
      </c>
      <c r="H91" s="181">
        <f>H87+H88+H89+H90</f>
        <v>95622.548400429674</v>
      </c>
    </row>
    <row r="92" spans="2:15" ht="10.5" customHeight="1">
      <c r="L92" s="83"/>
      <c r="M92" s="83"/>
      <c r="N92" s="83"/>
    </row>
    <row r="93" spans="2:15">
      <c r="L93" s="82"/>
      <c r="M93" s="82"/>
      <c r="N93" s="82"/>
    </row>
    <row r="94" spans="2:15">
      <c r="L94" s="81"/>
      <c r="M94" s="81"/>
      <c r="N94" s="81"/>
    </row>
    <row r="95" spans="2:15">
      <c r="L95" s="81"/>
      <c r="M95" s="81"/>
      <c r="N95" s="81"/>
      <c r="O95" s="182"/>
    </row>
    <row r="96" spans="2:15">
      <c r="L96" s="182"/>
      <c r="M96" s="182"/>
      <c r="N96" s="182"/>
    </row>
    <row r="97" spans="2:14">
      <c r="L97" s="82"/>
      <c r="M97" s="82"/>
      <c r="N97" s="82"/>
    </row>
    <row r="98" spans="2:14">
      <c r="L98" s="81"/>
      <c r="M98" s="81"/>
      <c r="N98" s="81"/>
    </row>
    <row r="99" spans="2:14">
      <c r="L99" s="81"/>
      <c r="M99" s="81"/>
      <c r="N99" s="81"/>
    </row>
    <row r="100" spans="2:14">
      <c r="B100" s="425"/>
      <c r="C100" s="425"/>
      <c r="D100" s="425"/>
      <c r="E100" s="425"/>
      <c r="F100" s="425"/>
      <c r="G100" s="425"/>
      <c r="H100" s="425"/>
      <c r="I100" s="425"/>
    </row>
    <row r="101" spans="2:14">
      <c r="B101" s="425"/>
      <c r="C101" s="425"/>
      <c r="D101" s="425"/>
      <c r="E101" s="425"/>
      <c r="F101" s="425"/>
      <c r="G101" s="425"/>
      <c r="H101" s="425"/>
      <c r="I101" s="425"/>
    </row>
    <row r="102" spans="2:14">
      <c r="B102" s="425"/>
      <c r="C102" s="425"/>
      <c r="D102" s="425"/>
      <c r="E102" s="425"/>
      <c r="F102" s="425"/>
      <c r="G102" s="425"/>
      <c r="H102" s="425"/>
      <c r="I102" s="425"/>
    </row>
    <row r="103" spans="2:14" ht="3" customHeight="1">
      <c r="B103" s="135"/>
    </row>
    <row r="104" spans="2:14" ht="3" customHeight="1">
      <c r="B104" s="135"/>
    </row>
    <row r="105" spans="2:14">
      <c r="B105" s="183"/>
      <c r="C105" s="184"/>
      <c r="D105" s="184"/>
      <c r="E105" s="183"/>
      <c r="F105" s="183"/>
      <c r="G105" s="183"/>
      <c r="H105" s="183"/>
      <c r="I105" s="183"/>
    </row>
    <row r="106" spans="2:14">
      <c r="B106" s="185"/>
      <c r="C106" s="184"/>
      <c r="D106" s="184"/>
      <c r="E106" s="184"/>
      <c r="F106" s="186"/>
      <c r="G106" s="186"/>
      <c r="H106" s="186"/>
      <c r="I106" s="186"/>
    </row>
    <row r="107" spans="2:14">
      <c r="B107" s="184"/>
      <c r="C107" s="184"/>
      <c r="D107" s="184"/>
      <c r="E107" s="77"/>
      <c r="F107" s="77"/>
      <c r="G107" s="77"/>
      <c r="H107" s="77"/>
      <c r="I107" s="77"/>
      <c r="J107" s="70"/>
      <c r="K107" s="70"/>
    </row>
    <row r="108" spans="2:14">
      <c r="B108" s="187"/>
      <c r="C108" s="184"/>
      <c r="D108" s="184"/>
      <c r="E108" s="77"/>
      <c r="F108" s="77"/>
      <c r="G108" s="77"/>
      <c r="H108" s="77"/>
      <c r="I108" s="77"/>
      <c r="J108" s="70"/>
      <c r="K108" s="70"/>
    </row>
    <row r="109" spans="2:14">
      <c r="B109" s="184"/>
      <c r="C109" s="184"/>
      <c r="D109" s="184"/>
      <c r="E109" s="77"/>
      <c r="F109" s="77"/>
      <c r="G109" s="77"/>
      <c r="H109" s="77"/>
      <c r="I109" s="77"/>
      <c r="J109" s="70"/>
      <c r="K109" s="70"/>
    </row>
    <row r="110" spans="2:14">
      <c r="B110" s="184"/>
      <c r="C110" s="184"/>
      <c r="D110" s="184"/>
      <c r="E110" s="77"/>
      <c r="F110" s="77"/>
      <c r="G110" s="77"/>
      <c r="H110" s="77"/>
      <c r="I110" s="77"/>
      <c r="J110" s="70"/>
      <c r="K110" s="70"/>
    </row>
    <row r="111" spans="2:14">
      <c r="B111" s="184"/>
      <c r="C111" s="184"/>
      <c r="D111" s="184"/>
      <c r="E111" s="77"/>
      <c r="F111" s="77"/>
      <c r="G111" s="77"/>
      <c r="H111" s="77"/>
      <c r="I111" s="77"/>
      <c r="J111" s="70"/>
      <c r="K111" s="70"/>
    </row>
    <row r="112" spans="2:14">
      <c r="B112" s="184"/>
      <c r="C112" s="184"/>
      <c r="D112" s="184"/>
      <c r="E112" s="77"/>
      <c r="F112" s="77"/>
      <c r="G112" s="77"/>
      <c r="H112" s="77"/>
      <c r="I112" s="77"/>
      <c r="J112" s="70"/>
      <c r="K112" s="70"/>
    </row>
    <row r="113" spans="2:15">
      <c r="B113" s="184"/>
      <c r="C113" s="184"/>
      <c r="D113" s="184"/>
      <c r="E113" s="184"/>
      <c r="F113" s="184"/>
      <c r="G113" s="184"/>
      <c r="H113" s="184"/>
      <c r="I113" s="184"/>
    </row>
    <row r="114" spans="2:15">
      <c r="B114" s="185"/>
      <c r="C114" s="184"/>
      <c r="D114" s="184"/>
      <c r="E114" s="183"/>
      <c r="F114" s="183"/>
      <c r="G114" s="183"/>
      <c r="H114" s="183"/>
      <c r="I114" s="183"/>
    </row>
    <row r="115" spans="2:15">
      <c r="B115" s="185"/>
      <c r="C115" s="184"/>
      <c r="D115" s="184"/>
      <c r="E115" s="77"/>
      <c r="F115" s="77"/>
      <c r="G115" s="77"/>
      <c r="H115" s="77"/>
      <c r="I115" s="77"/>
    </row>
    <row r="116" spans="2:15">
      <c r="B116" s="188"/>
      <c r="C116" s="184"/>
      <c r="D116" s="184"/>
      <c r="E116" s="77"/>
      <c r="F116" s="77"/>
      <c r="G116" s="77"/>
      <c r="H116" s="77"/>
      <c r="I116" s="77"/>
      <c r="J116" s="70"/>
      <c r="K116" s="70"/>
    </row>
    <row r="117" spans="2:15">
      <c r="B117" s="185"/>
      <c r="C117" s="184"/>
      <c r="D117" s="184"/>
      <c r="E117" s="77"/>
      <c r="F117" s="77"/>
      <c r="G117" s="77"/>
      <c r="H117" s="77"/>
      <c r="I117" s="77"/>
    </row>
    <row r="118" spans="2:15">
      <c r="B118" s="185"/>
      <c r="C118" s="184"/>
      <c r="D118" s="184"/>
      <c r="E118" s="77"/>
      <c r="F118" s="77"/>
      <c r="G118" s="77"/>
      <c r="H118" s="77"/>
      <c r="I118" s="77"/>
    </row>
    <row r="119" spans="2:15">
      <c r="B119" s="184"/>
      <c r="C119" s="184"/>
      <c r="D119" s="184"/>
      <c r="E119" s="77"/>
      <c r="F119" s="77"/>
      <c r="G119" s="77"/>
      <c r="H119" s="77"/>
      <c r="I119" s="77"/>
      <c r="J119" s="140"/>
      <c r="K119" s="140"/>
    </row>
    <row r="120" spans="2:15">
      <c r="B120" s="184"/>
      <c r="C120" s="184"/>
      <c r="D120" s="184"/>
      <c r="E120" s="77"/>
      <c r="F120" s="77"/>
      <c r="G120" s="77"/>
      <c r="H120" s="77"/>
      <c r="I120" s="77"/>
    </row>
    <row r="121" spans="2:15">
      <c r="B121" s="184"/>
      <c r="C121" s="184"/>
      <c r="D121" s="184"/>
      <c r="E121" s="184"/>
      <c r="F121" s="184"/>
      <c r="G121" s="184"/>
      <c r="H121" s="184"/>
      <c r="I121" s="184"/>
    </row>
    <row r="122" spans="2:15">
      <c r="B122" s="185"/>
      <c r="C122" s="184"/>
      <c r="D122" s="184"/>
      <c r="E122" s="80"/>
      <c r="F122" s="80"/>
      <c r="G122" s="80"/>
      <c r="H122" s="80"/>
      <c r="I122" s="80"/>
      <c r="M122" s="135"/>
      <c r="N122" s="135"/>
      <c r="O122" s="135"/>
    </row>
    <row r="123" spans="2:15">
      <c r="B123" s="184"/>
      <c r="C123" s="184"/>
      <c r="D123" s="184"/>
      <c r="E123" s="184"/>
      <c r="F123" s="184"/>
      <c r="G123" s="184"/>
      <c r="H123" s="184"/>
      <c r="I123" s="184"/>
      <c r="M123" s="135"/>
      <c r="N123" s="135"/>
      <c r="O123" s="135"/>
    </row>
    <row r="124" spans="2:15">
      <c r="B124" s="185"/>
      <c r="C124" s="184"/>
      <c r="D124" s="183"/>
      <c r="E124" s="184"/>
      <c r="F124" s="184"/>
      <c r="G124" s="184"/>
      <c r="H124" s="189"/>
      <c r="I124" s="189"/>
      <c r="M124" s="190"/>
      <c r="N124" s="190"/>
      <c r="O124" s="190"/>
    </row>
    <row r="125" spans="2:15">
      <c r="B125" s="185"/>
      <c r="C125" s="184"/>
      <c r="D125" s="79"/>
      <c r="E125" s="191"/>
      <c r="F125" s="191"/>
      <c r="G125" s="191"/>
      <c r="H125" s="191"/>
      <c r="I125" s="192"/>
      <c r="M125" s="193"/>
      <c r="N125" s="193"/>
      <c r="O125" s="193"/>
    </row>
    <row r="126" spans="2:15">
      <c r="B126" s="194"/>
      <c r="C126" s="184"/>
      <c r="D126" s="78"/>
      <c r="E126" s="195"/>
      <c r="F126" s="195"/>
      <c r="G126" s="195"/>
      <c r="H126" s="195"/>
      <c r="I126" s="192"/>
      <c r="M126" s="193"/>
      <c r="N126" s="193"/>
      <c r="O126" s="193"/>
    </row>
    <row r="127" spans="2:15">
      <c r="B127" s="194"/>
      <c r="C127" s="184"/>
      <c r="D127" s="78"/>
      <c r="E127" s="195"/>
      <c r="F127" s="195"/>
      <c r="G127" s="195"/>
      <c r="H127" s="195"/>
      <c r="I127" s="192"/>
      <c r="M127" s="193"/>
      <c r="N127" s="193"/>
      <c r="O127" s="193"/>
    </row>
    <row r="128" spans="2:15" ht="13.5" customHeight="1">
      <c r="B128" s="188"/>
      <c r="C128" s="184"/>
      <c r="D128" s="76"/>
      <c r="E128" s="191"/>
      <c r="F128" s="191"/>
      <c r="G128" s="191"/>
      <c r="H128" s="191"/>
      <c r="I128" s="192"/>
      <c r="M128" s="193"/>
      <c r="N128" s="193"/>
      <c r="O128" s="193"/>
    </row>
    <row r="129" spans="2:15">
      <c r="B129" s="194"/>
      <c r="C129" s="184"/>
      <c r="D129" s="76"/>
      <c r="E129" s="191"/>
      <c r="F129" s="191"/>
      <c r="G129" s="191"/>
      <c r="H129" s="191"/>
      <c r="I129" s="192"/>
      <c r="M129" s="193"/>
      <c r="N129" s="193"/>
      <c r="O129" s="193"/>
    </row>
    <row r="130" spans="2:15">
      <c r="B130" s="185"/>
      <c r="C130" s="184"/>
      <c r="D130" s="76"/>
      <c r="E130" s="192"/>
      <c r="F130" s="192"/>
      <c r="G130" s="192"/>
      <c r="H130" s="192"/>
      <c r="I130" s="192"/>
      <c r="M130" s="196"/>
      <c r="N130" s="196"/>
      <c r="O130" s="196"/>
    </row>
    <row r="131" spans="2:15">
      <c r="B131" s="185"/>
      <c r="C131" s="184"/>
      <c r="D131" s="76"/>
      <c r="E131" s="192"/>
      <c r="F131" s="192"/>
      <c r="G131" s="192"/>
      <c r="H131" s="192"/>
      <c r="I131" s="192"/>
      <c r="M131" s="193"/>
      <c r="N131" s="193"/>
      <c r="O131" s="193"/>
    </row>
    <row r="132" spans="2:15">
      <c r="B132" s="194"/>
      <c r="C132" s="184"/>
      <c r="D132" s="77"/>
      <c r="E132" s="192"/>
      <c r="F132" s="192"/>
      <c r="G132" s="192"/>
      <c r="H132" s="192"/>
      <c r="I132" s="192"/>
      <c r="M132" s="71"/>
      <c r="N132" s="71"/>
      <c r="O132" s="71"/>
    </row>
    <row r="133" spans="2:15">
      <c r="B133" s="194"/>
      <c r="C133" s="184"/>
      <c r="D133" s="77"/>
      <c r="E133" s="192"/>
      <c r="F133" s="192"/>
      <c r="G133" s="192"/>
      <c r="H133" s="192"/>
      <c r="I133" s="192"/>
    </row>
    <row r="134" spans="2:15">
      <c r="B134" s="185"/>
      <c r="C134" s="184"/>
      <c r="D134" s="76"/>
      <c r="E134" s="197"/>
      <c r="F134" s="197"/>
      <c r="G134" s="197"/>
      <c r="H134" s="197"/>
      <c r="I134" s="197"/>
      <c r="M134" s="198"/>
      <c r="N134" s="198"/>
      <c r="O134" s="198"/>
    </row>
    <row r="135" spans="2:15">
      <c r="B135" s="135"/>
      <c r="D135" s="85"/>
      <c r="E135" s="199"/>
      <c r="G135" s="199"/>
      <c r="H135" s="199"/>
      <c r="I135" s="199"/>
    </row>
    <row r="136" spans="2:15">
      <c r="I136" s="85"/>
    </row>
    <row r="137" spans="2:15">
      <c r="E137" s="85"/>
      <c r="F137" s="85"/>
      <c r="G137" s="85"/>
      <c r="H137" s="85"/>
      <c r="I137" s="85"/>
    </row>
    <row r="138" spans="2:15">
      <c r="D138" s="69"/>
      <c r="E138" s="135"/>
    </row>
    <row r="139" spans="2:15">
      <c r="F139" s="86"/>
      <c r="G139" s="86"/>
      <c r="H139" s="86"/>
      <c r="I139" s="86"/>
    </row>
    <row r="140" spans="2:15" ht="21" customHeight="1">
      <c r="B140" s="426"/>
      <c r="C140" s="427"/>
      <c r="F140" s="74"/>
      <c r="G140" s="74"/>
      <c r="H140" s="74"/>
      <c r="I140" s="74"/>
      <c r="M140" s="425"/>
      <c r="N140" s="425"/>
      <c r="O140" s="425"/>
    </row>
    <row r="141" spans="2:15" ht="18.75" customHeight="1">
      <c r="B141" s="200"/>
      <c r="C141" s="201"/>
      <c r="D141" s="74"/>
      <c r="E141" s="74"/>
      <c r="F141" s="74"/>
      <c r="G141" s="74"/>
      <c r="M141" s="134"/>
      <c r="N141" s="134"/>
      <c r="O141" s="134"/>
    </row>
    <row r="142" spans="2:15" ht="18.75" customHeight="1">
      <c r="B142" s="200"/>
      <c r="C142" s="201"/>
      <c r="D142" s="74"/>
      <c r="E142" s="74"/>
      <c r="F142" s="74"/>
      <c r="G142" s="75"/>
      <c r="H142" s="135"/>
      <c r="I142" s="75"/>
      <c r="J142" s="135"/>
      <c r="K142" s="135"/>
      <c r="M142" s="134"/>
      <c r="N142" s="134"/>
      <c r="O142" s="134"/>
    </row>
    <row r="143" spans="2:15" ht="21" customHeight="1">
      <c r="B143" s="183"/>
      <c r="C143" s="202"/>
      <c r="D143" s="74"/>
      <c r="E143" s="74"/>
      <c r="F143" s="135"/>
      <c r="G143" s="85"/>
      <c r="H143" s="85"/>
      <c r="I143" s="85"/>
      <c r="J143" s="85"/>
      <c r="K143" s="85"/>
      <c r="M143" s="134"/>
      <c r="N143" s="134"/>
      <c r="O143" s="134"/>
    </row>
    <row r="144" spans="2:15">
      <c r="D144" s="74"/>
      <c r="E144" s="74"/>
      <c r="M144" s="134"/>
      <c r="N144" s="134"/>
      <c r="O144" s="134"/>
    </row>
    <row r="145" spans="1:15">
      <c r="G145" s="74"/>
      <c r="H145" s="135"/>
      <c r="I145" s="135"/>
      <c r="J145" s="135"/>
      <c r="K145" s="135"/>
      <c r="L145" s="193"/>
      <c r="M145" s="193"/>
      <c r="N145" s="193"/>
      <c r="O145" s="193"/>
    </row>
    <row r="146" spans="1:15">
      <c r="F146" s="135"/>
      <c r="G146" s="85"/>
      <c r="H146" s="85"/>
      <c r="I146" s="85"/>
      <c r="J146" s="85"/>
      <c r="K146" s="85"/>
      <c r="L146" s="193"/>
      <c r="M146" s="193"/>
      <c r="N146" s="193"/>
      <c r="O146" s="193"/>
    </row>
    <row r="147" spans="1:15">
      <c r="A147" s="203"/>
      <c r="B147" s="140"/>
      <c r="C147" s="140"/>
      <c r="D147" s="140"/>
      <c r="E147" s="140"/>
      <c r="F147" s="140"/>
      <c r="G147" s="140"/>
      <c r="H147" s="140"/>
      <c r="I147" s="140"/>
      <c r="J147" s="204"/>
      <c r="K147" s="204"/>
      <c r="L147" s="204"/>
      <c r="M147" s="204"/>
      <c r="N147" s="204"/>
      <c r="O147" s="204"/>
    </row>
    <row r="148" spans="1:15">
      <c r="E148" s="85"/>
      <c r="J148" s="193"/>
      <c r="K148" s="193"/>
      <c r="L148" s="193"/>
      <c r="M148" s="193"/>
      <c r="N148" s="193"/>
      <c r="O148" s="193"/>
    </row>
    <row r="149" spans="1:15">
      <c r="J149" s="193"/>
      <c r="K149" s="193"/>
      <c r="L149" s="193"/>
      <c r="M149" s="193"/>
      <c r="N149" s="193"/>
      <c r="O149" s="193"/>
    </row>
    <row r="150" spans="1:15">
      <c r="D150" s="85"/>
      <c r="I150" s="198"/>
      <c r="J150" s="193"/>
      <c r="K150" s="193"/>
      <c r="L150" s="193"/>
      <c r="M150" s="193"/>
      <c r="N150" s="193"/>
      <c r="O150" s="193"/>
    </row>
    <row r="152" spans="1:15">
      <c r="B152" s="135"/>
      <c r="C152" s="134"/>
      <c r="D152" s="134"/>
      <c r="E152" s="134"/>
      <c r="F152" s="134"/>
      <c r="G152" s="134"/>
      <c r="H152" s="134"/>
      <c r="I152" s="134"/>
    </row>
    <row r="153" spans="1:15">
      <c r="C153" s="205"/>
      <c r="D153" s="73"/>
      <c r="E153" s="73"/>
      <c r="F153" s="73"/>
      <c r="G153" s="73"/>
      <c r="H153" s="73"/>
      <c r="I153" s="73"/>
    </row>
    <row r="154" spans="1:15">
      <c r="C154" s="205"/>
      <c r="D154" s="73"/>
      <c r="E154" s="73"/>
      <c r="F154" s="73"/>
      <c r="G154" s="73"/>
      <c r="H154" s="73"/>
      <c r="I154" s="73"/>
    </row>
    <row r="155" spans="1:15">
      <c r="C155" s="205"/>
      <c r="D155" s="206"/>
      <c r="E155" s="73"/>
      <c r="F155" s="73"/>
      <c r="G155" s="73"/>
      <c r="H155" s="73"/>
      <c r="I155" s="73"/>
    </row>
    <row r="156" spans="1:15">
      <c r="B156" s="135"/>
      <c r="C156" s="205"/>
      <c r="D156" s="205"/>
      <c r="H156" s="207"/>
    </row>
    <row r="157" spans="1:15">
      <c r="C157" s="205"/>
      <c r="D157" s="70"/>
      <c r="E157" s="70"/>
      <c r="F157" s="70"/>
      <c r="G157" s="70"/>
      <c r="H157" s="70"/>
      <c r="I157" s="70"/>
    </row>
    <row r="158" spans="1:15">
      <c r="C158" s="205"/>
      <c r="D158" s="70"/>
      <c r="E158" s="70"/>
      <c r="F158" s="70"/>
      <c r="G158" s="70"/>
      <c r="H158" s="70"/>
      <c r="I158" s="70"/>
    </row>
    <row r="159" spans="1:15">
      <c r="C159" s="205"/>
      <c r="D159" s="70"/>
      <c r="E159" s="70"/>
      <c r="F159" s="70"/>
      <c r="G159" s="70"/>
      <c r="H159" s="70"/>
      <c r="I159" s="70"/>
    </row>
    <row r="160" spans="1:15">
      <c r="C160" s="205"/>
      <c r="D160" s="70"/>
      <c r="E160" s="70"/>
      <c r="F160" s="70"/>
      <c r="G160" s="70"/>
      <c r="H160" s="70"/>
      <c r="I160" s="70"/>
    </row>
    <row r="161" spans="2:15">
      <c r="C161" s="205"/>
      <c r="D161" s="70"/>
      <c r="E161" s="70"/>
      <c r="F161" s="70"/>
      <c r="G161" s="70"/>
      <c r="H161" s="70"/>
      <c r="I161" s="70"/>
    </row>
    <row r="162" spans="2:15">
      <c r="C162" s="205"/>
      <c r="D162" s="70"/>
      <c r="E162" s="70"/>
      <c r="F162" s="70"/>
      <c r="G162" s="70"/>
      <c r="H162" s="70"/>
      <c r="I162" s="70"/>
    </row>
    <row r="163" spans="2:15">
      <c r="B163" s="135"/>
      <c r="C163" s="205"/>
      <c r="D163" s="205"/>
    </row>
    <row r="164" spans="2:15">
      <c r="C164" s="205"/>
      <c r="D164" s="70"/>
      <c r="E164" s="70"/>
      <c r="F164" s="70"/>
      <c r="G164" s="70"/>
      <c r="H164" s="70"/>
      <c r="I164" s="70"/>
    </row>
    <row r="165" spans="2:15">
      <c r="C165" s="205"/>
      <c r="D165" s="70"/>
      <c r="E165" s="70"/>
      <c r="F165" s="70"/>
      <c r="G165" s="70"/>
      <c r="H165" s="70"/>
      <c r="I165" s="70"/>
    </row>
    <row r="166" spans="2:15">
      <c r="B166" s="135"/>
      <c r="C166" s="205"/>
      <c r="D166" s="205"/>
    </row>
    <row r="167" spans="2:15">
      <c r="C167" s="205"/>
      <c r="D167" s="68"/>
      <c r="E167" s="70"/>
      <c r="F167" s="70"/>
      <c r="G167" s="70"/>
      <c r="H167" s="70"/>
      <c r="I167" s="70"/>
    </row>
    <row r="168" spans="2:15">
      <c r="C168" s="205"/>
      <c r="D168" s="68"/>
      <c r="E168" s="72"/>
      <c r="F168" s="72"/>
      <c r="G168" s="72"/>
      <c r="H168" s="72"/>
      <c r="I168" s="72"/>
    </row>
    <row r="170" spans="2:15">
      <c r="B170" s="135"/>
      <c r="C170" s="205"/>
      <c r="D170" s="134"/>
      <c r="E170" s="134"/>
      <c r="F170" s="134"/>
      <c r="G170" s="134"/>
      <c r="H170" s="134"/>
      <c r="I170" s="134"/>
      <c r="J170" s="193"/>
      <c r="K170" s="193"/>
      <c r="L170" s="193"/>
      <c r="M170" s="193"/>
      <c r="N170" s="193"/>
      <c r="O170" s="193"/>
    </row>
    <row r="171" spans="2:15">
      <c r="B171" s="135"/>
      <c r="C171" s="205"/>
      <c r="D171" s="205"/>
      <c r="E171" s="208"/>
      <c r="F171" s="135"/>
      <c r="G171" s="135"/>
      <c r="H171" s="135"/>
      <c r="I171" s="135"/>
      <c r="M171" s="71"/>
      <c r="N171" s="71"/>
      <c r="O171" s="71"/>
    </row>
    <row r="172" spans="2:15">
      <c r="B172" s="135"/>
      <c r="C172" s="205"/>
      <c r="D172" s="205"/>
      <c r="E172" s="69"/>
      <c r="F172" s="69"/>
      <c r="G172" s="69"/>
      <c r="H172" s="69"/>
      <c r="I172" s="69"/>
    </row>
    <row r="173" spans="2:15">
      <c r="C173" s="205"/>
      <c r="D173" s="205"/>
      <c r="E173" s="70"/>
      <c r="F173" s="70"/>
      <c r="G173" s="70"/>
      <c r="H173" s="70"/>
      <c r="I173" s="70"/>
      <c r="M173" s="198"/>
      <c r="N173" s="198"/>
      <c r="O173" s="198"/>
    </row>
    <row r="174" spans="2:15">
      <c r="C174" s="205"/>
      <c r="D174" s="205"/>
      <c r="E174" s="70"/>
      <c r="F174" s="70"/>
      <c r="G174" s="70"/>
      <c r="H174" s="70"/>
      <c r="I174" s="70"/>
    </row>
    <row r="175" spans="2:15">
      <c r="C175" s="205"/>
      <c r="D175" s="205"/>
      <c r="E175" s="70"/>
      <c r="F175" s="70"/>
      <c r="G175" s="70"/>
      <c r="H175" s="70"/>
      <c r="I175" s="70"/>
    </row>
    <row r="176" spans="2:15">
      <c r="C176" s="205"/>
      <c r="D176" s="205"/>
      <c r="E176" s="70"/>
      <c r="F176" s="70"/>
      <c r="G176" s="70"/>
      <c r="H176" s="70"/>
      <c r="I176" s="70"/>
    </row>
    <row r="177" spans="2:9">
      <c r="C177" s="205"/>
      <c r="D177" s="205"/>
      <c r="E177" s="209"/>
      <c r="F177" s="209"/>
      <c r="G177" s="209"/>
      <c r="H177" s="209"/>
      <c r="I177" s="209"/>
    </row>
    <row r="178" spans="2:9">
      <c r="B178" s="135"/>
      <c r="C178" s="205"/>
      <c r="D178" s="205"/>
      <c r="E178" s="69"/>
      <c r="F178" s="69"/>
      <c r="G178" s="69"/>
      <c r="H178" s="69"/>
      <c r="I178" s="69"/>
    </row>
    <row r="179" spans="2:9">
      <c r="C179" s="205"/>
      <c r="D179" s="205"/>
      <c r="E179" s="70"/>
      <c r="F179" s="70"/>
      <c r="G179" s="70"/>
      <c r="H179" s="70"/>
      <c r="I179" s="70"/>
    </row>
    <row r="180" spans="2:9">
      <c r="C180" s="205"/>
      <c r="D180" s="205"/>
      <c r="E180" s="70"/>
      <c r="F180" s="70"/>
      <c r="G180" s="70"/>
      <c r="H180" s="70"/>
      <c r="I180" s="70"/>
    </row>
    <row r="181" spans="2:9">
      <c r="C181" s="205"/>
      <c r="D181" s="205"/>
      <c r="E181" s="70"/>
      <c r="F181" s="70"/>
      <c r="G181" s="70"/>
      <c r="H181" s="70"/>
      <c r="I181" s="70"/>
    </row>
    <row r="182" spans="2:9">
      <c r="C182" s="205"/>
      <c r="D182" s="205"/>
      <c r="E182" s="70"/>
      <c r="F182" s="70"/>
      <c r="G182" s="70"/>
      <c r="H182" s="70"/>
      <c r="I182" s="70"/>
    </row>
    <row r="183" spans="2:9">
      <c r="C183" s="205"/>
      <c r="D183" s="205"/>
      <c r="E183" s="70"/>
      <c r="F183" s="70"/>
      <c r="G183" s="70"/>
      <c r="H183" s="70"/>
      <c r="I183" s="70"/>
    </row>
    <row r="184" spans="2:9">
      <c r="B184" s="135"/>
      <c r="C184" s="205"/>
      <c r="D184" s="205"/>
      <c r="E184" s="69"/>
      <c r="F184" s="69"/>
      <c r="G184" s="69"/>
      <c r="H184" s="69"/>
      <c r="I184" s="69"/>
    </row>
    <row r="185" spans="2:9">
      <c r="C185" s="205"/>
      <c r="D185" s="68"/>
      <c r="E185" s="68"/>
      <c r="F185" s="68"/>
      <c r="G185" s="68"/>
      <c r="H185" s="68"/>
      <c r="I185" s="68"/>
    </row>
    <row r="186" spans="2:9">
      <c r="C186" s="205"/>
      <c r="D186" s="68"/>
      <c r="E186" s="68"/>
      <c r="F186" s="68"/>
      <c r="G186" s="68"/>
      <c r="H186" s="68"/>
      <c r="I186" s="68"/>
    </row>
    <row r="187" spans="2:9">
      <c r="B187" s="125"/>
      <c r="C187" s="133"/>
      <c r="D187" s="133"/>
      <c r="E187" s="210"/>
      <c r="F187" s="210"/>
      <c r="G187" s="210"/>
      <c r="H187" s="210"/>
      <c r="I187" s="210"/>
    </row>
    <row r="188" spans="2:9">
      <c r="B188" s="211"/>
      <c r="C188" s="125"/>
      <c r="D188" s="125"/>
      <c r="E188" s="67"/>
      <c r="F188" s="67"/>
      <c r="G188" s="67"/>
      <c r="H188" s="67"/>
      <c r="I188" s="67"/>
    </row>
  </sheetData>
  <mergeCells count="9">
    <mergeCell ref="B102:I102"/>
    <mergeCell ref="B140:C140"/>
    <mergeCell ref="M140:O140"/>
    <mergeCell ref="B1:I1"/>
    <mergeCell ref="B2:I2"/>
    <mergeCell ref="B3:I3"/>
    <mergeCell ref="B83:D84"/>
    <mergeCell ref="B100:I100"/>
    <mergeCell ref="B101:I101"/>
  </mergeCells>
  <dataValidations count="1">
    <dataValidation type="list" allowBlank="1" showInputMessage="1" showErrorMessage="1" sqref="K33:K37" xr:uid="{7C7D3533-F0C6-41BE-B83F-EFB7D492B276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8" fitToHeight="0" orientation="landscape" verticalDpi="597" r:id="rId1"/>
  <rowBreaks count="2" manualBreakCount="2">
    <brk id="98" max="16383" man="1"/>
    <brk id="1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O16"/>
  <sheetViews>
    <sheetView showGridLines="0" zoomScale="75" zoomScaleNormal="75" workbookViewId="0">
      <selection activeCell="I35" sqref="I35"/>
    </sheetView>
  </sheetViews>
  <sheetFormatPr baseColWidth="10" defaultRowHeight="13.2"/>
  <cols>
    <col min="1" max="1" width="6.5546875" customWidth="1"/>
    <col min="2" max="2" width="13.44140625" customWidth="1"/>
    <col min="3" max="3" width="18.5546875" customWidth="1"/>
    <col min="4" max="4" width="15.5546875" bestFit="1" customWidth="1"/>
    <col min="5" max="5" width="16" customWidth="1"/>
    <col min="6" max="6" width="15.44140625" customWidth="1"/>
    <col min="7" max="7" width="17.33203125" customWidth="1"/>
    <col min="8" max="8" width="15.5546875" bestFit="1" customWidth="1"/>
    <col min="9" max="9" width="16.6640625" customWidth="1"/>
    <col min="10" max="10" width="15.5546875" bestFit="1" customWidth="1"/>
    <col min="11" max="11" width="17" customWidth="1"/>
    <col min="12" max="12" width="15.5546875" bestFit="1" customWidth="1"/>
    <col min="13" max="13" width="5" customWidth="1"/>
    <col min="14" max="14" width="11.6640625" bestFit="1" customWidth="1"/>
  </cols>
  <sheetData>
    <row r="1" spans="2:15" ht="15.6"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2:15" ht="15.6">
      <c r="B2" s="435" t="s">
        <v>68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</row>
    <row r="3" spans="2:15" ht="15.6">
      <c r="B3" s="435" t="s">
        <v>550</v>
      </c>
      <c r="C3" s="435"/>
      <c r="D3" s="435"/>
      <c r="E3" s="435"/>
      <c r="F3" s="435"/>
      <c r="G3" s="435"/>
      <c r="H3" s="435"/>
      <c r="I3" s="435"/>
      <c r="J3" s="435"/>
      <c r="K3" s="435"/>
      <c r="L3" s="435"/>
    </row>
    <row r="4" spans="2:15" ht="15.6">
      <c r="B4" s="435" t="s">
        <v>549</v>
      </c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2:15" ht="15.6">
      <c r="B5" s="435" t="s">
        <v>118</v>
      </c>
      <c r="C5" s="435"/>
      <c r="D5" s="435"/>
      <c r="E5" s="435"/>
      <c r="F5" s="435"/>
      <c r="G5" s="435"/>
      <c r="H5" s="435"/>
      <c r="I5" s="435"/>
      <c r="J5" s="435"/>
      <c r="K5" s="435"/>
      <c r="L5" s="435"/>
    </row>
    <row r="6" spans="2:15" ht="15.6"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2:15" ht="15.6">
      <c r="B7" s="436" t="s">
        <v>14</v>
      </c>
      <c r="C7" s="415" t="s">
        <v>245</v>
      </c>
      <c r="D7" s="417"/>
      <c r="E7" s="415" t="s">
        <v>246</v>
      </c>
      <c r="F7" s="417"/>
      <c r="G7" s="415" t="s">
        <v>247</v>
      </c>
      <c r="H7" s="417"/>
      <c r="I7" s="415" t="s">
        <v>248</v>
      </c>
      <c r="J7" s="417"/>
      <c r="K7" s="415" t="s">
        <v>2</v>
      </c>
      <c r="L7" s="417"/>
    </row>
    <row r="8" spans="2:15" ht="15.6">
      <c r="B8" s="437"/>
      <c r="C8" s="10" t="s">
        <v>18</v>
      </c>
      <c r="D8" s="65" t="s">
        <v>109</v>
      </c>
      <c r="E8" s="10" t="s">
        <v>18</v>
      </c>
      <c r="F8" s="65" t="s">
        <v>109</v>
      </c>
      <c r="G8" s="10" t="s">
        <v>18</v>
      </c>
      <c r="H8" s="65" t="s">
        <v>109</v>
      </c>
      <c r="I8" s="10" t="s">
        <v>18</v>
      </c>
      <c r="J8" s="65" t="s">
        <v>109</v>
      </c>
      <c r="K8" s="10" t="s">
        <v>18</v>
      </c>
      <c r="L8" s="10" t="s">
        <v>109</v>
      </c>
    </row>
    <row r="9" spans="2:15" ht="15.6">
      <c r="B9" s="7"/>
      <c r="C9" s="7"/>
      <c r="D9" s="1"/>
      <c r="E9" s="1"/>
      <c r="F9" s="1"/>
      <c r="G9" s="1"/>
      <c r="H9" s="1"/>
      <c r="I9" s="1"/>
      <c r="J9" s="1"/>
      <c r="K9" s="54"/>
      <c r="L9" s="54"/>
    </row>
    <row r="10" spans="2:15" ht="15.6">
      <c r="B10" s="8" t="s">
        <v>17</v>
      </c>
      <c r="C10" s="16">
        <v>1</v>
      </c>
      <c r="D10" s="2">
        <f>'IMP Existente '!E81</f>
        <v>140098.87931050739</v>
      </c>
      <c r="E10" s="16">
        <v>1</v>
      </c>
      <c r="F10" s="2">
        <f>'IMP Existente '!F81</f>
        <v>137887.20471860864</v>
      </c>
      <c r="G10" s="16">
        <v>1</v>
      </c>
      <c r="H10" s="2">
        <f>'IMP Existente '!G81</f>
        <v>135609.96851521236</v>
      </c>
      <c r="I10" s="16">
        <v>1</v>
      </c>
      <c r="J10" s="2">
        <f>'IMP Existente '!H81</f>
        <v>131206.20285128808</v>
      </c>
      <c r="K10" s="16">
        <v>1</v>
      </c>
      <c r="L10" s="55">
        <f>SUM(D10,F10,H10,J10)</f>
        <v>544802.2553956164</v>
      </c>
      <c r="M10" s="20"/>
      <c r="N10" s="52"/>
      <c r="O10" s="53"/>
    </row>
    <row r="11" spans="2:15" ht="15.6">
      <c r="B11" s="15"/>
      <c r="C11" s="17"/>
      <c r="D11" s="2"/>
      <c r="E11" s="17"/>
      <c r="F11" s="2" t="e">
        <f>+#REF!</f>
        <v>#REF!</v>
      </c>
      <c r="G11" s="17"/>
      <c r="H11" s="2"/>
      <c r="I11" s="17"/>
      <c r="J11" s="2"/>
      <c r="K11" s="17"/>
      <c r="L11" s="56"/>
      <c r="M11" s="20"/>
      <c r="N11" s="52"/>
      <c r="O11" s="53"/>
    </row>
    <row r="12" spans="2:15" ht="15.6">
      <c r="B12" s="11" t="s">
        <v>2</v>
      </c>
      <c r="C12" s="18">
        <f t="shared" ref="C12:L12" si="0">SUM(C10:C11)</f>
        <v>1</v>
      </c>
      <c r="D12" s="12">
        <f t="shared" si="0"/>
        <v>140098.87931050739</v>
      </c>
      <c r="E12" s="18">
        <f t="shared" si="0"/>
        <v>1</v>
      </c>
      <c r="F12" s="12" t="e">
        <f t="shared" si="0"/>
        <v>#REF!</v>
      </c>
      <c r="G12" s="18">
        <f t="shared" si="0"/>
        <v>1</v>
      </c>
      <c r="H12" s="12">
        <f t="shared" si="0"/>
        <v>135609.96851521236</v>
      </c>
      <c r="I12" s="18">
        <f t="shared" si="0"/>
        <v>1</v>
      </c>
      <c r="J12" s="12">
        <f t="shared" si="0"/>
        <v>131206.20285128808</v>
      </c>
      <c r="K12" s="18">
        <f t="shared" si="0"/>
        <v>1</v>
      </c>
      <c r="L12" s="12">
        <f t="shared" si="0"/>
        <v>544802.2553956164</v>
      </c>
      <c r="N12" s="52"/>
      <c r="O12" s="35"/>
    </row>
    <row r="13" spans="2:15">
      <c r="B13" s="5"/>
      <c r="C13" s="5"/>
      <c r="D13" s="5"/>
      <c r="E13" s="5"/>
      <c r="F13" s="5"/>
      <c r="G13" s="5"/>
    </row>
    <row r="15" spans="2:15">
      <c r="B15" s="14" t="s">
        <v>19</v>
      </c>
    </row>
    <row r="16" spans="2:15">
      <c r="B16" s="14"/>
    </row>
  </sheetData>
  <mergeCells count="11">
    <mergeCell ref="B3:L3"/>
    <mergeCell ref="B1:L1"/>
    <mergeCell ref="B2:L2"/>
    <mergeCell ref="B4:L4"/>
    <mergeCell ref="K7:L7"/>
    <mergeCell ref="B7:B8"/>
    <mergeCell ref="C7:D7"/>
    <mergeCell ref="E7:F7"/>
    <mergeCell ref="G7:H7"/>
    <mergeCell ref="I7:J7"/>
    <mergeCell ref="B5:L5"/>
  </mergeCells>
  <phoneticPr fontId="0" type="noConversion"/>
  <printOptions horizontalCentered="1" verticalCentered="1"/>
  <pageMargins left="0.79" right="0.98" top="0.48" bottom="1.28" header="0" footer="0.79"/>
  <pageSetup scale="69" orientation="landscape" horizontalDpi="4294967293" r:id="rId1"/>
  <headerFooter alignWithMargins="0">
    <oddFooter>&amp;LARCHIVO:  &amp;FHOJA: 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24"/>
  <sheetViews>
    <sheetView showGridLines="0" zoomScaleNormal="100" workbookViewId="0">
      <selection activeCell="C2" sqref="C2:N6"/>
    </sheetView>
  </sheetViews>
  <sheetFormatPr baseColWidth="10" defaultRowHeight="13.2"/>
  <cols>
    <col min="1" max="1" width="3.109375" customWidth="1"/>
    <col min="2" max="2" width="5" customWidth="1"/>
    <col min="15" max="15" width="27.88671875" bestFit="1" customWidth="1"/>
  </cols>
  <sheetData>
    <row r="1" spans="2:16"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</row>
    <row r="2" spans="2:16">
      <c r="C2" s="3" t="s">
        <v>134</v>
      </c>
      <c r="N2" s="13"/>
    </row>
    <row r="3" spans="2:16">
      <c r="C3" s="22" t="s">
        <v>108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2:16" ht="23.25" customHeight="1">
      <c r="C4" s="23" t="s">
        <v>72</v>
      </c>
      <c r="D4" s="24" t="s">
        <v>20</v>
      </c>
      <c r="E4" s="25" t="s">
        <v>21</v>
      </c>
      <c r="F4" s="25" t="s">
        <v>22</v>
      </c>
      <c r="G4" s="25" t="s">
        <v>23</v>
      </c>
      <c r="H4" s="25" t="s">
        <v>24</v>
      </c>
      <c r="I4" s="25" t="s">
        <v>25</v>
      </c>
      <c r="J4" s="25" t="s">
        <v>26</v>
      </c>
      <c r="K4" s="25" t="s">
        <v>27</v>
      </c>
      <c r="L4" s="25" t="s">
        <v>28</v>
      </c>
      <c r="M4" s="26" t="s">
        <v>29</v>
      </c>
      <c r="N4" s="27" t="s">
        <v>16</v>
      </c>
    </row>
    <row r="5" spans="2:16">
      <c r="C5" s="28" t="s">
        <v>73</v>
      </c>
      <c r="D5" s="30">
        <f>'[14]Generación y Demanda publicar'!$C$6</f>
        <v>545.61</v>
      </c>
      <c r="E5" s="30">
        <f>'[14]Generación y Demanda publicar'!$C$52</f>
        <v>616.73000000000013</v>
      </c>
      <c r="F5" s="30">
        <f>+'[14]Generación y Demanda publicar'!$C$73</f>
        <v>178.73000000000005</v>
      </c>
      <c r="G5" s="30">
        <f>+'[14]Generación y Demanda publicar'!$C$84</f>
        <v>594.92099999999982</v>
      </c>
      <c r="H5" s="30">
        <f>+'[14]Generación y Demanda publicar'!$C$131</f>
        <v>798.6099999999999</v>
      </c>
      <c r="I5" s="30">
        <f>+'[14]Generación y Demanda publicar'!$C$192</f>
        <v>231.41000000000003</v>
      </c>
      <c r="J5" s="30">
        <f>+'[14]Generación y Demanda publicar'!$C$213</f>
        <v>154.33000000000001</v>
      </c>
      <c r="K5" s="30">
        <f>+'[14]Generación y Demanda publicar'!$C$220</f>
        <v>260</v>
      </c>
      <c r="L5" s="30">
        <f>+'[14]Generación y Demanda publicar'!$C$223</f>
        <v>1565.45</v>
      </c>
      <c r="M5" s="30">
        <f>+'[14]Generación y Demanda publicar'!$C$235</f>
        <v>252.17</v>
      </c>
      <c r="N5" s="31">
        <f>SUM(D5:M5)</f>
        <v>5197.9609999999993</v>
      </c>
    </row>
    <row r="6" spans="2:16">
      <c r="C6" s="29" t="s">
        <v>74</v>
      </c>
      <c r="D6" s="33">
        <f>'[14]Generación y Demanda publicar'!$K$6</f>
        <v>22.390507703014958</v>
      </c>
      <c r="E6" s="33">
        <f>+'[14]Generación y Demanda publicar'!$K$11</f>
        <v>0</v>
      </c>
      <c r="F6" s="33">
        <f>+'[14]Generación y Demanda publicar'!$K$13</f>
        <v>4.2893724068778262E-2</v>
      </c>
      <c r="G6" s="33">
        <f>+'[14]Generación y Demanda publicar'!$K$17</f>
        <v>145.58380196503975</v>
      </c>
      <c r="H6" s="33">
        <f>+'[14]Generación y Demanda publicar'!$K$22</f>
        <v>328.63219262793052</v>
      </c>
      <c r="I6" s="33">
        <f>+'[14]Generación y Demanda publicar'!$K$33</f>
        <v>202.86898067054378</v>
      </c>
      <c r="J6" s="33">
        <f>+'[14]Generación y Demanda publicar'!$K$40</f>
        <v>1146.3041065888617</v>
      </c>
      <c r="K6" s="33">
        <f>+'[14]Generación y Demanda publicar'!$K$60</f>
        <v>2.4</v>
      </c>
      <c r="L6" s="33">
        <f>+'[14]Generación y Demanda publicar'!$K$64</f>
        <v>123.54162415471392</v>
      </c>
      <c r="M6" s="33">
        <f>+'[14]Generación y Demanda publicar'!$K$71</f>
        <v>55.695402220951536</v>
      </c>
      <c r="N6" s="34">
        <f>SUM(D6:M6)</f>
        <v>2027.459509655125</v>
      </c>
    </row>
    <row r="7" spans="2:16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2:16">
      <c r="B8" s="21"/>
      <c r="C8" s="3" t="s">
        <v>119</v>
      </c>
      <c r="N8" s="13"/>
      <c r="O8" s="21"/>
    </row>
    <row r="9" spans="2:16" ht="14.25" customHeight="1">
      <c r="B9" s="21"/>
      <c r="C9" s="22" t="s">
        <v>108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32"/>
      <c r="P9" s="61"/>
    </row>
    <row r="10" spans="2:16" ht="22.8">
      <c r="B10" s="21"/>
      <c r="C10" s="23" t="s">
        <v>72</v>
      </c>
      <c r="D10" s="24" t="s">
        <v>20</v>
      </c>
      <c r="E10" s="25" t="s">
        <v>21</v>
      </c>
      <c r="F10" s="25" t="s">
        <v>22</v>
      </c>
      <c r="G10" s="25" t="s">
        <v>23</v>
      </c>
      <c r="H10" s="25" t="s">
        <v>24</v>
      </c>
      <c r="I10" s="25" t="s">
        <v>25</v>
      </c>
      <c r="J10" s="25" t="s">
        <v>26</v>
      </c>
      <c r="K10" s="25" t="s">
        <v>27</v>
      </c>
      <c r="L10" s="25" t="s">
        <v>28</v>
      </c>
      <c r="M10" s="26" t="s">
        <v>29</v>
      </c>
      <c r="N10" s="27" t="s">
        <v>16</v>
      </c>
      <c r="O10" s="32"/>
      <c r="P10" s="61"/>
    </row>
    <row r="11" spans="2:16">
      <c r="B11" s="21"/>
      <c r="C11" s="28" t="s">
        <v>73</v>
      </c>
      <c r="D11" s="30">
        <f>'[14]Generación y Demanda publicar'!$D$6</f>
        <v>792.31</v>
      </c>
      <c r="E11" s="30">
        <f>'[14]Generación y Demanda publicar'!$D$52</f>
        <v>730.88000000000011</v>
      </c>
      <c r="F11" s="30">
        <f>+'[14]Generación y Demanda publicar'!$D$73</f>
        <v>178.73000000000005</v>
      </c>
      <c r="G11" s="30">
        <f>+'[14]Generación y Demanda publicar'!$D$84</f>
        <v>654.92099999999982</v>
      </c>
      <c r="H11" s="30">
        <f>+'[14]Generación y Demanda publicar'!$D$131</f>
        <v>992.00999999999988</v>
      </c>
      <c r="I11" s="30">
        <f>+'[14]Generación y Demanda publicar'!$D$192</f>
        <v>321.21000000000004</v>
      </c>
      <c r="J11" s="30">
        <f>+'[14]Generación y Demanda publicar'!$D$213</f>
        <v>154.33000000000001</v>
      </c>
      <c r="K11" s="30">
        <f>+'[14]Generación y Demanda publicar'!$D$220</f>
        <v>260</v>
      </c>
      <c r="L11" s="30">
        <f>+'[14]Generación y Demanda publicar'!$D$223</f>
        <v>1565.45</v>
      </c>
      <c r="M11" s="30">
        <f>+'[14]Generación y Demanda publicar'!$D$235</f>
        <v>252.17</v>
      </c>
      <c r="N11" s="31">
        <f>SUM(D11:M11)</f>
        <v>5902.0109999999995</v>
      </c>
      <c r="O11" s="21"/>
    </row>
    <row r="12" spans="2:16">
      <c r="C12" s="29" t="s">
        <v>74</v>
      </c>
      <c r="D12" s="33">
        <f>'[14]Generación y Demanda publicar'!$L$6</f>
        <v>23.22833208939743</v>
      </c>
      <c r="E12" s="33">
        <f>'[14]Generación y Demanda publicar'!$L$11</f>
        <v>0</v>
      </c>
      <c r="F12" s="33">
        <f>+'[14]Generación y Demanda publicar'!$L$13</f>
        <v>4.4498752794533518E-2</v>
      </c>
      <c r="G12" s="33">
        <f>+'[14]Generación y Demanda publicar'!$L$20</f>
        <v>149.24856701236146</v>
      </c>
      <c r="H12" s="33">
        <f>+'[14]Generación y Demanda publicar'!$L$22</f>
        <v>335.29745997501783</v>
      </c>
      <c r="I12" s="33">
        <f>+'[14]Generación y Demanda publicar'!$L$33</f>
        <v>226.53232313925443</v>
      </c>
      <c r="J12" s="33">
        <f>+'[14]Generación y Demanda publicar'!$L$40</f>
        <v>1185.2618253598105</v>
      </c>
      <c r="K12" s="33">
        <f>+'[14]Generación y Demanda publicar'!$L$60</f>
        <v>1.31</v>
      </c>
      <c r="L12" s="33">
        <f>+'[14]Generación y Demanda publicar'!$L$64</f>
        <v>125.84747418222581</v>
      </c>
      <c r="M12" s="33">
        <f>+'[14]Generación y Demanda publicar'!$L$71</f>
        <v>57.779453498797743</v>
      </c>
      <c r="N12" s="34">
        <f>SUM(D12:M12)</f>
        <v>2104.5499340096599</v>
      </c>
    </row>
    <row r="14" spans="2:16">
      <c r="C14" s="3" t="s">
        <v>135</v>
      </c>
      <c r="N14" s="13"/>
    </row>
    <row r="15" spans="2:16">
      <c r="C15" s="22" t="s">
        <v>108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2:16" ht="27.75" customHeight="1">
      <c r="C16" s="23" t="s">
        <v>72</v>
      </c>
      <c r="D16" s="24" t="s">
        <v>20</v>
      </c>
      <c r="E16" s="25" t="s">
        <v>21</v>
      </c>
      <c r="F16" s="25" t="s">
        <v>22</v>
      </c>
      <c r="G16" s="25" t="s">
        <v>23</v>
      </c>
      <c r="H16" s="25" t="s">
        <v>24</v>
      </c>
      <c r="I16" s="25" t="s">
        <v>25</v>
      </c>
      <c r="J16" s="25" t="s">
        <v>26</v>
      </c>
      <c r="K16" s="25" t="s">
        <v>27</v>
      </c>
      <c r="L16" s="25" t="s">
        <v>28</v>
      </c>
      <c r="M16" s="26" t="s">
        <v>29</v>
      </c>
      <c r="N16" s="27" t="s">
        <v>16</v>
      </c>
    </row>
    <row r="17" spans="3:14">
      <c r="C17" s="28" t="s">
        <v>73</v>
      </c>
      <c r="D17" s="30">
        <f>'[14]Generación y Demanda publicar'!$E$6</f>
        <v>792.31</v>
      </c>
      <c r="E17" s="30">
        <f>'[14]Generación y Demanda publicar'!$E$52</f>
        <v>750.88000000000011</v>
      </c>
      <c r="F17" s="30">
        <f>+'[14]Generación y Demanda publicar'!$E$73</f>
        <v>178.73000000000005</v>
      </c>
      <c r="G17" s="30">
        <f>+'[14]Generación y Demanda publicar'!$E$84</f>
        <v>654.92099999999982</v>
      </c>
      <c r="H17" s="30">
        <f>+'[14]Generación y Demanda publicar'!$E$131</f>
        <v>1521.0099999999998</v>
      </c>
      <c r="I17" s="30">
        <f>+'[14]Generación y Demanda publicar'!$E$192</f>
        <v>321.21000000000004</v>
      </c>
      <c r="J17" s="30">
        <f>+'[14]Generación y Demanda publicar'!$E$213</f>
        <v>274.33000000000004</v>
      </c>
      <c r="K17" s="30">
        <f>+'[14]Generación y Demanda publicar'!$E$220</f>
        <v>260</v>
      </c>
      <c r="L17" s="30">
        <f>+'[14]Generación y Demanda publicar'!$E$223</f>
        <v>1565.45</v>
      </c>
      <c r="M17" s="30">
        <f>+'[14]Generación y Demanda publicar'!$E$235</f>
        <v>252.17</v>
      </c>
      <c r="N17" s="31">
        <f>SUM(D17:M17)</f>
        <v>6571.0109999999995</v>
      </c>
    </row>
    <row r="18" spans="3:14">
      <c r="C18" s="29" t="s">
        <v>74</v>
      </c>
      <c r="D18" s="117">
        <f>'[14]Generación y Demanda publicar'!$M$6</f>
        <v>23.818168817194277</v>
      </c>
      <c r="E18" s="117">
        <f>'[14]Generación y Demanda publicar'!$M$11</f>
        <v>0</v>
      </c>
      <c r="F18" s="117">
        <f>+'[14]Generación y Demanda publicar'!$M$13</f>
        <v>4.5628709032387936E-2</v>
      </c>
      <c r="G18" s="117">
        <f>+'[14]Generación y Demanda publicar'!$M$17</f>
        <v>155.06627029726724</v>
      </c>
      <c r="H18" s="117">
        <f>+'[14]Generación y Demanda publicar'!$M$22</f>
        <v>343.2742066542113</v>
      </c>
      <c r="I18" s="117">
        <f>+'[14]Generación y Demanda publicar'!$M$33</f>
        <v>233.21737299498511</v>
      </c>
      <c r="J18" s="117">
        <f>+'[14]Generación y Demanda publicar'!$M$40</f>
        <v>1224.6824787760868</v>
      </c>
      <c r="K18" s="117">
        <f>+'[14]Generación y Demanda publicar'!$M$60</f>
        <v>1.33</v>
      </c>
      <c r="L18" s="117">
        <f>+'[14]Generación y Demanda publicar'!$M$64</f>
        <v>127.87605038516638</v>
      </c>
      <c r="M18" s="117">
        <f>+'[14]Generación y Demanda publicar'!$M$71</f>
        <v>59.246646392995132</v>
      </c>
      <c r="N18" s="34">
        <f>SUM(D18:M18)</f>
        <v>2168.5568230269382</v>
      </c>
    </row>
    <row r="20" spans="3:14">
      <c r="C20" s="3" t="s">
        <v>136</v>
      </c>
      <c r="N20" s="13"/>
    </row>
    <row r="21" spans="3:14">
      <c r="C21" s="22" t="s">
        <v>108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3:14" ht="27.75" customHeight="1">
      <c r="C22" s="23" t="s">
        <v>72</v>
      </c>
      <c r="D22" s="24" t="s">
        <v>20</v>
      </c>
      <c r="E22" s="25" t="s">
        <v>21</v>
      </c>
      <c r="F22" s="25" t="s">
        <v>22</v>
      </c>
      <c r="G22" s="25" t="s">
        <v>23</v>
      </c>
      <c r="H22" s="25" t="s">
        <v>24</v>
      </c>
      <c r="I22" s="25" t="s">
        <v>25</v>
      </c>
      <c r="J22" s="25" t="s">
        <v>26</v>
      </c>
      <c r="K22" s="25" t="s">
        <v>27</v>
      </c>
      <c r="L22" s="25" t="s">
        <v>28</v>
      </c>
      <c r="M22" s="26" t="s">
        <v>29</v>
      </c>
      <c r="N22" s="27" t="s">
        <v>16</v>
      </c>
    </row>
    <row r="23" spans="3:14">
      <c r="C23" s="28" t="s">
        <v>73</v>
      </c>
      <c r="D23" s="30">
        <f>'[14]Generación y Demanda publicar'!$F$6</f>
        <v>812.31</v>
      </c>
      <c r="E23" s="30">
        <f>+'[14]Generación y Demanda publicar'!$F$52</f>
        <v>750.88000000000011</v>
      </c>
      <c r="F23" s="30">
        <f>+'[14]Generación y Demanda publicar'!$F$73</f>
        <v>178.73000000000005</v>
      </c>
      <c r="G23" s="30">
        <f>+'[14]Generación y Demanda publicar'!$F$84</f>
        <v>654.92099999999982</v>
      </c>
      <c r="H23" s="30">
        <f>+'[14]Generación y Demanda publicar'!$F$131</f>
        <v>1646.0099999999998</v>
      </c>
      <c r="I23" s="30">
        <f>+'[14]Generación y Demanda publicar'!$F$192</f>
        <v>321.21000000000004</v>
      </c>
      <c r="J23" s="30">
        <f>+'[14]Generación y Demanda publicar'!$F$213</f>
        <v>274.33000000000004</v>
      </c>
      <c r="K23" s="30">
        <f>+'[14]Generación y Demanda publicar'!$F$220</f>
        <v>260</v>
      </c>
      <c r="L23" s="30">
        <f>+'[14]Generación y Demanda publicar'!$F$223</f>
        <v>1565.45</v>
      </c>
      <c r="M23" s="30">
        <f>+'[14]Generación y Demanda publicar'!$F$235</f>
        <v>252.17</v>
      </c>
      <c r="N23" s="31">
        <f>SUM(D23:M23)</f>
        <v>6716.0109999999995</v>
      </c>
    </row>
    <row r="24" spans="3:14">
      <c r="C24" s="29" t="s">
        <v>74</v>
      </c>
      <c r="D24" s="33">
        <f>'[14]Generación y Demanda publicar'!$N$6</f>
        <v>24.448816417509502</v>
      </c>
      <c r="E24" s="33">
        <f>'[14]Generación y Demanda publicar'!$N$11</f>
        <v>0</v>
      </c>
      <c r="F24" s="33">
        <f>+'[14]Generación y Demanda publicar'!$N$13</f>
        <v>4.6836847075140575E-2</v>
      </c>
      <c r="G24" s="33">
        <f>+'[14]Generación y Demanda publicar'!$N$17</f>
        <v>158.78765378042561</v>
      </c>
      <c r="H24" s="33">
        <f>+'[14]Generación y Demanda publicar'!$N$22</f>
        <v>351.79028248207129</v>
      </c>
      <c r="I24" s="33">
        <f>+'[14]Generación y Demanda publicar'!$N$33</f>
        <v>240.35441692705891</v>
      </c>
      <c r="J24" s="33">
        <f>+'[14]Generación y Demanda publicar'!$N$40</f>
        <v>1254.8037773694064</v>
      </c>
      <c r="K24" s="33">
        <f>+'[14]Generación y Demanda publicar'!$N$60</f>
        <v>1.35</v>
      </c>
      <c r="L24" s="33">
        <f>+'[14]Generación y Demanda publicar'!$N$64</f>
        <v>142.87444388279732</v>
      </c>
      <c r="M24" s="33">
        <f>+'[14]Generación y Demanda publicar'!$N$71</f>
        <v>60.815354535977733</v>
      </c>
      <c r="N24" s="34">
        <f>SUM(D24:M24)</f>
        <v>2235.271582242322</v>
      </c>
    </row>
  </sheetData>
  <conditionalFormatting sqref="D5:N6">
    <cfRule type="cellIs" dxfId="15" priority="21" operator="equal">
      <formula>0</formula>
    </cfRule>
  </conditionalFormatting>
  <conditionalFormatting sqref="D11:N12">
    <cfRule type="cellIs" dxfId="14" priority="11" operator="equal">
      <formula>0</formula>
    </cfRule>
  </conditionalFormatting>
  <conditionalFormatting sqref="D17:N18">
    <cfRule type="cellIs" dxfId="13" priority="1" operator="equal">
      <formula>0</formula>
    </cfRule>
  </conditionalFormatting>
  <conditionalFormatting sqref="D23:N24">
    <cfRule type="cellIs" dxfId="12" priority="3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A0AB7-9D2A-41C0-B26E-E8F5E0FB49B0}">
  <dimension ref="A1:AR1030"/>
  <sheetViews>
    <sheetView showGridLines="0" zoomScale="85" zoomScaleNormal="85" workbookViewId="0">
      <pane xSplit="2" ySplit="5" topLeftCell="C244" activePane="bottomRight" state="frozen"/>
      <selection pane="topRight" activeCell="C1" sqref="C1"/>
      <selection pane="bottomLeft" activeCell="A6" sqref="A6"/>
      <selection pane="bottomRight" activeCell="G229" sqref="G229"/>
    </sheetView>
  </sheetViews>
  <sheetFormatPr baseColWidth="10" defaultColWidth="11.44140625" defaultRowHeight="14.4"/>
  <cols>
    <col min="1" max="1" width="2" style="230" customWidth="1"/>
    <col min="2" max="2" width="74.5546875" style="230" customWidth="1"/>
    <col min="3" max="3" width="19.33203125" style="240" customWidth="1"/>
    <col min="4" max="4" width="18.88671875" style="240" customWidth="1"/>
    <col min="5" max="5" width="20" style="240" customWidth="1"/>
    <col min="6" max="6" width="18.33203125" style="241" customWidth="1"/>
    <col min="7" max="7" width="12.77734375" style="230" customWidth="1"/>
    <col min="8" max="8" width="14.109375" style="230" customWidth="1"/>
    <col min="9" max="9" width="20.109375" style="230" customWidth="1"/>
    <col min="10" max="10" width="46.88671875" style="230" customWidth="1"/>
    <col min="11" max="11" width="18" style="230" customWidth="1"/>
    <col min="12" max="12" width="19.44140625" style="230" customWidth="1"/>
    <col min="13" max="13" width="21.109375" style="230" customWidth="1"/>
    <col min="14" max="14" width="19.88671875" style="230" customWidth="1"/>
    <col min="15" max="15" width="29.44140625" style="230" customWidth="1"/>
    <col min="16" max="20" width="11.44140625" style="230"/>
    <col min="21" max="21" width="11.44140625" style="230" hidden="1" customWidth="1"/>
    <col min="22" max="22" width="17.5546875" style="230" hidden="1" customWidth="1"/>
    <col min="23" max="23" width="20.5546875" style="230" hidden="1" customWidth="1"/>
    <col min="24" max="24" width="10.6640625" style="230" hidden="1" customWidth="1"/>
    <col min="25" max="25" width="11.6640625" style="230" hidden="1" customWidth="1"/>
    <col min="26" max="26" width="42.109375" style="230" hidden="1" customWidth="1"/>
    <col min="27" max="30" width="0" style="230" hidden="1" customWidth="1"/>
    <col min="31" max="31" width="5.33203125" style="230" hidden="1" customWidth="1"/>
    <col min="32" max="32" width="8.44140625" style="230" hidden="1" customWidth="1"/>
    <col min="33" max="33" width="27.5546875" style="230" hidden="1" customWidth="1"/>
    <col min="34" max="34" width="6.109375" style="230" hidden="1" customWidth="1"/>
    <col min="35" max="37" width="0" style="230" hidden="1" customWidth="1"/>
    <col min="38" max="38" width="2" style="230" hidden="1" customWidth="1"/>
    <col min="39" max="49" width="0" style="230" hidden="1" customWidth="1"/>
    <col min="50" max="16384" width="11.44140625" style="230"/>
  </cols>
  <sheetData>
    <row r="1" spans="2:37" ht="12.6" customHeight="1">
      <c r="D1" s="241"/>
      <c r="E1" s="241"/>
    </row>
    <row r="2" spans="2:37" ht="42.6" customHeight="1" thickBot="1">
      <c r="B2" s="442" t="s">
        <v>561</v>
      </c>
      <c r="C2" s="442"/>
      <c r="D2" s="442"/>
      <c r="E2" s="442"/>
      <c r="F2" s="442"/>
      <c r="G2" s="442"/>
      <c r="J2" s="438" t="s">
        <v>250</v>
      </c>
      <c r="K2" s="438"/>
      <c r="L2" s="438"/>
      <c r="M2" s="438"/>
      <c r="N2" s="438"/>
    </row>
    <row r="3" spans="2:37" ht="44.4" customHeight="1" thickBot="1">
      <c r="B3" s="242"/>
      <c r="C3" s="243" t="s">
        <v>205</v>
      </c>
      <c r="D3" s="243" t="s">
        <v>206</v>
      </c>
      <c r="E3" s="243" t="s">
        <v>207</v>
      </c>
      <c r="F3" s="243" t="s">
        <v>208</v>
      </c>
      <c r="G3" s="244"/>
      <c r="K3" s="245" t="s">
        <v>205</v>
      </c>
      <c r="L3" s="245" t="s">
        <v>206</v>
      </c>
      <c r="M3" s="245" t="s">
        <v>207</v>
      </c>
      <c r="N3" s="245" t="s">
        <v>208</v>
      </c>
      <c r="O3" s="246"/>
    </row>
    <row r="4" spans="2:37" ht="39" customHeight="1">
      <c r="B4" s="247" t="s">
        <v>209</v>
      </c>
      <c r="C4" s="248" t="s">
        <v>251</v>
      </c>
      <c r="D4" s="249" t="s">
        <v>252</v>
      </c>
      <c r="E4" s="249" t="s">
        <v>253</v>
      </c>
      <c r="F4" s="249" t="s">
        <v>254</v>
      </c>
      <c r="G4" s="439" t="s">
        <v>210</v>
      </c>
      <c r="K4" s="250" t="s">
        <v>251</v>
      </c>
      <c r="L4" s="250" t="s">
        <v>252</v>
      </c>
      <c r="M4" s="250" t="s">
        <v>253</v>
      </c>
      <c r="N4" s="250" t="s">
        <v>254</v>
      </c>
      <c r="O4" s="246"/>
    </row>
    <row r="5" spans="2:37" ht="16.5" customHeight="1" thickBot="1">
      <c r="B5" s="251" t="s">
        <v>75</v>
      </c>
      <c r="C5" s="252" t="s">
        <v>73</v>
      </c>
      <c r="D5" s="252" t="s">
        <v>73</v>
      </c>
      <c r="E5" s="252" t="s">
        <v>73</v>
      </c>
      <c r="F5" s="252" t="s">
        <v>73</v>
      </c>
      <c r="G5" s="440"/>
      <c r="J5" s="253" t="s">
        <v>75</v>
      </c>
      <c r="K5" s="254" t="s">
        <v>137</v>
      </c>
      <c r="L5" s="254" t="s">
        <v>137</v>
      </c>
      <c r="M5" s="254" t="s">
        <v>137</v>
      </c>
      <c r="N5" s="254" t="s">
        <v>137</v>
      </c>
      <c r="O5" s="246"/>
      <c r="V5" s="255"/>
      <c r="AG5" s="256" t="s">
        <v>75</v>
      </c>
      <c r="AH5" s="257"/>
      <c r="AI5" s="258" t="s">
        <v>76</v>
      </c>
      <c r="AJ5" s="258" t="s">
        <v>73</v>
      </c>
      <c r="AK5" s="258" t="s">
        <v>77</v>
      </c>
    </row>
    <row r="6" spans="2:37" ht="15.6">
      <c r="B6" s="259">
        <v>1</v>
      </c>
      <c r="C6" s="260">
        <f>SUM(C7:C50)</f>
        <v>545.61</v>
      </c>
      <c r="D6" s="261">
        <f>SUM(D7:D50)</f>
        <v>792.31</v>
      </c>
      <c r="E6" s="261">
        <f>SUM(E7:E50)</f>
        <v>792.31</v>
      </c>
      <c r="F6" s="261">
        <f>SUM(F7:F50)</f>
        <v>812.31</v>
      </c>
      <c r="G6" s="262"/>
      <c r="J6" s="263">
        <v>1</v>
      </c>
      <c r="K6" s="264">
        <f>SUM(K7:K10)</f>
        <v>22.390507703014958</v>
      </c>
      <c r="L6" s="264">
        <f>SUM(L7:L10)</f>
        <v>23.22833208939743</v>
      </c>
      <c r="M6" s="264">
        <f>SUM(M7:M10)</f>
        <v>23.818168817194277</v>
      </c>
      <c r="N6" s="264">
        <f>SUM(N7:N10)</f>
        <v>24.448816417509502</v>
      </c>
      <c r="O6" s="246"/>
      <c r="AG6" s="265">
        <v>1</v>
      </c>
      <c r="AH6" s="266"/>
      <c r="AI6" s="267">
        <v>0</v>
      </c>
      <c r="AJ6" s="268">
        <v>357.96999999999991</v>
      </c>
      <c r="AK6" s="267">
        <v>0</v>
      </c>
    </row>
    <row r="7" spans="2:37">
      <c r="B7" s="269" t="s">
        <v>255</v>
      </c>
      <c r="C7" s="270">
        <v>87.6</v>
      </c>
      <c r="D7" s="270">
        <v>87.6</v>
      </c>
      <c r="E7" s="270">
        <v>87.6</v>
      </c>
      <c r="F7" s="270">
        <v>87.6</v>
      </c>
      <c r="G7" s="271"/>
      <c r="J7" s="272" t="s">
        <v>65</v>
      </c>
      <c r="K7" s="273"/>
      <c r="L7" s="273"/>
      <c r="M7" s="273"/>
      <c r="N7" s="273"/>
      <c r="O7" s="246"/>
      <c r="Z7" s="230" t="s">
        <v>59</v>
      </c>
      <c r="AA7" s="230">
        <v>6014</v>
      </c>
      <c r="AB7" s="230">
        <v>87.6</v>
      </c>
      <c r="AC7" s="274">
        <v>87.6</v>
      </c>
      <c r="AG7" s="275" t="s">
        <v>59</v>
      </c>
      <c r="AH7" s="276"/>
      <c r="AI7" s="277">
        <v>6014</v>
      </c>
      <c r="AJ7" s="278">
        <v>87.6</v>
      </c>
      <c r="AK7" s="267">
        <v>0</v>
      </c>
    </row>
    <row r="8" spans="2:37">
      <c r="B8" s="269" t="s">
        <v>256</v>
      </c>
      <c r="C8" s="270">
        <v>57.4</v>
      </c>
      <c r="D8" s="270">
        <v>57.4</v>
      </c>
      <c r="E8" s="270">
        <v>57.4</v>
      </c>
      <c r="F8" s="270">
        <v>57.4</v>
      </c>
      <c r="G8" s="271"/>
      <c r="J8" s="279" t="s">
        <v>78</v>
      </c>
      <c r="K8" s="280">
        <v>22.25873312253178</v>
      </c>
      <c r="L8" s="280">
        <v>23.091626671324569</v>
      </c>
      <c r="M8" s="280">
        <v>23.677992040258548</v>
      </c>
      <c r="N8" s="280">
        <v>24.304928097983201</v>
      </c>
      <c r="O8" s="246"/>
      <c r="Z8" s="230" t="s">
        <v>31</v>
      </c>
      <c r="AA8" s="230">
        <v>6014</v>
      </c>
      <c r="AB8" s="230">
        <v>57.4</v>
      </c>
      <c r="AC8" s="274">
        <v>57.4</v>
      </c>
      <c r="AG8" s="275" t="s">
        <v>31</v>
      </c>
      <c r="AH8" s="276"/>
      <c r="AI8" s="277">
        <v>6014</v>
      </c>
      <c r="AJ8" s="278">
        <v>57.4</v>
      </c>
      <c r="AK8" s="267">
        <v>0</v>
      </c>
    </row>
    <row r="9" spans="2:37">
      <c r="B9" s="269" t="s">
        <v>257</v>
      </c>
      <c r="C9" s="270">
        <v>30</v>
      </c>
      <c r="D9" s="270">
        <v>30</v>
      </c>
      <c r="E9" s="270">
        <v>30</v>
      </c>
      <c r="F9" s="270">
        <v>30</v>
      </c>
      <c r="G9" s="271"/>
      <c r="J9" s="279" t="s">
        <v>79</v>
      </c>
      <c r="K9" s="280">
        <v>0.13177458048317736</v>
      </c>
      <c r="L9" s="280">
        <v>0.13670541807286093</v>
      </c>
      <c r="M9" s="280">
        <v>0.14017677693573002</v>
      </c>
      <c r="N9" s="280">
        <v>0.1438883195263016</v>
      </c>
      <c r="O9" s="246"/>
      <c r="Z9" s="230" t="s">
        <v>138</v>
      </c>
      <c r="AA9" s="230">
        <v>6014</v>
      </c>
      <c r="AB9" s="230">
        <v>30</v>
      </c>
      <c r="AC9" s="274">
        <v>30</v>
      </c>
      <c r="AG9" s="275" t="s">
        <v>138</v>
      </c>
      <c r="AH9" s="276"/>
      <c r="AI9" s="277">
        <v>6014</v>
      </c>
      <c r="AJ9" s="278">
        <v>30</v>
      </c>
      <c r="AK9" s="267">
        <v>0</v>
      </c>
    </row>
    <row r="10" spans="2:37">
      <c r="B10" s="269" t="s">
        <v>258</v>
      </c>
      <c r="C10" s="270">
        <v>27.9</v>
      </c>
      <c r="D10" s="270">
        <v>27.9</v>
      </c>
      <c r="E10" s="270">
        <v>27.9</v>
      </c>
      <c r="F10" s="270">
        <v>27.9</v>
      </c>
      <c r="G10" s="271"/>
      <c r="J10" s="281" t="s">
        <v>80</v>
      </c>
      <c r="K10" s="282"/>
      <c r="L10" s="282"/>
      <c r="M10" s="282"/>
      <c r="N10" s="282"/>
      <c r="O10" s="246"/>
      <c r="U10" s="246"/>
      <c r="Z10" s="230" t="s">
        <v>139</v>
      </c>
      <c r="AA10" s="230">
        <v>6014</v>
      </c>
      <c r="AB10" s="230">
        <v>27.9</v>
      </c>
      <c r="AC10" s="274">
        <v>27.9</v>
      </c>
      <c r="AG10" s="275" t="s">
        <v>139</v>
      </c>
      <c r="AH10" s="276"/>
      <c r="AI10" s="277">
        <v>6014</v>
      </c>
      <c r="AJ10" s="278">
        <v>27.9</v>
      </c>
      <c r="AK10" s="267">
        <v>0</v>
      </c>
    </row>
    <row r="11" spans="2:37">
      <c r="B11" s="269" t="s">
        <v>259</v>
      </c>
      <c r="C11" s="270">
        <v>10</v>
      </c>
      <c r="D11" s="270">
        <v>10</v>
      </c>
      <c r="E11" s="270">
        <v>10</v>
      </c>
      <c r="F11" s="270">
        <v>10</v>
      </c>
      <c r="G11" s="271"/>
      <c r="J11" s="283">
        <v>2</v>
      </c>
      <c r="K11" s="264"/>
      <c r="L11" s="264"/>
      <c r="M11" s="264"/>
      <c r="N11" s="264"/>
      <c r="O11" s="246"/>
      <c r="Z11" s="230" t="s">
        <v>140</v>
      </c>
      <c r="AA11" s="230">
        <v>6014</v>
      </c>
      <c r="AB11" s="230">
        <v>10</v>
      </c>
      <c r="AC11" s="274">
        <v>10</v>
      </c>
      <c r="AG11" s="275" t="s">
        <v>140</v>
      </c>
      <c r="AH11" s="276"/>
      <c r="AI11" s="277">
        <v>6014</v>
      </c>
      <c r="AJ11" s="278">
        <v>10</v>
      </c>
      <c r="AK11" s="267">
        <v>0</v>
      </c>
    </row>
    <row r="12" spans="2:37">
      <c r="B12" s="284" t="s">
        <v>260</v>
      </c>
      <c r="C12" s="270">
        <v>9.99</v>
      </c>
      <c r="D12" s="270">
        <v>9.99</v>
      </c>
      <c r="E12" s="270">
        <v>9.99</v>
      </c>
      <c r="F12" s="270">
        <v>9.99</v>
      </c>
      <c r="G12" s="271"/>
      <c r="J12" s="281" t="s">
        <v>80</v>
      </c>
      <c r="K12" s="282"/>
      <c r="L12" s="282"/>
      <c r="M12" s="282"/>
      <c r="N12" s="282"/>
      <c r="O12" s="246"/>
      <c r="Z12" s="230" t="s">
        <v>141</v>
      </c>
      <c r="AA12" s="230">
        <v>6014</v>
      </c>
      <c r="AB12" s="230">
        <v>9.99</v>
      </c>
      <c r="AC12" s="274">
        <v>9.99</v>
      </c>
      <c r="AG12" s="275" t="s">
        <v>141</v>
      </c>
      <c r="AH12" s="276"/>
      <c r="AI12" s="277">
        <v>6014</v>
      </c>
      <c r="AJ12" s="278">
        <v>9.99</v>
      </c>
      <c r="AK12" s="267">
        <v>0</v>
      </c>
    </row>
    <row r="13" spans="2:37">
      <c r="B13" s="284" t="s">
        <v>261</v>
      </c>
      <c r="C13" s="270">
        <v>5.5</v>
      </c>
      <c r="D13" s="270">
        <v>5.5</v>
      </c>
      <c r="E13" s="270">
        <v>5.5</v>
      </c>
      <c r="F13" s="270">
        <v>5.5</v>
      </c>
      <c r="G13" s="271"/>
      <c r="J13" s="263">
        <v>3</v>
      </c>
      <c r="K13" s="264">
        <f>SUM(K14:K16)</f>
        <v>4.2893724068778262E-2</v>
      </c>
      <c r="L13" s="264">
        <f>SUM(L14:L16)</f>
        <v>4.4498752794533518E-2</v>
      </c>
      <c r="M13" s="264">
        <f>SUM(M14:M16)</f>
        <v>4.5628709032387936E-2</v>
      </c>
      <c r="N13" s="264">
        <f>SUM(N14:N16)</f>
        <v>4.6836847075140575E-2</v>
      </c>
      <c r="O13" s="246"/>
      <c r="Z13" s="230" t="s">
        <v>142</v>
      </c>
      <c r="AA13" s="230">
        <v>6014</v>
      </c>
      <c r="AB13" s="230">
        <v>5.5</v>
      </c>
      <c r="AC13" s="274">
        <v>5.5</v>
      </c>
      <c r="AG13" s="275" t="s">
        <v>142</v>
      </c>
      <c r="AH13" s="276"/>
      <c r="AI13" s="277">
        <v>6014</v>
      </c>
      <c r="AJ13" s="278">
        <v>5.5</v>
      </c>
      <c r="AK13" s="267">
        <v>0</v>
      </c>
    </row>
    <row r="14" spans="2:37">
      <c r="B14" s="284" t="s">
        <v>262</v>
      </c>
      <c r="C14" s="270">
        <v>10</v>
      </c>
      <c r="D14" s="270">
        <v>10</v>
      </c>
      <c r="E14" s="270">
        <v>10</v>
      </c>
      <c r="F14" s="270">
        <v>10</v>
      </c>
      <c r="G14" s="285"/>
      <c r="J14" s="272" t="s">
        <v>65</v>
      </c>
      <c r="K14" s="273"/>
      <c r="L14" s="273"/>
      <c r="M14" s="273"/>
      <c r="N14" s="273"/>
      <c r="O14" s="246"/>
      <c r="Z14" s="230" t="s">
        <v>263</v>
      </c>
      <c r="AA14" s="230">
        <v>6014</v>
      </c>
      <c r="AB14" s="230">
        <v>10</v>
      </c>
      <c r="AC14" s="274">
        <v>10</v>
      </c>
      <c r="AG14" s="275" t="s">
        <v>263</v>
      </c>
      <c r="AH14" s="276"/>
      <c r="AI14" s="277">
        <v>6014</v>
      </c>
      <c r="AJ14" s="278">
        <v>10</v>
      </c>
      <c r="AK14" s="267">
        <v>0</v>
      </c>
    </row>
    <row r="15" spans="2:37">
      <c r="B15" s="284" t="s">
        <v>264</v>
      </c>
      <c r="C15" s="270">
        <v>10</v>
      </c>
      <c r="D15" s="270">
        <v>10</v>
      </c>
      <c r="E15" s="270">
        <v>10</v>
      </c>
      <c r="F15" s="270">
        <v>10</v>
      </c>
      <c r="G15" s="271"/>
      <c r="J15" s="279" t="s">
        <v>66</v>
      </c>
      <c r="K15" s="280">
        <v>4.2893724068778262E-2</v>
      </c>
      <c r="L15" s="280">
        <v>4.4498752794533518E-2</v>
      </c>
      <c r="M15" s="280">
        <v>4.5628709032387936E-2</v>
      </c>
      <c r="N15" s="280">
        <v>4.6836847075140575E-2</v>
      </c>
      <c r="O15" s="246"/>
      <c r="Z15" s="230" t="s">
        <v>265</v>
      </c>
      <c r="AA15" s="230">
        <v>6014</v>
      </c>
      <c r="AB15" s="230">
        <v>10</v>
      </c>
      <c r="AC15" s="274">
        <v>10</v>
      </c>
      <c r="AG15" s="275" t="s">
        <v>265</v>
      </c>
      <c r="AH15" s="276"/>
      <c r="AI15" s="277">
        <v>6014</v>
      </c>
      <c r="AJ15" s="278">
        <v>10</v>
      </c>
      <c r="AK15" s="267">
        <v>0</v>
      </c>
    </row>
    <row r="16" spans="2:37">
      <c r="B16" s="284" t="s">
        <v>266</v>
      </c>
      <c r="C16" s="270">
        <v>10</v>
      </c>
      <c r="D16" s="270">
        <v>10</v>
      </c>
      <c r="E16" s="270">
        <v>10</v>
      </c>
      <c r="F16" s="270">
        <v>10</v>
      </c>
      <c r="G16" s="285"/>
      <c r="J16" s="286" t="s">
        <v>80</v>
      </c>
      <c r="K16" s="282"/>
      <c r="L16" s="282"/>
      <c r="M16" s="282"/>
      <c r="N16" s="282"/>
      <c r="O16" s="246"/>
      <c r="Z16" s="230" t="s">
        <v>267</v>
      </c>
      <c r="AA16" s="230">
        <v>6014</v>
      </c>
      <c r="AB16" s="230">
        <v>10</v>
      </c>
      <c r="AC16" s="274">
        <v>10</v>
      </c>
      <c r="AG16" s="275" t="s">
        <v>267</v>
      </c>
      <c r="AH16" s="276"/>
      <c r="AI16" s="277">
        <v>6014</v>
      </c>
      <c r="AJ16" s="278">
        <v>10</v>
      </c>
      <c r="AK16" s="267">
        <v>0</v>
      </c>
    </row>
    <row r="17" spans="2:41">
      <c r="B17" s="284" t="s">
        <v>268</v>
      </c>
      <c r="C17" s="270">
        <v>10</v>
      </c>
      <c r="D17" s="270">
        <v>10</v>
      </c>
      <c r="E17" s="270">
        <v>10</v>
      </c>
      <c r="F17" s="270">
        <v>10</v>
      </c>
      <c r="G17" s="271"/>
      <c r="J17" s="287">
        <v>4</v>
      </c>
      <c r="K17" s="264">
        <f>SUM(K18:K20)</f>
        <v>145.58380196503975</v>
      </c>
      <c r="L17" s="264">
        <f>SUM(L18:L20)</f>
        <v>149.24856701236146</v>
      </c>
      <c r="M17" s="264">
        <f>SUM(M18:M20)</f>
        <v>155.06627029726724</v>
      </c>
      <c r="N17" s="264">
        <f>SUM(N18:N20)</f>
        <v>158.78765378042561</v>
      </c>
      <c r="O17" s="246"/>
      <c r="Z17" s="230" t="s">
        <v>269</v>
      </c>
      <c r="AA17" s="230">
        <v>6014</v>
      </c>
      <c r="AB17" s="230">
        <v>10</v>
      </c>
      <c r="AC17" s="274">
        <v>10</v>
      </c>
      <c r="AG17" s="275" t="s">
        <v>269</v>
      </c>
      <c r="AH17" s="276"/>
      <c r="AI17" s="277">
        <v>6014</v>
      </c>
      <c r="AJ17" s="278">
        <v>10</v>
      </c>
      <c r="AK17" s="267">
        <v>0</v>
      </c>
    </row>
    <row r="18" spans="2:41">
      <c r="B18" s="284" t="s">
        <v>270</v>
      </c>
      <c r="C18" s="270">
        <v>10</v>
      </c>
      <c r="D18" s="270">
        <v>10</v>
      </c>
      <c r="E18" s="270">
        <v>10</v>
      </c>
      <c r="F18" s="270">
        <v>10</v>
      </c>
      <c r="G18" s="285"/>
      <c r="J18" s="272" t="s">
        <v>65</v>
      </c>
      <c r="K18" s="288"/>
      <c r="L18" s="288"/>
      <c r="M18" s="288"/>
      <c r="N18" s="288"/>
      <c r="O18" s="246"/>
      <c r="V18" s="289">
        <v>7.1049694974356941</v>
      </c>
      <c r="W18" s="289">
        <v>7.2853858933841904</v>
      </c>
      <c r="X18" s="289">
        <v>7.4782853209722742</v>
      </c>
      <c r="Y18" s="289">
        <v>7.683508561673678</v>
      </c>
      <c r="Z18" s="230" t="s">
        <v>271</v>
      </c>
      <c r="AD18" s="230" t="s">
        <v>272</v>
      </c>
      <c r="AE18" s="230">
        <v>6014</v>
      </c>
      <c r="AF18" s="230">
        <v>10</v>
      </c>
      <c r="AG18" s="274">
        <v>10</v>
      </c>
      <c r="AK18" s="275" t="s">
        <v>272</v>
      </c>
      <c r="AL18" s="276"/>
      <c r="AM18" s="277">
        <v>6014</v>
      </c>
      <c r="AN18" s="278">
        <v>10</v>
      </c>
      <c r="AO18" s="267">
        <v>0</v>
      </c>
    </row>
    <row r="19" spans="2:41">
      <c r="B19" s="284" t="s">
        <v>273</v>
      </c>
      <c r="C19" s="270">
        <v>19.88</v>
      </c>
      <c r="D19" s="270">
        <v>19.88</v>
      </c>
      <c r="E19" s="270">
        <v>19.88</v>
      </c>
      <c r="F19" s="270">
        <v>19.88</v>
      </c>
      <c r="G19" s="271"/>
      <c r="J19" s="279" t="s">
        <v>82</v>
      </c>
      <c r="K19" s="288"/>
      <c r="L19" s="288"/>
      <c r="M19" s="288"/>
      <c r="N19" s="288"/>
      <c r="O19" s="246"/>
      <c r="U19" s="290">
        <v>105.02893172704138</v>
      </c>
      <c r="V19" s="290">
        <v>100.28710441769225</v>
      </c>
      <c r="W19" s="290">
        <v>104.59084171218517</v>
      </c>
      <c r="X19" s="290">
        <v>107.0010845365267</v>
      </c>
      <c r="Y19" s="290">
        <v>109.85130182089578</v>
      </c>
      <c r="Z19" s="291" t="s">
        <v>274</v>
      </c>
      <c r="AA19" s="291" t="s">
        <v>275</v>
      </c>
      <c r="AD19" s="230" t="s">
        <v>143</v>
      </c>
      <c r="AE19" s="230">
        <v>6014</v>
      </c>
      <c r="AF19" s="230">
        <v>19.88</v>
      </c>
      <c r="AG19" s="274">
        <v>19.88</v>
      </c>
      <c r="AK19" s="275" t="s">
        <v>143</v>
      </c>
      <c r="AL19" s="276"/>
      <c r="AM19" s="277">
        <v>6014</v>
      </c>
      <c r="AN19" s="278">
        <v>19.88</v>
      </c>
      <c r="AO19" s="267">
        <v>0</v>
      </c>
    </row>
    <row r="20" spans="2:41">
      <c r="B20" s="284" t="s">
        <v>276</v>
      </c>
      <c r="C20" s="270">
        <v>25.9</v>
      </c>
      <c r="D20" s="270">
        <v>25.9</v>
      </c>
      <c r="E20" s="270">
        <v>25.9</v>
      </c>
      <c r="F20" s="270">
        <v>25.9</v>
      </c>
      <c r="G20" s="285"/>
      <c r="J20" s="279" t="s">
        <v>144</v>
      </c>
      <c r="K20" s="292">
        <v>145.58380196503975</v>
      </c>
      <c r="L20" s="292">
        <v>149.24856701236146</v>
      </c>
      <c r="M20" s="292">
        <v>155.06627029726724</v>
      </c>
      <c r="N20" s="292">
        <v>158.78765378042561</v>
      </c>
      <c r="O20" s="246"/>
      <c r="U20" s="293">
        <v>21.905282724951302</v>
      </c>
      <c r="V20" s="293">
        <v>22.509061684367211</v>
      </c>
      <c r="W20" s="293">
        <v>23.35132221029583</v>
      </c>
      <c r="X20" s="293">
        <v>23.944282024596816</v>
      </c>
      <c r="Y20" s="293">
        <v>24.578268798138449</v>
      </c>
      <c r="Z20" s="291" t="s">
        <v>277</v>
      </c>
      <c r="AD20" s="230" t="s">
        <v>278</v>
      </c>
      <c r="AE20" s="230">
        <v>6014</v>
      </c>
      <c r="AF20" s="230">
        <v>25.9</v>
      </c>
      <c r="AG20" s="274">
        <v>25.9</v>
      </c>
      <c r="AK20" s="275" t="s">
        <v>278</v>
      </c>
      <c r="AL20" s="276"/>
      <c r="AM20" s="277">
        <v>6014</v>
      </c>
      <c r="AN20" s="278">
        <v>25.9</v>
      </c>
      <c r="AO20" s="267">
        <v>0</v>
      </c>
    </row>
    <row r="21" spans="2:41">
      <c r="B21" s="284" t="s">
        <v>279</v>
      </c>
      <c r="C21" s="270">
        <v>23.9</v>
      </c>
      <c r="D21" s="270">
        <v>25.9</v>
      </c>
      <c r="E21" s="270">
        <v>25.9</v>
      </c>
      <c r="F21" s="270">
        <v>25.9</v>
      </c>
      <c r="G21" s="285"/>
      <c r="J21" s="281" t="s">
        <v>80</v>
      </c>
      <c r="K21" s="288"/>
      <c r="L21" s="288"/>
      <c r="M21" s="288"/>
      <c r="N21" s="288"/>
      <c r="O21" s="246"/>
      <c r="U21" s="294">
        <v>18.649587513047059</v>
      </c>
      <c r="V21" s="294">
        <v>19.347431412866307</v>
      </c>
      <c r="W21" s="294">
        <v>19.838720481402053</v>
      </c>
      <c r="X21" s="294">
        <v>20.364001898329825</v>
      </c>
      <c r="Y21" s="294">
        <v>20.922842098168768</v>
      </c>
      <c r="Z21" s="291" t="s">
        <v>280</v>
      </c>
      <c r="AD21" s="230" t="s">
        <v>281</v>
      </c>
      <c r="AE21" s="230">
        <v>6014</v>
      </c>
      <c r="AF21" s="230">
        <v>23.9</v>
      </c>
      <c r="AG21" s="274">
        <v>23.9</v>
      </c>
      <c r="AK21" s="275" t="s">
        <v>281</v>
      </c>
      <c r="AL21" s="276"/>
      <c r="AM21" s="277">
        <v>6014</v>
      </c>
      <c r="AN21" s="278">
        <v>23.9</v>
      </c>
      <c r="AO21" s="267">
        <v>0</v>
      </c>
    </row>
    <row r="22" spans="2:41">
      <c r="B22" s="284" t="s">
        <v>282</v>
      </c>
      <c r="C22" s="270">
        <v>9.9</v>
      </c>
      <c r="D22" s="270">
        <v>9.9</v>
      </c>
      <c r="E22" s="270">
        <v>9.9</v>
      </c>
      <c r="F22" s="270">
        <v>9.9</v>
      </c>
      <c r="G22" s="271"/>
      <c r="J22" s="295">
        <v>5</v>
      </c>
      <c r="K22" s="264">
        <f>SUM(K23:K31)</f>
        <v>328.63219262793052</v>
      </c>
      <c r="L22" s="264">
        <f>SUM(L23:L31)</f>
        <v>335.29745997501783</v>
      </c>
      <c r="M22" s="264">
        <f>SUM(M23:M31)</f>
        <v>343.2742066542113</v>
      </c>
      <c r="N22" s="264">
        <f>SUM(N23:N31)</f>
        <v>351.79028248207129</v>
      </c>
      <c r="O22" s="246"/>
      <c r="U22" s="296">
        <f t="shared" ref="U22:Y22" si="0">SUM(U18:U21)</f>
        <v>145.58380196503975</v>
      </c>
      <c r="V22" s="296">
        <f t="shared" si="0"/>
        <v>149.24856701236146</v>
      </c>
      <c r="W22" s="296">
        <f t="shared" si="0"/>
        <v>155.06627029726724</v>
      </c>
      <c r="X22" s="296">
        <f t="shared" si="0"/>
        <v>158.78765378042561</v>
      </c>
      <c r="Y22" s="296">
        <f t="shared" si="0"/>
        <v>163.03592127887666</v>
      </c>
      <c r="AD22" s="230" t="s">
        <v>283</v>
      </c>
      <c r="AE22" s="230">
        <v>6014</v>
      </c>
      <c r="AF22" s="230">
        <v>9.9</v>
      </c>
      <c r="AG22" s="274">
        <v>9.9</v>
      </c>
      <c r="AK22" s="275" t="s">
        <v>283</v>
      </c>
      <c r="AL22" s="276"/>
      <c r="AM22" s="277">
        <v>6014</v>
      </c>
      <c r="AN22" s="278">
        <v>9.9</v>
      </c>
      <c r="AO22" s="267">
        <v>0</v>
      </c>
    </row>
    <row r="23" spans="2:41">
      <c r="B23" s="269" t="s">
        <v>284</v>
      </c>
      <c r="C23" s="270">
        <v>10</v>
      </c>
      <c r="D23" s="270">
        <v>10</v>
      </c>
      <c r="E23" s="270">
        <v>10</v>
      </c>
      <c r="F23" s="270">
        <v>10</v>
      </c>
      <c r="G23" s="271"/>
      <c r="J23" s="272" t="s">
        <v>84</v>
      </c>
      <c r="K23" s="288"/>
      <c r="L23" s="288"/>
      <c r="M23" s="288"/>
      <c r="N23" s="288"/>
      <c r="O23" s="246"/>
      <c r="AK23" s="275" t="s">
        <v>80</v>
      </c>
      <c r="AL23" s="276"/>
      <c r="AM23" s="277">
        <v>0</v>
      </c>
      <c r="AN23" s="278">
        <v>0</v>
      </c>
      <c r="AO23" s="267">
        <v>0</v>
      </c>
    </row>
    <row r="24" spans="2:41">
      <c r="B24" s="269" t="s">
        <v>285</v>
      </c>
      <c r="C24" s="270">
        <v>10</v>
      </c>
      <c r="D24" s="270">
        <v>10</v>
      </c>
      <c r="E24" s="270">
        <v>10</v>
      </c>
      <c r="F24" s="270">
        <v>10</v>
      </c>
      <c r="G24" s="271"/>
      <c r="J24" s="297" t="s">
        <v>86</v>
      </c>
      <c r="K24" s="298">
        <v>243.67515083210273</v>
      </c>
      <c r="L24" s="298">
        <v>250.35638393050931</v>
      </c>
      <c r="M24" s="298">
        <v>257.76588159728681</v>
      </c>
      <c r="N24" s="298">
        <v>265.67635519189378</v>
      </c>
      <c r="O24" s="246"/>
      <c r="U24" s="299">
        <v>81.572938228797781</v>
      </c>
      <c r="V24" s="299">
        <v>83.809554531147143</v>
      </c>
      <c r="W24" s="299">
        <v>86.289965411840157</v>
      </c>
      <c r="X24" s="299">
        <v>88.938083497290833</v>
      </c>
      <c r="Y24" s="299">
        <v>91.671909131016093</v>
      </c>
      <c r="Z24" s="291" t="s">
        <v>286</v>
      </c>
      <c r="AA24" s="291" t="s">
        <v>287</v>
      </c>
      <c r="AK24" s="275"/>
      <c r="AL24" s="276"/>
      <c r="AM24" s="277"/>
      <c r="AN24" s="278"/>
      <c r="AO24" s="267"/>
    </row>
    <row r="25" spans="2:41">
      <c r="B25" s="269" t="s">
        <v>288</v>
      </c>
      <c r="C25" s="270">
        <v>19.88</v>
      </c>
      <c r="D25" s="270">
        <v>19.88</v>
      </c>
      <c r="E25" s="270">
        <v>19.88</v>
      </c>
      <c r="F25" s="270">
        <v>19.88</v>
      </c>
      <c r="G25" s="271"/>
      <c r="J25" s="297" t="s">
        <v>222</v>
      </c>
      <c r="K25" s="298">
        <v>18.655041795827746</v>
      </c>
      <c r="L25" s="298">
        <v>19.166537047899308</v>
      </c>
      <c r="M25" s="298">
        <v>19.733786060315271</v>
      </c>
      <c r="N25" s="298">
        <v>20.33938829356828</v>
      </c>
      <c r="O25" s="246"/>
      <c r="U25" s="299">
        <v>38.850350433772064</v>
      </c>
      <c r="V25" s="299">
        <v>39.915572908515337</v>
      </c>
      <c r="W25" s="299">
        <v>41.096906252968104</v>
      </c>
      <c r="X25" s="299">
        <v>42.358112700150464</v>
      </c>
      <c r="Y25" s="299">
        <v>43.660138668580764</v>
      </c>
      <c r="Z25" s="291" t="s">
        <v>286</v>
      </c>
      <c r="AA25" s="291" t="s">
        <v>289</v>
      </c>
      <c r="AK25" s="275"/>
      <c r="AL25" s="276"/>
      <c r="AM25" s="277"/>
      <c r="AN25" s="278"/>
      <c r="AO25" s="267"/>
    </row>
    <row r="26" spans="2:41">
      <c r="B26" s="269" t="s">
        <v>290</v>
      </c>
      <c r="C26" s="270">
        <v>1.05</v>
      </c>
      <c r="D26" s="270">
        <v>1.05</v>
      </c>
      <c r="E26" s="270">
        <v>1.05</v>
      </c>
      <c r="F26" s="270">
        <v>1.05</v>
      </c>
      <c r="G26" s="300">
        <v>45831</v>
      </c>
      <c r="J26" s="272" t="s">
        <v>87</v>
      </c>
      <c r="K26" s="288"/>
      <c r="L26" s="288"/>
      <c r="M26" s="288"/>
      <c r="N26" s="288"/>
      <c r="O26" s="246"/>
      <c r="U26" s="299">
        <v>75.892676553777974</v>
      </c>
      <c r="V26" s="299">
        <v>77.973547995885497</v>
      </c>
      <c r="W26" s="299">
        <v>55.220255156459324</v>
      </c>
      <c r="X26" s="299">
        <v>57.129272269195738</v>
      </c>
      <c r="Y26" s="299">
        <v>59.077410484852322</v>
      </c>
      <c r="Z26" s="291" t="s">
        <v>286</v>
      </c>
      <c r="AA26" s="291" t="s">
        <v>291</v>
      </c>
      <c r="AK26" s="275"/>
      <c r="AL26" s="276"/>
      <c r="AM26" s="277"/>
      <c r="AN26" s="278"/>
      <c r="AO26" s="267"/>
    </row>
    <row r="27" spans="2:41">
      <c r="B27" s="301" t="s">
        <v>552</v>
      </c>
      <c r="C27" s="270">
        <v>9.99</v>
      </c>
      <c r="D27" s="270">
        <v>9.99</v>
      </c>
      <c r="E27" s="270">
        <v>9.99</v>
      </c>
      <c r="F27" s="270">
        <v>9.99</v>
      </c>
      <c r="G27" s="300">
        <v>45748</v>
      </c>
      <c r="J27" s="302" t="s">
        <v>88</v>
      </c>
      <c r="K27" s="298">
        <f>+[14]Hoja2!C3</f>
        <v>0.93199999999999994</v>
      </c>
      <c r="L27" s="298">
        <f>+[14]Hoja2!D3</f>
        <v>0.93199999999999994</v>
      </c>
      <c r="M27" s="298">
        <f>+[14]Hoja2!E3</f>
        <v>0.93199999999999994</v>
      </c>
      <c r="N27" s="298">
        <f>+[14]Hoja2!F3</f>
        <v>0.93199999999999994</v>
      </c>
      <c r="O27" s="246"/>
      <c r="W27" s="299">
        <v>25.060982433258282</v>
      </c>
      <c r="X27" s="299">
        <v>25.615683971572839</v>
      </c>
      <c r="Y27" s="299">
        <v>26.211003783538118</v>
      </c>
      <c r="Z27" s="291" t="s">
        <v>292</v>
      </c>
      <c r="AK27" s="275"/>
      <c r="AL27" s="276"/>
      <c r="AM27" s="277"/>
      <c r="AN27" s="278"/>
      <c r="AO27" s="267"/>
    </row>
    <row r="28" spans="2:41">
      <c r="B28" s="301" t="s">
        <v>553</v>
      </c>
      <c r="C28" s="270">
        <v>9.99</v>
      </c>
      <c r="D28" s="270">
        <v>9.99</v>
      </c>
      <c r="E28" s="270">
        <v>9.99</v>
      </c>
      <c r="F28" s="270">
        <v>9.99</v>
      </c>
      <c r="G28" s="300">
        <v>45748</v>
      </c>
      <c r="J28" s="279" t="s">
        <v>145</v>
      </c>
      <c r="K28" s="288"/>
      <c r="L28" s="288"/>
      <c r="M28" s="288"/>
      <c r="N28" s="288"/>
      <c r="O28" s="246"/>
      <c r="U28" s="299">
        <v>47.359185615754903</v>
      </c>
      <c r="V28" s="299">
        <v>48.657708494961334</v>
      </c>
      <c r="W28" s="299">
        <v>50.097772342760891</v>
      </c>
      <c r="X28" s="299">
        <v>51.635202753683878</v>
      </c>
      <c r="Y28" s="299">
        <v>53.222392800284354</v>
      </c>
      <c r="Z28" s="291" t="s">
        <v>293</v>
      </c>
      <c r="AK28" s="275"/>
      <c r="AL28" s="276"/>
      <c r="AM28" s="277"/>
      <c r="AN28" s="278"/>
      <c r="AO28" s="267"/>
    </row>
    <row r="29" spans="2:41">
      <c r="B29" s="301" t="s">
        <v>554</v>
      </c>
      <c r="C29" s="270">
        <v>9.99</v>
      </c>
      <c r="D29" s="270">
        <v>9.99</v>
      </c>
      <c r="E29" s="270">
        <v>9.99</v>
      </c>
      <c r="F29" s="270">
        <v>9.99</v>
      </c>
      <c r="G29" s="300">
        <v>45748</v>
      </c>
      <c r="J29" s="279" t="s">
        <v>294</v>
      </c>
      <c r="K29" s="303">
        <v>1.37</v>
      </c>
      <c r="L29" s="303">
        <v>0.84253899660921205</v>
      </c>
      <c r="M29" s="303">
        <v>0.84253899660921205</v>
      </c>
      <c r="N29" s="303">
        <v>0.84253899660921205</v>
      </c>
      <c r="O29" s="246"/>
      <c r="U29" s="304">
        <f>SUM(U24:U28)</f>
        <v>243.67515083210273</v>
      </c>
      <c r="V29" s="304">
        <f t="shared" ref="V29:Y29" si="1">SUM(V24:V28)</f>
        <v>250.35638393050931</v>
      </c>
      <c r="W29" s="304">
        <f t="shared" si="1"/>
        <v>257.76588159728681</v>
      </c>
      <c r="X29" s="304">
        <f t="shared" si="1"/>
        <v>265.67635519189378</v>
      </c>
      <c r="Y29" s="304">
        <f t="shared" si="1"/>
        <v>273.84285486827167</v>
      </c>
      <c r="AK29" s="275"/>
      <c r="AL29" s="276"/>
      <c r="AM29" s="277"/>
      <c r="AN29" s="278"/>
      <c r="AO29" s="267"/>
    </row>
    <row r="30" spans="2:41" ht="15.6">
      <c r="B30" s="301" t="s">
        <v>555</v>
      </c>
      <c r="C30" s="270">
        <v>9.99</v>
      </c>
      <c r="D30" s="270">
        <v>9.99</v>
      </c>
      <c r="E30" s="270">
        <v>9.99</v>
      </c>
      <c r="F30" s="270">
        <v>9.99</v>
      </c>
      <c r="G30" s="300">
        <v>45748</v>
      </c>
      <c r="J30" s="305" t="s">
        <v>146</v>
      </c>
      <c r="K30" s="288"/>
      <c r="L30" s="288"/>
      <c r="M30" s="288"/>
      <c r="N30" s="288"/>
      <c r="O30" s="246"/>
      <c r="U30" s="299">
        <v>18.655041795827746</v>
      </c>
      <c r="V30" s="299">
        <v>19.166537047899308</v>
      </c>
      <c r="W30" s="299">
        <v>19.733786060315271</v>
      </c>
      <c r="X30" s="299">
        <v>20.33938829356828</v>
      </c>
      <c r="Y30" s="299">
        <v>20.964591119002925</v>
      </c>
      <c r="Z30" s="291" t="s">
        <v>295</v>
      </c>
      <c r="AK30" s="275"/>
      <c r="AL30" s="276"/>
      <c r="AM30" s="277"/>
      <c r="AN30" s="278"/>
      <c r="AO30" s="267"/>
    </row>
    <row r="31" spans="2:41">
      <c r="B31" s="301" t="s">
        <v>556</v>
      </c>
      <c r="C31" s="270">
        <v>9.99</v>
      </c>
      <c r="D31" s="270">
        <v>9.99</v>
      </c>
      <c r="E31" s="270">
        <v>9.99</v>
      </c>
      <c r="F31" s="270">
        <v>9.99</v>
      </c>
      <c r="G31" s="300">
        <v>45748</v>
      </c>
      <c r="J31" s="279" t="s">
        <v>147</v>
      </c>
      <c r="K31" s="298">
        <f>+[14]Hoja2!C7</f>
        <v>64</v>
      </c>
      <c r="L31" s="298">
        <f>+[14]Hoja2!D7</f>
        <v>64</v>
      </c>
      <c r="M31" s="298">
        <f>+[14]Hoja2!E7</f>
        <v>64</v>
      </c>
      <c r="N31" s="298">
        <f>+[14]Hoja2!F7</f>
        <v>64</v>
      </c>
      <c r="O31" s="246"/>
      <c r="AK31" s="275"/>
      <c r="AL31" s="276"/>
      <c r="AM31" s="277"/>
      <c r="AN31" s="278"/>
      <c r="AO31" s="267"/>
    </row>
    <row r="32" spans="2:41">
      <c r="B32" s="301" t="s">
        <v>557</v>
      </c>
      <c r="C32" s="270">
        <v>9.99</v>
      </c>
      <c r="D32" s="270">
        <v>9.99</v>
      </c>
      <c r="E32" s="270">
        <v>9.99</v>
      </c>
      <c r="F32" s="270">
        <v>9.99</v>
      </c>
      <c r="G32" s="300">
        <v>45748</v>
      </c>
      <c r="J32" s="286" t="s">
        <v>80</v>
      </c>
      <c r="K32" s="288"/>
      <c r="L32" s="288"/>
      <c r="M32" s="288"/>
      <c r="N32" s="288"/>
      <c r="O32" s="246"/>
      <c r="AK32" s="275"/>
      <c r="AL32" s="276"/>
      <c r="AM32" s="277"/>
      <c r="AN32" s="278"/>
      <c r="AO32" s="267"/>
    </row>
    <row r="33" spans="2:41">
      <c r="B33" s="301" t="s">
        <v>558</v>
      </c>
      <c r="C33" s="270">
        <v>9.99</v>
      </c>
      <c r="D33" s="270">
        <v>9.99</v>
      </c>
      <c r="E33" s="270">
        <v>9.99</v>
      </c>
      <c r="F33" s="270">
        <v>9.99</v>
      </c>
      <c r="G33" s="300">
        <v>45748</v>
      </c>
      <c r="J33" s="283">
        <v>6</v>
      </c>
      <c r="K33" s="264">
        <f>SUM(K34:K38)</f>
        <v>202.86898067054378</v>
      </c>
      <c r="L33" s="264">
        <f>SUM(L34:L38)</f>
        <v>226.53232313925443</v>
      </c>
      <c r="M33" s="264">
        <f>SUM(M34:M38)</f>
        <v>233.21737299498511</v>
      </c>
      <c r="N33" s="264">
        <f>SUM(N34:N38)</f>
        <v>240.35441692705891</v>
      </c>
      <c r="O33" s="246"/>
      <c r="AK33" s="275"/>
      <c r="AL33" s="276"/>
      <c r="AM33" s="277"/>
      <c r="AN33" s="278"/>
      <c r="AO33" s="267"/>
    </row>
    <row r="34" spans="2:41">
      <c r="B34" s="301" t="s">
        <v>296</v>
      </c>
      <c r="C34" s="270">
        <v>17</v>
      </c>
      <c r="D34" s="270">
        <v>17</v>
      </c>
      <c r="E34" s="270">
        <v>17</v>
      </c>
      <c r="F34" s="270">
        <v>17</v>
      </c>
      <c r="G34" s="300">
        <v>45778</v>
      </c>
      <c r="J34" s="272" t="s">
        <v>84</v>
      </c>
      <c r="K34" s="288"/>
      <c r="L34" s="288"/>
      <c r="M34" s="288"/>
      <c r="N34" s="288"/>
      <c r="O34" s="246"/>
      <c r="AK34" s="275"/>
      <c r="AL34" s="276"/>
      <c r="AM34" s="277"/>
      <c r="AN34" s="278"/>
      <c r="AO34" s="267"/>
    </row>
    <row r="35" spans="2:41">
      <c r="B35" s="301" t="s">
        <v>297</v>
      </c>
      <c r="C35" s="270">
        <v>10</v>
      </c>
      <c r="D35" s="270">
        <v>10</v>
      </c>
      <c r="E35" s="270">
        <v>10</v>
      </c>
      <c r="F35" s="270">
        <v>10</v>
      </c>
      <c r="G35" s="300">
        <v>45809</v>
      </c>
      <c r="J35" s="279" t="s">
        <v>91</v>
      </c>
      <c r="K35" s="280">
        <v>202.21498067054378</v>
      </c>
      <c r="L35" s="292">
        <v>225.87832313925443</v>
      </c>
      <c r="M35" s="292">
        <v>232.56337299498512</v>
      </c>
      <c r="N35" s="292">
        <v>239.70041692705891</v>
      </c>
      <c r="O35" s="246"/>
      <c r="U35" s="299">
        <v>112.59332778838629</v>
      </c>
      <c r="V35" s="299">
        <v>115.6804799485909</v>
      </c>
      <c r="W35" s="299">
        <v>119.10413638911805</v>
      </c>
      <c r="X35" s="299">
        <v>122.75927538608804</v>
      </c>
      <c r="Y35" s="299">
        <v>126.53271462191607</v>
      </c>
      <c r="Z35" s="291" t="s">
        <v>298</v>
      </c>
      <c r="AK35" s="275"/>
      <c r="AL35" s="276"/>
      <c r="AM35" s="277"/>
      <c r="AN35" s="278"/>
      <c r="AO35" s="267"/>
    </row>
    <row r="36" spans="2:41">
      <c r="B36" s="301" t="s">
        <v>299</v>
      </c>
      <c r="C36" s="270">
        <v>10</v>
      </c>
      <c r="D36" s="270">
        <v>10</v>
      </c>
      <c r="E36" s="270">
        <v>10</v>
      </c>
      <c r="F36" s="270">
        <v>10</v>
      </c>
      <c r="G36" s="300">
        <v>45809</v>
      </c>
      <c r="J36" s="272" t="s">
        <v>87</v>
      </c>
      <c r="K36" s="288"/>
      <c r="L36" s="288"/>
      <c r="M36" s="288"/>
      <c r="N36" s="288"/>
      <c r="O36" s="246"/>
      <c r="U36" s="299">
        <v>66.995863285543507</v>
      </c>
      <c r="V36" s="299">
        <v>86.951685970127798</v>
      </c>
      <c r="W36" s="299">
        <v>89.525090746963272</v>
      </c>
      <c r="X36" s="299">
        <v>92.272490294258915</v>
      </c>
      <c r="Y36" s="299">
        <v>95.10881067957277</v>
      </c>
      <c r="Z36" s="291" t="s">
        <v>300</v>
      </c>
      <c r="AK36" s="275"/>
      <c r="AL36" s="276"/>
      <c r="AM36" s="277"/>
      <c r="AN36" s="278"/>
      <c r="AO36" s="267"/>
    </row>
    <row r="37" spans="2:41">
      <c r="B37" s="301" t="s">
        <v>301</v>
      </c>
      <c r="C37" s="270">
        <v>9.9</v>
      </c>
      <c r="D37" s="270">
        <v>9.9</v>
      </c>
      <c r="E37" s="270">
        <v>9.9</v>
      </c>
      <c r="F37" s="270">
        <v>9.9</v>
      </c>
      <c r="G37" s="300">
        <v>45992</v>
      </c>
      <c r="J37" s="302" t="s">
        <v>88</v>
      </c>
      <c r="K37" s="280">
        <f>+[14]Hoja2!C12</f>
        <v>0.32100000000000001</v>
      </c>
      <c r="L37" s="292">
        <f>+[14]Hoja2!D12</f>
        <v>0.32100000000000001</v>
      </c>
      <c r="M37" s="292">
        <f>+[14]Hoja2!E12</f>
        <v>0.32100000000000001</v>
      </c>
      <c r="N37" s="292">
        <f>+[14]Hoja2!F12</f>
        <v>0.32100000000000001</v>
      </c>
      <c r="O37" s="246"/>
      <c r="U37" s="299">
        <v>22.625789596613995</v>
      </c>
      <c r="V37" s="299">
        <v>23.246157220535725</v>
      </c>
      <c r="W37" s="299">
        <v>23.934145858903779</v>
      </c>
      <c r="X37" s="299">
        <v>24.668651246711953</v>
      </c>
      <c r="Y37" s="299">
        <v>25.426929236025092</v>
      </c>
      <c r="Z37" s="306" t="s">
        <v>302</v>
      </c>
      <c r="AK37" s="275"/>
      <c r="AL37" s="276"/>
      <c r="AM37" s="277"/>
      <c r="AN37" s="278"/>
      <c r="AO37" s="267"/>
    </row>
    <row r="38" spans="2:41">
      <c r="B38" s="301" t="s">
        <v>303</v>
      </c>
      <c r="C38" s="270">
        <v>9.99</v>
      </c>
      <c r="D38" s="270">
        <v>9.99</v>
      </c>
      <c r="E38" s="270">
        <v>9.99</v>
      </c>
      <c r="F38" s="270">
        <v>9.99</v>
      </c>
      <c r="G38" s="300">
        <v>45992</v>
      </c>
      <c r="J38" s="279" t="s">
        <v>149</v>
      </c>
      <c r="K38" s="280">
        <f>+[14]Hoja2!C13</f>
        <v>0.33300000000000002</v>
      </c>
      <c r="L38" s="292">
        <f>+[14]Hoja2!D13</f>
        <v>0.33300000000000002</v>
      </c>
      <c r="M38" s="292">
        <f>+[14]Hoja2!E13</f>
        <v>0.33300000000000002</v>
      </c>
      <c r="N38" s="292">
        <f>+[14]Hoja2!F13</f>
        <v>0.33300000000000002</v>
      </c>
      <c r="O38" s="246"/>
      <c r="U38" s="304">
        <f t="shared" ref="U38:Y38" si="2">SUM(U35:U37)</f>
        <v>202.21498067054378</v>
      </c>
      <c r="V38" s="304">
        <f t="shared" si="2"/>
        <v>225.87832313925443</v>
      </c>
      <c r="W38" s="304">
        <f t="shared" si="2"/>
        <v>232.56337299498512</v>
      </c>
      <c r="X38" s="304">
        <f t="shared" si="2"/>
        <v>239.70041692705891</v>
      </c>
      <c r="Y38" s="304">
        <f t="shared" si="2"/>
        <v>247.06845453751396</v>
      </c>
      <c r="AK38" s="275"/>
      <c r="AL38" s="276"/>
      <c r="AM38" s="277"/>
      <c r="AN38" s="278"/>
      <c r="AO38" s="267"/>
    </row>
    <row r="39" spans="2:41" ht="15" thickBot="1">
      <c r="B39" s="301" t="s">
        <v>304</v>
      </c>
      <c r="C39" s="270">
        <v>9.99</v>
      </c>
      <c r="D39" s="270">
        <v>9.99</v>
      </c>
      <c r="E39" s="270">
        <v>9.99</v>
      </c>
      <c r="F39" s="270">
        <v>9.99</v>
      </c>
      <c r="G39" s="300">
        <v>46174</v>
      </c>
      <c r="J39" s="281" t="s">
        <v>80</v>
      </c>
      <c r="K39" s="288"/>
      <c r="L39" s="280"/>
      <c r="M39" s="288"/>
      <c r="N39" s="288"/>
      <c r="O39" s="246"/>
      <c r="AK39" s="275"/>
      <c r="AL39" s="276"/>
      <c r="AM39" s="277"/>
      <c r="AN39" s="278"/>
      <c r="AO39" s="267"/>
    </row>
    <row r="40" spans="2:41">
      <c r="B40" s="301" t="s">
        <v>305</v>
      </c>
      <c r="C40" s="270">
        <v>9.9</v>
      </c>
      <c r="D40" s="270">
        <v>9.9</v>
      </c>
      <c r="E40" s="270">
        <v>9.9</v>
      </c>
      <c r="F40" s="270">
        <v>9.9</v>
      </c>
      <c r="G40" s="300">
        <v>46174</v>
      </c>
      <c r="J40" s="283">
        <v>7</v>
      </c>
      <c r="K40" s="264">
        <f>SUM(K41:K58)</f>
        <v>1146.3041065888617</v>
      </c>
      <c r="L40" s="264">
        <f>SUM(L41:L58)</f>
        <v>1185.2618253598105</v>
      </c>
      <c r="M40" s="264">
        <f>SUM(M41:M58)</f>
        <v>1224.6824787760868</v>
      </c>
      <c r="N40" s="264">
        <f>SUM(N41:N58)</f>
        <v>1254.8037773694064</v>
      </c>
      <c r="O40" s="246"/>
      <c r="U40" s="307">
        <v>97.44694613047001</v>
      </c>
      <c r="V40" s="307">
        <v>100.11880561061101</v>
      </c>
      <c r="W40" s="307">
        <v>103.08190183738138</v>
      </c>
      <c r="X40" s="307">
        <v>106.2453409143979</v>
      </c>
      <c r="Y40" s="308">
        <v>109.51116613835279</v>
      </c>
      <c r="Z40" s="291" t="s">
        <v>306</v>
      </c>
      <c r="AK40" s="275"/>
      <c r="AL40" s="276"/>
      <c r="AM40" s="277"/>
      <c r="AN40" s="278"/>
      <c r="AO40" s="267"/>
    </row>
    <row r="41" spans="2:41">
      <c r="B41" s="301" t="s">
        <v>307</v>
      </c>
      <c r="C41" s="270"/>
      <c r="D41" s="270">
        <v>105</v>
      </c>
      <c r="E41" s="270">
        <v>105</v>
      </c>
      <c r="F41" s="270">
        <v>105</v>
      </c>
      <c r="G41" s="300">
        <v>46357</v>
      </c>
      <c r="J41" s="272" t="s">
        <v>84</v>
      </c>
      <c r="K41" s="292"/>
      <c r="L41" s="288"/>
      <c r="M41" s="288"/>
      <c r="N41" s="288"/>
      <c r="O41" s="246"/>
      <c r="U41" s="299">
        <v>101.08890270302292</v>
      </c>
      <c r="V41" s="299">
        <v>103.86061955767424</v>
      </c>
      <c r="W41" s="299">
        <v>106.93445776463705</v>
      </c>
      <c r="X41" s="299">
        <v>110.21612638291579</v>
      </c>
      <c r="Y41" s="309">
        <v>113.60400770109932</v>
      </c>
      <c r="Z41" s="291" t="s">
        <v>308</v>
      </c>
      <c r="AK41" s="275"/>
      <c r="AL41" s="276"/>
      <c r="AM41" s="277"/>
      <c r="AN41" s="278"/>
      <c r="AO41" s="267"/>
    </row>
    <row r="42" spans="2:41">
      <c r="B42" s="301" t="s">
        <v>309</v>
      </c>
      <c r="C42" s="270"/>
      <c r="D42" s="270">
        <v>9.9</v>
      </c>
      <c r="E42" s="270">
        <v>9.9</v>
      </c>
      <c r="F42" s="270">
        <v>9.9</v>
      </c>
      <c r="G42" s="300">
        <v>46357</v>
      </c>
      <c r="J42" s="279" t="s">
        <v>97</v>
      </c>
      <c r="K42" s="292">
        <v>478.30485517454628</v>
      </c>
      <c r="L42" s="292">
        <v>491.53724731237821</v>
      </c>
      <c r="M42" s="292">
        <v>506.14563503570128</v>
      </c>
      <c r="N42" s="292">
        <v>521.68140524087164</v>
      </c>
      <c r="O42" s="246"/>
      <c r="U42" s="299">
        <v>98.60496093891291</v>
      </c>
      <c r="V42" s="299">
        <v>101.30857157152141</v>
      </c>
      <c r="W42" s="299">
        <v>104.30687987466457</v>
      </c>
      <c r="X42" s="299">
        <v>107.507911810588</v>
      </c>
      <c r="Y42" s="309">
        <v>110.81254660345503</v>
      </c>
      <c r="Z42" s="291" t="s">
        <v>310</v>
      </c>
      <c r="AK42" s="275"/>
      <c r="AL42" s="276"/>
      <c r="AM42" s="277"/>
      <c r="AN42" s="278"/>
      <c r="AO42" s="267"/>
    </row>
    <row r="43" spans="2:41">
      <c r="B43" s="301" t="s">
        <v>311</v>
      </c>
      <c r="C43" s="270"/>
      <c r="D43" s="270">
        <v>9.9</v>
      </c>
      <c r="E43" s="270">
        <v>9.9</v>
      </c>
      <c r="F43" s="270">
        <v>9.9</v>
      </c>
      <c r="G43" s="300">
        <v>46357</v>
      </c>
      <c r="J43" s="272" t="s">
        <v>224</v>
      </c>
      <c r="K43" s="292"/>
      <c r="L43" s="288"/>
      <c r="M43" s="288"/>
      <c r="N43" s="288"/>
      <c r="O43" s="246"/>
      <c r="U43" s="299">
        <v>89.856833191176008</v>
      </c>
      <c r="V43" s="299">
        <v>92.320582350599082</v>
      </c>
      <c r="W43" s="299">
        <v>95.052883915204561</v>
      </c>
      <c r="X43" s="299">
        <v>97.969923686500579</v>
      </c>
      <c r="Y43" s="309">
        <v>100.98137477894986</v>
      </c>
      <c r="Z43" s="291" t="s">
        <v>312</v>
      </c>
      <c r="AK43" s="275"/>
      <c r="AL43" s="276"/>
      <c r="AM43" s="277"/>
      <c r="AN43" s="278"/>
      <c r="AO43" s="267"/>
    </row>
    <row r="44" spans="2:41">
      <c r="B44" s="301" t="s">
        <v>313</v>
      </c>
      <c r="C44" s="270"/>
      <c r="D44" s="270">
        <v>9.9</v>
      </c>
      <c r="E44" s="270">
        <v>9.9</v>
      </c>
      <c r="F44" s="270">
        <v>9.9</v>
      </c>
      <c r="G44" s="300">
        <v>46357</v>
      </c>
      <c r="J44" s="279" t="s">
        <v>100</v>
      </c>
      <c r="K44" s="280">
        <f>+[14]Hoja2!C18</f>
        <v>0.36599999999999999</v>
      </c>
      <c r="L44" s="292">
        <f>+[14]Hoja2!D18</f>
        <v>0.36599999999999999</v>
      </c>
      <c r="M44" s="292">
        <f>+[14]Hoja2!E18</f>
        <v>0.36599999999999999</v>
      </c>
      <c r="N44" s="292">
        <f>+[14]Hoja2!F18</f>
        <v>0.36599999999999999</v>
      </c>
      <c r="O44" s="246"/>
      <c r="U44" s="310">
        <v>17.372106111901111</v>
      </c>
      <c r="V44" s="310">
        <v>17.84842505516438</v>
      </c>
      <c r="W44" s="310">
        <v>18.376663487616739</v>
      </c>
      <c r="X44" s="310">
        <v>18.940617531398534</v>
      </c>
      <c r="Y44" s="311">
        <v>19.522824204735503</v>
      </c>
      <c r="Z44" s="291" t="s">
        <v>314</v>
      </c>
      <c r="AK44" s="275"/>
      <c r="AL44" s="276"/>
      <c r="AM44" s="277"/>
      <c r="AN44" s="278"/>
      <c r="AO44" s="267"/>
    </row>
    <row r="45" spans="2:41">
      <c r="B45" s="301" t="s">
        <v>315</v>
      </c>
      <c r="C45" s="270"/>
      <c r="D45" s="270">
        <v>70</v>
      </c>
      <c r="E45" s="270">
        <v>70</v>
      </c>
      <c r="F45" s="270">
        <v>70</v>
      </c>
      <c r="G45" s="300">
        <v>46388</v>
      </c>
      <c r="J45" s="279" t="s">
        <v>316</v>
      </c>
      <c r="K45" s="280">
        <f>+[14]Hoja2!C19</f>
        <v>1.2148865</v>
      </c>
      <c r="L45" s="292">
        <f>+[14]Hoja2!D19</f>
        <v>1.2148865</v>
      </c>
      <c r="M45" s="292">
        <f>+[14]Hoja2!E19</f>
        <v>1.2148865</v>
      </c>
      <c r="N45" s="292">
        <f>+[14]Hoja2!F19</f>
        <v>1.2148865</v>
      </c>
      <c r="O45" s="246"/>
      <c r="U45" s="312">
        <v>54.170399657907083</v>
      </c>
      <c r="V45" s="312">
        <v>21.283451467923388</v>
      </c>
      <c r="W45" s="312">
        <v>21.92528224382367</v>
      </c>
      <c r="X45" s="312">
        <v>22.656287161563629</v>
      </c>
      <c r="Y45" s="313">
        <v>23.372751279975041</v>
      </c>
      <c r="Z45" s="291" t="s">
        <v>317</v>
      </c>
      <c r="AK45" s="275"/>
      <c r="AL45" s="276"/>
      <c r="AM45" s="277"/>
      <c r="AN45" s="278"/>
      <c r="AO45" s="267"/>
    </row>
    <row r="46" spans="2:41">
      <c r="B46" s="301" t="s">
        <v>318</v>
      </c>
      <c r="C46" s="270"/>
      <c r="D46" s="270">
        <v>10</v>
      </c>
      <c r="E46" s="270">
        <v>10</v>
      </c>
      <c r="F46" s="270">
        <v>10</v>
      </c>
      <c r="G46" s="300">
        <v>46388</v>
      </c>
      <c r="J46" s="279" t="s">
        <v>153</v>
      </c>
      <c r="K46" s="280">
        <f>+[14]Hoja2!C20</f>
        <v>0.32300000000000001</v>
      </c>
      <c r="L46" s="292">
        <f>+[14]Hoja2!D20</f>
        <v>0.32300000000000001</v>
      </c>
      <c r="M46" s="292">
        <f>+[14]Hoja2!E20</f>
        <v>0.32300000000000001</v>
      </c>
      <c r="N46" s="292">
        <f>+[14]Hoja2!F20</f>
        <v>0.32300000000000001</v>
      </c>
      <c r="O46" s="246"/>
      <c r="U46" s="312">
        <v>17.372952480623091</v>
      </c>
      <c r="V46" s="312">
        <v>17.849294630137386</v>
      </c>
      <c r="W46" s="312">
        <v>18.37755879835742</v>
      </c>
      <c r="X46" s="312">
        <v>18.94154031797089</v>
      </c>
      <c r="Y46" s="313">
        <v>19.523775356407342</v>
      </c>
      <c r="Z46" s="291" t="s">
        <v>319</v>
      </c>
      <c r="AK46" s="275"/>
      <c r="AL46" s="276"/>
      <c r="AM46" s="277"/>
      <c r="AN46" s="278"/>
      <c r="AO46" s="267"/>
    </row>
    <row r="47" spans="2:41">
      <c r="B47" s="301" t="s">
        <v>320</v>
      </c>
      <c r="C47" s="270"/>
      <c r="D47" s="270">
        <v>10</v>
      </c>
      <c r="E47" s="270">
        <v>10</v>
      </c>
      <c r="F47" s="270">
        <v>10</v>
      </c>
      <c r="G47" s="300">
        <v>46388</v>
      </c>
      <c r="J47" s="279" t="s">
        <v>154</v>
      </c>
      <c r="K47" s="280">
        <f>+[14]Hoja2!C21</f>
        <v>0</v>
      </c>
      <c r="L47" s="292">
        <f>+[14]Hoja2!D21</f>
        <v>0</v>
      </c>
      <c r="M47" s="292">
        <f>+[14]Hoja2!E21</f>
        <v>0</v>
      </c>
      <c r="N47" s="292">
        <f>+[14]Hoja2!F21</f>
        <v>0</v>
      </c>
      <c r="O47" s="246"/>
      <c r="U47" s="312">
        <v>1.478181565485452</v>
      </c>
      <c r="V47" s="312">
        <v>1.5187112443101125</v>
      </c>
      <c r="W47" s="312">
        <v>1.5636587197631366</v>
      </c>
      <c r="X47" s="312">
        <v>1.611645214085097</v>
      </c>
      <c r="Y47" s="313">
        <v>1.6611848131576439</v>
      </c>
      <c r="Z47" s="291" t="s">
        <v>321</v>
      </c>
      <c r="AK47" s="275"/>
      <c r="AL47" s="276"/>
      <c r="AM47" s="277"/>
      <c r="AN47" s="278"/>
      <c r="AO47" s="267"/>
    </row>
    <row r="48" spans="2:41">
      <c r="B48" s="301" t="s">
        <v>322</v>
      </c>
      <c r="C48" s="270"/>
      <c r="D48" s="270">
        <v>10</v>
      </c>
      <c r="E48" s="270">
        <v>10</v>
      </c>
      <c r="F48" s="270">
        <v>10</v>
      </c>
      <c r="G48" s="300">
        <v>46388</v>
      </c>
      <c r="J48" s="302" t="s">
        <v>88</v>
      </c>
      <c r="K48" s="280">
        <f>+[14]Hoja2!C22</f>
        <v>2.7757200000000002</v>
      </c>
      <c r="L48" s="292">
        <f>+[14]Hoja2!D22</f>
        <v>2.775719</v>
      </c>
      <c r="M48" s="292">
        <f>+[14]Hoja2!E22</f>
        <v>2.775719</v>
      </c>
      <c r="N48" s="292">
        <f>+[14]Hoja2!F22</f>
        <v>2.7756880000000002</v>
      </c>
      <c r="O48" s="246"/>
      <c r="U48" s="312">
        <v>0.91357239504766741</v>
      </c>
      <c r="V48" s="312">
        <v>0.93862127714639521</v>
      </c>
      <c r="W48" s="312">
        <v>0.96640052548756905</v>
      </c>
      <c r="X48" s="312">
        <v>0.9960580030067514</v>
      </c>
      <c r="Y48" s="313">
        <v>1.0266753582973003</v>
      </c>
      <c r="Z48" s="291" t="s">
        <v>323</v>
      </c>
      <c r="AK48" s="275"/>
      <c r="AL48" s="276"/>
      <c r="AM48" s="277"/>
      <c r="AN48" s="278"/>
      <c r="AO48" s="267"/>
    </row>
    <row r="49" spans="2:41">
      <c r="B49" s="301" t="s">
        <v>324</v>
      </c>
      <c r="C49" s="270"/>
      <c r="D49" s="270">
        <v>10</v>
      </c>
      <c r="E49" s="270">
        <v>10</v>
      </c>
      <c r="F49" s="270">
        <v>10</v>
      </c>
      <c r="G49" s="300">
        <v>46388</v>
      </c>
      <c r="J49" s="314"/>
      <c r="K49" s="288"/>
      <c r="L49" s="288"/>
      <c r="M49" s="288"/>
      <c r="N49" s="288"/>
      <c r="O49" s="246"/>
      <c r="V49" s="299">
        <v>18.118889465455553</v>
      </c>
      <c r="W49" s="299">
        <v>18.655132508717255</v>
      </c>
      <c r="X49" s="299">
        <v>19.227632376425333</v>
      </c>
      <c r="Y49" s="309">
        <v>19.818661463173292</v>
      </c>
      <c r="Z49" s="291" t="s">
        <v>325</v>
      </c>
      <c r="AK49" s="275"/>
      <c r="AL49" s="276"/>
      <c r="AM49" s="277"/>
      <c r="AN49" s="278"/>
      <c r="AO49" s="267"/>
    </row>
    <row r="50" spans="2:41" ht="15" thickBot="1">
      <c r="B50" s="301" t="s">
        <v>326</v>
      </c>
      <c r="C50" s="270"/>
      <c r="D50" s="270"/>
      <c r="E50" s="270"/>
      <c r="F50" s="270">
        <v>20</v>
      </c>
      <c r="G50" s="300">
        <v>47088</v>
      </c>
      <c r="J50" s="272" t="s">
        <v>95</v>
      </c>
      <c r="K50" s="288"/>
      <c r="L50" s="288"/>
      <c r="M50" s="288"/>
      <c r="N50" s="288"/>
      <c r="O50" s="246"/>
      <c r="U50" s="315"/>
      <c r="V50" s="316">
        <v>16.371275081835304</v>
      </c>
      <c r="W50" s="316">
        <v>16.904815360047895</v>
      </c>
      <c r="X50" s="316">
        <v>17.368321842019153</v>
      </c>
      <c r="Y50" s="317">
        <v>17.882351235413815</v>
      </c>
      <c r="Z50" s="291" t="s">
        <v>327</v>
      </c>
      <c r="AK50" s="275"/>
      <c r="AL50" s="276"/>
      <c r="AM50" s="277"/>
      <c r="AN50" s="278"/>
      <c r="AO50" s="267"/>
    </row>
    <row r="51" spans="2:41" ht="13.95" customHeight="1" thickBot="1">
      <c r="B51" s="318" t="s">
        <v>80</v>
      </c>
      <c r="C51" s="319"/>
      <c r="D51" s="319"/>
      <c r="E51" s="319"/>
      <c r="F51" s="319"/>
      <c r="G51" s="320"/>
      <c r="J51" s="279" t="s">
        <v>97</v>
      </c>
      <c r="K51" s="292">
        <v>271.44996425705625</v>
      </c>
      <c r="L51" s="292">
        <v>278.24036429062511</v>
      </c>
      <c r="M51" s="292">
        <v>285.70792375227813</v>
      </c>
      <c r="N51" s="292">
        <v>291.66804153116811</v>
      </c>
      <c r="O51" s="246"/>
      <c r="U51" s="304">
        <f>SUM(U40:U50)</f>
        <v>478.30485517454628</v>
      </c>
      <c r="V51" s="304">
        <f t="shared" ref="V51:Y51" si="3">SUM(V40:V50)</f>
        <v>491.53724731237821</v>
      </c>
      <c r="W51" s="304">
        <f t="shared" si="3"/>
        <v>506.14563503570128</v>
      </c>
      <c r="X51" s="304">
        <f t="shared" si="3"/>
        <v>521.68140524087164</v>
      </c>
      <c r="Y51" s="304">
        <f t="shared" si="3"/>
        <v>537.71731893301694</v>
      </c>
      <c r="AK51" s="275"/>
      <c r="AL51" s="276"/>
      <c r="AM51" s="277"/>
      <c r="AN51" s="278"/>
      <c r="AO51" s="267"/>
    </row>
    <row r="52" spans="2:41" ht="15.6">
      <c r="B52" s="321">
        <v>2</v>
      </c>
      <c r="C52" s="261">
        <f>SUM(C53:C71)</f>
        <v>616.73000000000013</v>
      </c>
      <c r="D52" s="261">
        <f>SUM(D53:D71)</f>
        <v>730.88000000000011</v>
      </c>
      <c r="E52" s="261">
        <f>SUM(E53:E71)</f>
        <v>750.88000000000011</v>
      </c>
      <c r="F52" s="261">
        <f>SUM(F53:F71)</f>
        <v>750.88000000000011</v>
      </c>
      <c r="G52" s="262"/>
      <c r="J52" s="279" t="s">
        <v>150</v>
      </c>
      <c r="K52" s="292">
        <v>308.47780065725925</v>
      </c>
      <c r="L52" s="292">
        <v>323.27230825680715</v>
      </c>
      <c r="M52" s="292">
        <v>337.13437448810731</v>
      </c>
      <c r="N52" s="292">
        <v>333.7972761616972</v>
      </c>
      <c r="O52" s="246"/>
      <c r="AK52" s="275">
        <v>2</v>
      </c>
      <c r="AL52" s="276"/>
      <c r="AM52" s="277">
        <v>0</v>
      </c>
      <c r="AN52" s="278">
        <v>574.28000000000009</v>
      </c>
      <c r="AO52" s="267">
        <v>0</v>
      </c>
    </row>
    <row r="53" spans="2:41">
      <c r="B53" s="269" t="s">
        <v>328</v>
      </c>
      <c r="C53" s="270">
        <v>300</v>
      </c>
      <c r="D53" s="270">
        <v>300</v>
      </c>
      <c r="E53" s="270">
        <v>300</v>
      </c>
      <c r="F53" s="270">
        <v>300</v>
      </c>
      <c r="G53" s="271"/>
      <c r="J53" s="279" t="s">
        <v>151</v>
      </c>
      <c r="K53" s="292">
        <v>59.631500000000003</v>
      </c>
      <c r="L53" s="292">
        <v>63.549700000000001</v>
      </c>
      <c r="M53" s="292">
        <v>66.807899999999989</v>
      </c>
      <c r="N53" s="292">
        <v>78.84901993566919</v>
      </c>
      <c r="O53" s="246"/>
      <c r="U53" s="322">
        <v>66.859699999999989</v>
      </c>
      <c r="V53" s="322">
        <v>68.277000000000001</v>
      </c>
      <c r="W53" s="322">
        <v>69.755499999999998</v>
      </c>
      <c r="X53" s="322">
        <v>70.999800000000008</v>
      </c>
      <c r="Y53" s="322">
        <v>72.02409999999999</v>
      </c>
      <c r="Z53" s="323" t="s">
        <v>329</v>
      </c>
      <c r="AD53" s="324" t="s">
        <v>32</v>
      </c>
      <c r="AE53" s="325">
        <v>6096</v>
      </c>
      <c r="AF53" s="326">
        <v>300</v>
      </c>
      <c r="AG53" s="274">
        <v>300</v>
      </c>
      <c r="AK53" s="275" t="s">
        <v>32</v>
      </c>
      <c r="AL53" s="276"/>
      <c r="AM53" s="277">
        <v>6096</v>
      </c>
      <c r="AN53" s="278">
        <v>300</v>
      </c>
      <c r="AO53" s="267">
        <v>0</v>
      </c>
    </row>
    <row r="54" spans="2:41">
      <c r="B54" s="269" t="s">
        <v>330</v>
      </c>
      <c r="C54" s="270">
        <v>120</v>
      </c>
      <c r="D54" s="270">
        <v>120</v>
      </c>
      <c r="E54" s="270">
        <v>120</v>
      </c>
      <c r="F54" s="270">
        <v>120</v>
      </c>
      <c r="G54" s="285"/>
      <c r="J54" s="272" t="s">
        <v>223</v>
      </c>
      <c r="K54" s="288"/>
      <c r="L54" s="288"/>
      <c r="M54" s="288"/>
      <c r="N54" s="288"/>
      <c r="O54" s="246"/>
      <c r="U54" s="322">
        <v>63.652900000000002</v>
      </c>
      <c r="V54" s="322">
        <v>64.665999999999997</v>
      </c>
      <c r="W54" s="322">
        <v>65.641350000000003</v>
      </c>
      <c r="X54" s="322">
        <v>66.820987500000001</v>
      </c>
      <c r="Y54" s="322">
        <v>68.015188125000009</v>
      </c>
      <c r="Z54" s="323" t="s">
        <v>331</v>
      </c>
      <c r="AD54" s="324" t="s">
        <v>33</v>
      </c>
      <c r="AE54" s="325">
        <v>6179</v>
      </c>
      <c r="AF54" s="326">
        <v>120</v>
      </c>
      <c r="AG54" s="274">
        <v>120</v>
      </c>
      <c r="AK54" s="275" t="s">
        <v>33</v>
      </c>
      <c r="AL54" s="276"/>
      <c r="AM54" s="277">
        <v>6179</v>
      </c>
      <c r="AN54" s="278">
        <v>120</v>
      </c>
      <c r="AO54" s="267">
        <v>0</v>
      </c>
    </row>
    <row r="55" spans="2:41">
      <c r="B55" s="269" t="s">
        <v>332</v>
      </c>
      <c r="C55" s="270">
        <v>25.34</v>
      </c>
      <c r="D55" s="270">
        <v>25.34</v>
      </c>
      <c r="E55" s="270">
        <v>25.34</v>
      </c>
      <c r="F55" s="270">
        <v>25.34</v>
      </c>
      <c r="G55" s="285"/>
      <c r="J55" s="279" t="s">
        <v>99</v>
      </c>
      <c r="K55" s="292">
        <f>+[14]Hoja2!C27</f>
        <v>22.221779999999999</v>
      </c>
      <c r="L55" s="292">
        <f>+[14]Hoja2!D27</f>
        <v>22.443999999999999</v>
      </c>
      <c r="M55" s="292">
        <f>+[14]Hoja2!E27</f>
        <v>22.66844</v>
      </c>
      <c r="N55" s="292">
        <f>+[14]Hoja2!F27</f>
        <v>22.589860000000002</v>
      </c>
      <c r="O55" s="246"/>
      <c r="U55" s="322">
        <v>84.891662499999995</v>
      </c>
      <c r="V55" s="322">
        <v>87.999759374999996</v>
      </c>
      <c r="W55" s="322">
        <v>91.554611656250003</v>
      </c>
      <c r="X55" s="322">
        <v>95.178685173437501</v>
      </c>
      <c r="Y55" s="322">
        <v>99.432798253437497</v>
      </c>
      <c r="Z55" s="323" t="s">
        <v>107</v>
      </c>
      <c r="AD55" s="324" t="s">
        <v>52</v>
      </c>
      <c r="AE55" s="325">
        <v>6179</v>
      </c>
      <c r="AF55" s="326">
        <v>25.34</v>
      </c>
      <c r="AG55" s="274">
        <v>25.34</v>
      </c>
      <c r="AK55" s="275" t="s">
        <v>52</v>
      </c>
      <c r="AL55" s="276"/>
      <c r="AM55" s="277">
        <v>6179</v>
      </c>
      <c r="AN55" s="278">
        <v>25.34</v>
      </c>
      <c r="AO55" s="267">
        <v>0</v>
      </c>
    </row>
    <row r="56" spans="2:41">
      <c r="B56" s="269" t="s">
        <v>333</v>
      </c>
      <c r="C56" s="270">
        <v>35</v>
      </c>
      <c r="D56" s="270">
        <v>35</v>
      </c>
      <c r="E56" s="270">
        <v>35</v>
      </c>
      <c r="F56" s="270">
        <v>35</v>
      </c>
      <c r="G56" s="285"/>
      <c r="J56" s="279" t="s">
        <v>152</v>
      </c>
      <c r="K56" s="292">
        <f>+[14]Hoja2!C28</f>
        <v>0.18659999999999999</v>
      </c>
      <c r="L56" s="292">
        <f>+[14]Hoja2!D28</f>
        <v>0.18659999999999999</v>
      </c>
      <c r="M56" s="292">
        <f>+[14]Hoja2!E28</f>
        <v>0.18659999999999999</v>
      </c>
      <c r="N56" s="292">
        <f>+[14]Hoja2!F28</f>
        <v>0.18659999999999999</v>
      </c>
      <c r="O56" s="246"/>
      <c r="U56" s="322">
        <v>46.586875000000006</v>
      </c>
      <c r="V56" s="322">
        <v>47.231875000000002</v>
      </c>
      <c r="W56" s="322">
        <v>47.876875000000005</v>
      </c>
      <c r="X56" s="322">
        <v>48.521875000000001</v>
      </c>
      <c r="Y56" s="322">
        <v>49.166875000000005</v>
      </c>
      <c r="Z56" s="323" t="s">
        <v>334</v>
      </c>
      <c r="AD56" s="324" t="s">
        <v>53</v>
      </c>
      <c r="AE56" s="325">
        <v>6179</v>
      </c>
      <c r="AF56" s="326">
        <v>35</v>
      </c>
      <c r="AG56" s="274">
        <v>35</v>
      </c>
      <c r="AK56" s="275" t="s">
        <v>53</v>
      </c>
      <c r="AL56" s="276"/>
      <c r="AM56" s="277">
        <v>6179</v>
      </c>
      <c r="AN56" s="278">
        <v>35</v>
      </c>
      <c r="AO56" s="267">
        <v>0</v>
      </c>
    </row>
    <row r="57" spans="2:41">
      <c r="B57" s="269" t="s">
        <v>335</v>
      </c>
      <c r="C57" s="270">
        <v>58.66</v>
      </c>
      <c r="D57" s="270">
        <v>58.66</v>
      </c>
      <c r="E57" s="270">
        <v>58.66</v>
      </c>
      <c r="F57" s="270">
        <v>58.66</v>
      </c>
      <c r="G57" s="285"/>
      <c r="J57" s="279" t="s">
        <v>155</v>
      </c>
      <c r="K57" s="292">
        <f>+[14]Hoja2!C29</f>
        <v>0</v>
      </c>
      <c r="L57" s="292">
        <f>+[14]Hoja2!D29</f>
        <v>0</v>
      </c>
      <c r="M57" s="292">
        <f>+[14]Hoja2!E29</f>
        <v>0</v>
      </c>
      <c r="N57" s="292">
        <f>+[14]Hoja2!F29</f>
        <v>0</v>
      </c>
      <c r="O57" s="246"/>
      <c r="U57" s="322">
        <v>9.458826757056249</v>
      </c>
      <c r="V57" s="322">
        <v>10.065729915625116</v>
      </c>
      <c r="W57" s="322">
        <v>10.879587096028136</v>
      </c>
      <c r="X57" s="322">
        <v>10.146693857730609</v>
      </c>
      <c r="Y57" s="322">
        <v>10.421331136368678</v>
      </c>
      <c r="Z57" s="323" t="s">
        <v>336</v>
      </c>
      <c r="AD57" s="324" t="s">
        <v>54</v>
      </c>
      <c r="AE57" s="325">
        <v>6179</v>
      </c>
      <c r="AF57" s="326">
        <v>58.66</v>
      </c>
      <c r="AG57" s="274">
        <v>58.66</v>
      </c>
      <c r="AK57" s="275" t="s">
        <v>54</v>
      </c>
      <c r="AL57" s="276"/>
      <c r="AM57" s="277">
        <v>6179</v>
      </c>
      <c r="AN57" s="278">
        <v>58.66</v>
      </c>
      <c r="AO57" s="267">
        <v>0</v>
      </c>
    </row>
    <row r="58" spans="2:41">
      <c r="B58" s="284" t="s">
        <v>337</v>
      </c>
      <c r="C58" s="270">
        <v>9.69</v>
      </c>
      <c r="D58" s="270">
        <v>9.69</v>
      </c>
      <c r="E58" s="270">
        <v>9.69</v>
      </c>
      <c r="F58" s="270">
        <v>9.69</v>
      </c>
      <c r="G58" s="285"/>
      <c r="J58" s="302" t="s">
        <v>88</v>
      </c>
      <c r="K58" s="292">
        <f>+[14]Hoja2!C30</f>
        <v>1.3520000000000001</v>
      </c>
      <c r="L58" s="292">
        <f>+[14]Hoja2!D30</f>
        <v>1.3520000000000001</v>
      </c>
      <c r="M58" s="292">
        <f>+[14]Hoja2!E30</f>
        <v>1.3520000000000001</v>
      </c>
      <c r="N58" s="292">
        <f>+[14]Hoja2!F30</f>
        <v>1.3520000000000001</v>
      </c>
      <c r="O58" s="246"/>
      <c r="U58" s="327">
        <f>SUM(U53:U57)</f>
        <v>271.44996425705625</v>
      </c>
      <c r="V58" s="327">
        <f t="shared" ref="V58:Y58" si="4">SUM(V53:V57)</f>
        <v>278.24036429062511</v>
      </c>
      <c r="W58" s="327">
        <f t="shared" si="4"/>
        <v>285.70792375227813</v>
      </c>
      <c r="X58" s="327">
        <f t="shared" si="4"/>
        <v>291.66804153116811</v>
      </c>
      <c r="Y58" s="327">
        <f t="shared" si="4"/>
        <v>299.06029251480618</v>
      </c>
      <c r="Z58" s="246">
        <f>+O50</f>
        <v>0</v>
      </c>
      <c r="AD58" s="324" t="s">
        <v>148</v>
      </c>
      <c r="AE58" s="325">
        <v>6179</v>
      </c>
      <c r="AF58" s="326">
        <v>9.69</v>
      </c>
      <c r="AG58" s="274">
        <v>9.69</v>
      </c>
      <c r="AK58" s="275" t="s">
        <v>148</v>
      </c>
      <c r="AL58" s="276"/>
      <c r="AM58" s="277">
        <v>6179</v>
      </c>
      <c r="AN58" s="278">
        <v>9.69</v>
      </c>
      <c r="AO58" s="267">
        <v>0</v>
      </c>
    </row>
    <row r="59" spans="2:41" ht="15" thickBot="1">
      <c r="B59" s="284" t="s">
        <v>338</v>
      </c>
      <c r="C59" s="270">
        <v>8.1</v>
      </c>
      <c r="D59" s="270">
        <v>8.1</v>
      </c>
      <c r="E59" s="270">
        <v>8.1</v>
      </c>
      <c r="F59" s="270">
        <v>8.1</v>
      </c>
      <c r="G59" s="285"/>
      <c r="J59" s="281" t="s">
        <v>80</v>
      </c>
      <c r="K59" s="288"/>
      <c r="L59" s="288"/>
      <c r="M59" s="288"/>
      <c r="N59" s="288"/>
      <c r="O59" s="246"/>
      <c r="AD59" s="324" t="s">
        <v>339</v>
      </c>
      <c r="AE59" s="325">
        <v>6179</v>
      </c>
      <c r="AF59" s="326">
        <v>8.1</v>
      </c>
      <c r="AG59" s="274">
        <v>8.1</v>
      </c>
      <c r="AK59" s="275" t="s">
        <v>339</v>
      </c>
      <c r="AL59" s="276"/>
      <c r="AM59" s="277">
        <v>6179</v>
      </c>
      <c r="AN59" s="278">
        <v>8.1</v>
      </c>
      <c r="AO59" s="267">
        <v>0</v>
      </c>
    </row>
    <row r="60" spans="2:41">
      <c r="B60" s="284" t="s">
        <v>340</v>
      </c>
      <c r="C60" s="270">
        <v>9.99</v>
      </c>
      <c r="D60" s="270">
        <v>9.99</v>
      </c>
      <c r="E60" s="270">
        <v>9.99</v>
      </c>
      <c r="F60" s="270">
        <v>9.99</v>
      </c>
      <c r="G60" s="285"/>
      <c r="J60" s="283">
        <v>8</v>
      </c>
      <c r="K60" s="264">
        <f>SUM(K61:K62)</f>
        <v>2.4</v>
      </c>
      <c r="L60" s="264">
        <f>SUM(L61:L62)</f>
        <v>1.31</v>
      </c>
      <c r="M60" s="264">
        <f>SUM(M61:M62)</f>
        <v>1.33</v>
      </c>
      <c r="N60" s="264">
        <f>SUM(N61:N62)</f>
        <v>1.35</v>
      </c>
      <c r="O60" s="246"/>
      <c r="U60" s="328">
        <v>95.182149999999993</v>
      </c>
      <c r="V60" s="328">
        <v>97.897686249999992</v>
      </c>
      <c r="W60" s="328">
        <v>100.53780618750001</v>
      </c>
      <c r="X60" s="328">
        <v>102.96004876562499</v>
      </c>
      <c r="Y60" s="328">
        <v>105.44561145703125</v>
      </c>
      <c r="Z60" s="329" t="s">
        <v>341</v>
      </c>
      <c r="AD60" s="324" t="s">
        <v>342</v>
      </c>
      <c r="AE60" s="325">
        <v>6179</v>
      </c>
      <c r="AF60" s="326">
        <v>9.99</v>
      </c>
      <c r="AG60" s="274">
        <v>9.99</v>
      </c>
      <c r="AK60" s="275" t="s">
        <v>342</v>
      </c>
      <c r="AL60" s="276"/>
      <c r="AM60" s="277">
        <v>6179</v>
      </c>
      <c r="AN60" s="278">
        <v>9.99</v>
      </c>
      <c r="AO60" s="267">
        <v>0</v>
      </c>
    </row>
    <row r="61" spans="2:41">
      <c r="B61" s="284" t="s">
        <v>343</v>
      </c>
      <c r="C61" s="270">
        <v>7.5</v>
      </c>
      <c r="D61" s="270">
        <v>7.5</v>
      </c>
      <c r="E61" s="270">
        <v>7.5</v>
      </c>
      <c r="F61" s="270">
        <v>7.5</v>
      </c>
      <c r="G61" s="285"/>
      <c r="J61" s="272" t="s">
        <v>95</v>
      </c>
      <c r="K61" s="288"/>
      <c r="L61" s="288"/>
      <c r="M61" s="288"/>
      <c r="N61" s="288"/>
      <c r="O61" s="246"/>
      <c r="U61" s="322">
        <v>32.007650000000005</v>
      </c>
      <c r="V61" s="322">
        <v>33.381862500000004</v>
      </c>
      <c r="W61" s="322">
        <v>34.974253125000004</v>
      </c>
      <c r="X61" s="322">
        <v>36.845373906250003</v>
      </c>
      <c r="Y61" s="322">
        <v>38.360884257812501</v>
      </c>
      <c r="Z61" s="323" t="s">
        <v>344</v>
      </c>
      <c r="AD61" s="324" t="s">
        <v>345</v>
      </c>
      <c r="AE61" s="325">
        <v>6179</v>
      </c>
      <c r="AF61" s="326">
        <v>7.5</v>
      </c>
      <c r="AG61" s="274">
        <v>7.5</v>
      </c>
      <c r="AK61" s="275" t="s">
        <v>345</v>
      </c>
      <c r="AL61" s="276"/>
      <c r="AM61" s="277">
        <v>6179</v>
      </c>
      <c r="AN61" s="278">
        <v>7.5</v>
      </c>
      <c r="AO61" s="267">
        <v>0</v>
      </c>
    </row>
    <row r="62" spans="2:41">
      <c r="B62" s="284" t="s">
        <v>346</v>
      </c>
      <c r="C62" s="270">
        <v>2.5</v>
      </c>
      <c r="D62" s="270">
        <v>2.5</v>
      </c>
      <c r="E62" s="270">
        <v>2.5</v>
      </c>
      <c r="F62" s="270">
        <v>2.5</v>
      </c>
      <c r="G62" s="285"/>
      <c r="J62" s="330" t="s">
        <v>347</v>
      </c>
      <c r="K62" s="331">
        <v>2.4</v>
      </c>
      <c r="L62" s="331">
        <v>1.31</v>
      </c>
      <c r="M62" s="331">
        <v>1.33</v>
      </c>
      <c r="N62" s="331">
        <v>1.35</v>
      </c>
      <c r="O62" s="246"/>
      <c r="U62" s="322">
        <v>50.534721406300001</v>
      </c>
      <c r="V62" s="322">
        <v>52.403061406299997</v>
      </c>
      <c r="W62" s="322">
        <v>53.979843406299999</v>
      </c>
      <c r="X62" s="322">
        <v>55.528887406300001</v>
      </c>
      <c r="Y62" s="322">
        <v>57.116925406299998</v>
      </c>
      <c r="Z62" s="323" t="s">
        <v>348</v>
      </c>
      <c r="AD62" s="324" t="s">
        <v>349</v>
      </c>
      <c r="AE62" s="325">
        <v>6179</v>
      </c>
      <c r="AF62" s="326">
        <v>2.5</v>
      </c>
      <c r="AG62" s="274">
        <v>0</v>
      </c>
      <c r="AK62" s="275"/>
      <c r="AL62" s="276"/>
      <c r="AM62" s="277"/>
      <c r="AN62" s="278"/>
      <c r="AO62" s="267"/>
    </row>
    <row r="63" spans="2:41">
      <c r="B63" s="332" t="s">
        <v>350</v>
      </c>
      <c r="C63" s="270">
        <v>9.98</v>
      </c>
      <c r="D63" s="270">
        <v>9.98</v>
      </c>
      <c r="E63" s="270">
        <v>9.98</v>
      </c>
      <c r="F63" s="270">
        <v>9.98</v>
      </c>
      <c r="G63" s="300">
        <v>45748</v>
      </c>
      <c r="J63" s="281" t="s">
        <v>80</v>
      </c>
      <c r="K63" s="288"/>
      <c r="L63" s="288"/>
      <c r="M63" s="288"/>
      <c r="N63" s="288"/>
      <c r="O63" s="246"/>
      <c r="U63" s="322">
        <v>96.598041155721191</v>
      </c>
      <c r="V63" s="322">
        <v>100.21999571955479</v>
      </c>
      <c r="W63" s="322">
        <v>104.05276938835496</v>
      </c>
      <c r="X63" s="322">
        <v>102.2944802755412</v>
      </c>
      <c r="Y63" s="322">
        <v>103.90280078887675</v>
      </c>
      <c r="Z63" s="323" t="s">
        <v>351</v>
      </c>
      <c r="AK63" s="275" t="s">
        <v>80</v>
      </c>
      <c r="AL63" s="276"/>
      <c r="AM63" s="277">
        <v>0</v>
      </c>
      <c r="AN63" s="278">
        <v>0</v>
      </c>
      <c r="AO63" s="267">
        <v>0</v>
      </c>
    </row>
    <row r="64" spans="2:41">
      <c r="B64" s="333" t="s">
        <v>352</v>
      </c>
      <c r="C64" s="270">
        <v>9.99</v>
      </c>
      <c r="D64" s="270">
        <v>9.99</v>
      </c>
      <c r="E64" s="270">
        <v>9.99</v>
      </c>
      <c r="F64" s="270">
        <v>9.99</v>
      </c>
      <c r="G64" s="300">
        <v>45809</v>
      </c>
      <c r="J64" s="295">
        <v>9</v>
      </c>
      <c r="K64" s="264">
        <f>SUM(K65:K69)</f>
        <v>123.54162415471392</v>
      </c>
      <c r="L64" s="264">
        <f>SUM(L65:L69)</f>
        <v>125.84747418222581</v>
      </c>
      <c r="M64" s="264">
        <f>SUM(M65:M69)</f>
        <v>127.87605038516638</v>
      </c>
      <c r="N64" s="264">
        <f>SUM(N65:N69)</f>
        <v>142.87444388279732</v>
      </c>
      <c r="O64" s="246"/>
      <c r="U64" s="322">
        <v>34.15523809523809</v>
      </c>
      <c r="V64" s="322">
        <v>39.369702380952383</v>
      </c>
      <c r="W64" s="322">
        <v>43.589702380952382</v>
      </c>
      <c r="X64" s="322">
        <v>36.168485807980957</v>
      </c>
      <c r="Y64" s="322">
        <v>37.270842493386667</v>
      </c>
      <c r="Z64" s="323" t="s">
        <v>353</v>
      </c>
    </row>
    <row r="65" spans="2:41">
      <c r="B65" s="333" t="s">
        <v>354</v>
      </c>
      <c r="C65" s="270">
        <v>9.99</v>
      </c>
      <c r="D65" s="270">
        <v>9.99</v>
      </c>
      <c r="E65" s="270">
        <v>9.99</v>
      </c>
      <c r="F65" s="270">
        <v>9.99</v>
      </c>
      <c r="G65" s="300">
        <v>45809</v>
      </c>
      <c r="J65" s="272" t="s">
        <v>95</v>
      </c>
      <c r="K65" s="288"/>
      <c r="L65" s="288"/>
      <c r="M65" s="288"/>
      <c r="N65" s="288"/>
      <c r="O65" s="246"/>
      <c r="U65" s="327">
        <f>SUM(U60:U64)</f>
        <v>308.47780065725925</v>
      </c>
      <c r="V65" s="327">
        <f t="shared" ref="V65:Z65" si="5">SUM(V60:V64)</f>
        <v>323.27230825680715</v>
      </c>
      <c r="W65" s="327">
        <f t="shared" si="5"/>
        <v>337.13437448810731</v>
      </c>
      <c r="X65" s="327">
        <f t="shared" si="5"/>
        <v>333.7972761616972</v>
      </c>
      <c r="Y65" s="327">
        <f t="shared" si="5"/>
        <v>342.09706440340716</v>
      </c>
      <c r="Z65" s="327">
        <f t="shared" si="5"/>
        <v>0</v>
      </c>
    </row>
    <row r="66" spans="2:41">
      <c r="B66" s="333" t="s">
        <v>355</v>
      </c>
      <c r="C66" s="270">
        <v>9.99</v>
      </c>
      <c r="D66" s="270">
        <v>9.99</v>
      </c>
      <c r="E66" s="270">
        <v>9.99</v>
      </c>
      <c r="F66" s="270">
        <v>9.99</v>
      </c>
      <c r="G66" s="300">
        <v>45809</v>
      </c>
      <c r="J66" s="279" t="s">
        <v>30</v>
      </c>
      <c r="K66" s="292">
        <v>115.59962415471392</v>
      </c>
      <c r="L66" s="292">
        <v>117.90547418222582</v>
      </c>
      <c r="M66" s="292">
        <v>119.93405038516639</v>
      </c>
      <c r="N66" s="292">
        <v>134.93244388279732</v>
      </c>
      <c r="O66" s="246"/>
      <c r="U66" s="322">
        <v>59.631500000000003</v>
      </c>
      <c r="V66" s="322">
        <v>63.549700000000001</v>
      </c>
      <c r="W66" s="322">
        <v>66.807899999999989</v>
      </c>
      <c r="X66" s="322">
        <v>68.226100000000002</v>
      </c>
      <c r="Y66" s="322">
        <v>69.644300000000001</v>
      </c>
      <c r="Z66" s="323" t="s">
        <v>151</v>
      </c>
    </row>
    <row r="67" spans="2:41">
      <c r="B67" s="332" t="s">
        <v>356</v>
      </c>
      <c r="C67" s="270"/>
      <c r="D67" s="270">
        <v>80</v>
      </c>
      <c r="E67" s="270">
        <v>80</v>
      </c>
      <c r="F67" s="270">
        <v>80</v>
      </c>
      <c r="G67" s="300">
        <v>46204</v>
      </c>
      <c r="J67" s="272" t="s">
        <v>87</v>
      </c>
      <c r="K67" s="288"/>
      <c r="L67" s="288"/>
      <c r="M67" s="288"/>
      <c r="N67" s="288"/>
      <c r="O67" s="246"/>
      <c r="U67" s="334"/>
      <c r="V67" s="334"/>
      <c r="W67" s="334"/>
      <c r="X67" s="335">
        <v>10.622919935669181</v>
      </c>
      <c r="Y67" s="335">
        <v>10.951595922803017</v>
      </c>
      <c r="Z67" s="336" t="s">
        <v>357</v>
      </c>
    </row>
    <row r="68" spans="2:41">
      <c r="B68" s="332" t="s">
        <v>358</v>
      </c>
      <c r="C68" s="270"/>
      <c r="D68" s="270">
        <v>10</v>
      </c>
      <c r="E68" s="270">
        <v>10</v>
      </c>
      <c r="F68" s="270">
        <v>10</v>
      </c>
      <c r="G68" s="300">
        <v>46357</v>
      </c>
      <c r="J68" s="279" t="s">
        <v>164</v>
      </c>
      <c r="K68" s="292">
        <f>+[14]Hoja2!C36</f>
        <v>7.25</v>
      </c>
      <c r="L68" s="292">
        <f>+[14]Hoja2!D36</f>
        <v>7.25</v>
      </c>
      <c r="M68" s="292">
        <f>+[14]Hoja2!E36</f>
        <v>7.25</v>
      </c>
      <c r="N68" s="292">
        <f>+[14]Hoja2!F36</f>
        <v>7.25</v>
      </c>
      <c r="O68" s="246"/>
      <c r="U68" s="327">
        <f>SUM(U66:U67)</f>
        <v>59.631500000000003</v>
      </c>
      <c r="V68" s="327">
        <f t="shared" ref="V68:Y68" si="6">SUM(V66:V67)</f>
        <v>63.549700000000001</v>
      </c>
      <c r="W68" s="327">
        <f t="shared" si="6"/>
        <v>66.807899999999989</v>
      </c>
      <c r="X68" s="327">
        <f t="shared" si="6"/>
        <v>78.84901993566919</v>
      </c>
      <c r="Y68" s="327">
        <f t="shared" si="6"/>
        <v>80.595895922803024</v>
      </c>
      <c r="Z68" s="246">
        <f>+O52</f>
        <v>0</v>
      </c>
    </row>
    <row r="69" spans="2:41">
      <c r="B69" s="301" t="s">
        <v>359</v>
      </c>
      <c r="C69" s="270"/>
      <c r="D69" s="270">
        <v>4.1500000000000004</v>
      </c>
      <c r="E69" s="270">
        <v>4.1500000000000004</v>
      </c>
      <c r="F69" s="270">
        <v>4.1500000000000004</v>
      </c>
      <c r="G69" s="300">
        <v>46388</v>
      </c>
      <c r="J69" s="302" t="s">
        <v>88</v>
      </c>
      <c r="K69" s="292">
        <f>+[14]Hoja2!C37</f>
        <v>0.69199999999999995</v>
      </c>
      <c r="L69" s="292">
        <f>+[14]Hoja2!D37</f>
        <v>0.69199999999999995</v>
      </c>
      <c r="M69" s="292">
        <f>+[14]Hoja2!E37</f>
        <v>0.69199999999999995</v>
      </c>
      <c r="N69" s="292">
        <f>+[14]Hoja2!F37</f>
        <v>0.69199999999999995</v>
      </c>
      <c r="O69" s="246"/>
    </row>
    <row r="70" spans="2:41">
      <c r="B70" s="332" t="s">
        <v>360</v>
      </c>
      <c r="C70" s="270"/>
      <c r="D70" s="270">
        <v>20</v>
      </c>
      <c r="E70" s="270">
        <v>20</v>
      </c>
      <c r="F70" s="270">
        <v>20</v>
      </c>
      <c r="G70" s="300">
        <v>46388</v>
      </c>
      <c r="J70" s="281" t="s">
        <v>80</v>
      </c>
      <c r="K70" s="288"/>
      <c r="L70" s="288"/>
      <c r="M70" s="288"/>
      <c r="N70" s="288"/>
      <c r="O70" s="246"/>
    </row>
    <row r="71" spans="2:41">
      <c r="B71" s="332" t="s">
        <v>361</v>
      </c>
      <c r="C71" s="270"/>
      <c r="D71" s="270"/>
      <c r="E71" s="270">
        <v>20</v>
      </c>
      <c r="F71" s="270">
        <v>20</v>
      </c>
      <c r="G71" s="300">
        <v>46569</v>
      </c>
      <c r="J71" s="283">
        <v>10</v>
      </c>
      <c r="K71" s="264">
        <f>SUM(K72:K74)</f>
        <v>55.695402220951536</v>
      </c>
      <c r="L71" s="264">
        <f>SUM(L72:L74)</f>
        <v>57.779453498797743</v>
      </c>
      <c r="M71" s="264">
        <f>SUM(M72:M74)</f>
        <v>59.246646392995132</v>
      </c>
      <c r="N71" s="264">
        <f>SUM(N72:N74)</f>
        <v>60.815354535977733</v>
      </c>
      <c r="O71" s="246"/>
      <c r="U71" s="322">
        <v>63.360100799999998</v>
      </c>
      <c r="V71" s="322">
        <v>64.440609199999997</v>
      </c>
      <c r="W71" s="322">
        <v>65.521117600000011</v>
      </c>
      <c r="X71" s="322">
        <v>66.064900800000004</v>
      </c>
      <c r="Y71" s="322">
        <v>67.503226000000012</v>
      </c>
      <c r="Z71" s="323" t="s">
        <v>362</v>
      </c>
    </row>
    <row r="72" spans="2:41" ht="15" thickBot="1">
      <c r="B72" s="337" t="s">
        <v>80</v>
      </c>
      <c r="C72" s="319"/>
      <c r="D72" s="319"/>
      <c r="E72" s="319"/>
      <c r="F72" s="319"/>
      <c r="G72" s="320"/>
      <c r="J72" s="272" t="s">
        <v>65</v>
      </c>
      <c r="K72" s="292"/>
      <c r="L72" s="292"/>
      <c r="M72" s="288"/>
      <c r="N72" s="288"/>
      <c r="O72" s="246"/>
      <c r="U72" s="322">
        <v>24.622509719427271</v>
      </c>
      <c r="V72" s="322">
        <v>25.260433543998598</v>
      </c>
      <c r="W72" s="322">
        <v>25.621083543998601</v>
      </c>
      <c r="X72" s="322">
        <v>26.359857368569926</v>
      </c>
      <c r="Y72" s="322">
        <v>26.997781193141257</v>
      </c>
      <c r="Z72" s="323" t="s">
        <v>363</v>
      </c>
    </row>
    <row r="73" spans="2:41" ht="16.2">
      <c r="B73" s="321">
        <v>3</v>
      </c>
      <c r="C73" s="261">
        <f>SUM(C74:C82)</f>
        <v>178.73000000000005</v>
      </c>
      <c r="D73" s="261">
        <f>SUM(D74:D82)</f>
        <v>178.73000000000005</v>
      </c>
      <c r="E73" s="261">
        <f>SUM(E74:E82)</f>
        <v>178.73000000000005</v>
      </c>
      <c r="F73" s="261">
        <f>SUM(F74:F82)</f>
        <v>178.73000000000005</v>
      </c>
      <c r="G73" s="262"/>
      <c r="J73" s="279" t="s">
        <v>104</v>
      </c>
      <c r="K73" s="292">
        <v>28.768875464335053</v>
      </c>
      <c r="L73" s="292">
        <v>29.845370278678843</v>
      </c>
      <c r="M73" s="292">
        <v>30.603233369205974</v>
      </c>
      <c r="N73" s="292">
        <v>31.413533096036527</v>
      </c>
      <c r="O73" s="246"/>
      <c r="U73" s="322">
        <v>27.617013635286661</v>
      </c>
      <c r="V73" s="322">
        <v>28.204431438227218</v>
      </c>
      <c r="W73" s="322">
        <v>28.791849241167775</v>
      </c>
      <c r="X73" s="322">
        <v>29.222913635286666</v>
      </c>
      <c r="Y73" s="322">
        <v>29.999767044108332</v>
      </c>
      <c r="Z73" s="323" t="s">
        <v>364</v>
      </c>
      <c r="AK73" s="275">
        <v>3</v>
      </c>
      <c r="AL73" s="276"/>
      <c r="AM73" s="277">
        <v>0</v>
      </c>
      <c r="AN73" s="278">
        <v>178.73000000000005</v>
      </c>
      <c r="AO73" s="267">
        <v>0</v>
      </c>
    </row>
    <row r="74" spans="2:41">
      <c r="B74" s="269" t="s">
        <v>365</v>
      </c>
      <c r="C74" s="270">
        <v>47.2</v>
      </c>
      <c r="D74" s="270">
        <v>47.2</v>
      </c>
      <c r="E74" s="270">
        <v>47.2</v>
      </c>
      <c r="F74" s="270">
        <v>47.2</v>
      </c>
      <c r="G74" s="271"/>
      <c r="J74" s="279" t="s">
        <v>167</v>
      </c>
      <c r="K74" s="292">
        <v>26.926526756616479</v>
      </c>
      <c r="L74" s="292">
        <v>27.9340832201189</v>
      </c>
      <c r="M74" s="292">
        <v>28.643413023789154</v>
      </c>
      <c r="N74" s="292">
        <v>29.401821439941202</v>
      </c>
      <c r="O74" s="246"/>
      <c r="U74" s="334"/>
      <c r="V74" s="334"/>
      <c r="W74" s="334"/>
      <c r="X74" s="322">
        <v>13.284772078940719</v>
      </c>
      <c r="Y74" s="322">
        <v>15.540233766881437</v>
      </c>
      <c r="Z74" s="336" t="s">
        <v>366</v>
      </c>
      <c r="AD74" s="324" t="s">
        <v>81</v>
      </c>
      <c r="AE74" s="325">
        <v>6087</v>
      </c>
      <c r="AF74" s="326">
        <v>47.2</v>
      </c>
      <c r="AG74" s="274">
        <v>47.2</v>
      </c>
      <c r="AK74" s="275" t="s">
        <v>81</v>
      </c>
      <c r="AL74" s="276"/>
      <c r="AM74" s="277">
        <v>6087</v>
      </c>
      <c r="AN74" s="278">
        <v>47.2</v>
      </c>
      <c r="AO74" s="267">
        <v>0</v>
      </c>
    </row>
    <row r="75" spans="2:41">
      <c r="B75" s="269" t="s">
        <v>367</v>
      </c>
      <c r="C75" s="270">
        <v>54.76</v>
      </c>
      <c r="D75" s="270">
        <v>54.76</v>
      </c>
      <c r="E75" s="270">
        <v>54.76</v>
      </c>
      <c r="F75" s="270">
        <v>54.76</v>
      </c>
      <c r="G75" s="271"/>
      <c r="J75" s="281" t="s">
        <v>80</v>
      </c>
      <c r="K75" s="338"/>
      <c r="L75" s="338"/>
      <c r="M75" s="338"/>
      <c r="N75" s="338"/>
      <c r="O75" s="246"/>
      <c r="U75" s="327">
        <f>SUM(U71:U74)</f>
        <v>115.59962415471392</v>
      </c>
      <c r="V75" s="327">
        <f t="shared" ref="V75:Y75" si="7">SUM(V71:V74)</f>
        <v>117.90547418222582</v>
      </c>
      <c r="W75" s="327">
        <f t="shared" si="7"/>
        <v>119.93405038516639</v>
      </c>
      <c r="X75" s="327">
        <f t="shared" si="7"/>
        <v>134.93244388279732</v>
      </c>
      <c r="Y75" s="327">
        <f t="shared" si="7"/>
        <v>140.04100800413104</v>
      </c>
      <c r="Z75" s="246">
        <f>+O65</f>
        <v>0</v>
      </c>
      <c r="AD75" s="324" t="s">
        <v>34</v>
      </c>
      <c r="AE75" s="325">
        <v>6087</v>
      </c>
      <c r="AF75" s="326">
        <v>54.76</v>
      </c>
      <c r="AG75" s="274">
        <v>54.76</v>
      </c>
      <c r="AK75" s="275" t="s">
        <v>34</v>
      </c>
      <c r="AL75" s="276"/>
      <c r="AM75" s="277">
        <v>6087</v>
      </c>
      <c r="AN75" s="278">
        <v>54.76</v>
      </c>
      <c r="AO75" s="267">
        <v>0</v>
      </c>
    </row>
    <row r="76" spans="2:41" ht="34.200000000000003" customHeight="1">
      <c r="B76" s="269" t="s">
        <v>368</v>
      </c>
      <c r="C76" s="270">
        <v>18</v>
      </c>
      <c r="D76" s="270">
        <v>18</v>
      </c>
      <c r="E76" s="270">
        <v>18</v>
      </c>
      <c r="F76" s="270">
        <v>18</v>
      </c>
      <c r="G76" s="271"/>
      <c r="J76" s="339" t="s">
        <v>369</v>
      </c>
      <c r="K76" s="340">
        <f>+K71+K64+K60+K40+K33+K22+K17+K13+K6</f>
        <v>2027.4595096551252</v>
      </c>
      <c r="L76" s="340">
        <f>+L71+L64+L60+L40+L33+L22+L17+L13+L6</f>
        <v>2104.5499340096594</v>
      </c>
      <c r="M76" s="340">
        <f>+M71+M64+M60+M40+M33+M22+M17+M13+M6</f>
        <v>2168.5568230269387</v>
      </c>
      <c r="N76" s="340">
        <f>+N71+N64+N60+N40+N33+N22+N17+N13+N6</f>
        <v>2235.271582242322</v>
      </c>
      <c r="O76" s="246"/>
      <c r="AD76" s="324" t="s">
        <v>56</v>
      </c>
      <c r="AE76" s="325">
        <v>6087</v>
      </c>
      <c r="AF76" s="326">
        <v>18</v>
      </c>
      <c r="AG76" s="274">
        <v>18</v>
      </c>
      <c r="AK76" s="275" t="s">
        <v>56</v>
      </c>
      <c r="AL76" s="276"/>
      <c r="AM76" s="277">
        <v>6087</v>
      </c>
      <c r="AN76" s="278">
        <v>18</v>
      </c>
      <c r="AO76" s="267">
        <v>0</v>
      </c>
    </row>
    <row r="77" spans="2:41">
      <c r="B77" s="269" t="s">
        <v>370</v>
      </c>
      <c r="C77" s="270">
        <v>15.5</v>
      </c>
      <c r="D77" s="270">
        <v>15.5</v>
      </c>
      <c r="E77" s="270">
        <v>15.5</v>
      </c>
      <c r="F77" s="270">
        <v>15.5</v>
      </c>
      <c r="G77" s="271"/>
      <c r="O77" s="246"/>
      <c r="AD77" s="324" t="s">
        <v>55</v>
      </c>
      <c r="AE77" s="325">
        <v>6087</v>
      </c>
      <c r="AF77" s="326">
        <v>15.5</v>
      </c>
      <c r="AG77" s="274">
        <v>15.5</v>
      </c>
      <c r="AK77" s="275" t="s">
        <v>55</v>
      </c>
      <c r="AL77" s="276"/>
      <c r="AM77" s="277">
        <v>6087</v>
      </c>
      <c r="AN77" s="278">
        <v>15.5</v>
      </c>
      <c r="AO77" s="267">
        <v>0</v>
      </c>
    </row>
    <row r="78" spans="2:41" ht="15.6">
      <c r="B78" s="269" t="s">
        <v>371</v>
      </c>
      <c r="C78" s="270">
        <v>9.73</v>
      </c>
      <c r="D78" s="270">
        <v>9.73</v>
      </c>
      <c r="E78" s="270">
        <v>9.73</v>
      </c>
      <c r="F78" s="270">
        <v>9.73</v>
      </c>
      <c r="G78" s="271"/>
      <c r="J78" s="341" t="s">
        <v>548</v>
      </c>
      <c r="O78" s="246"/>
      <c r="U78" s="342">
        <v>28.768875464335053</v>
      </c>
      <c r="V78" s="342">
        <v>29.845370278678843</v>
      </c>
      <c r="W78" s="342">
        <v>30.603233369205974</v>
      </c>
      <c r="X78" s="342">
        <v>31.413533096036527</v>
      </c>
      <c r="Y78" s="342">
        <v>32.275600640553705</v>
      </c>
      <c r="Z78" s="343" t="s">
        <v>372</v>
      </c>
      <c r="AD78" s="324" t="s">
        <v>85</v>
      </c>
      <c r="AE78" s="325">
        <v>6087</v>
      </c>
      <c r="AF78" s="326">
        <v>9.73</v>
      </c>
      <c r="AG78" s="274">
        <v>9.73</v>
      </c>
      <c r="AK78" s="275" t="s">
        <v>85</v>
      </c>
      <c r="AL78" s="276"/>
      <c r="AM78" s="277">
        <v>6087</v>
      </c>
      <c r="AN78" s="278">
        <v>9.73</v>
      </c>
      <c r="AO78" s="267">
        <v>0</v>
      </c>
    </row>
    <row r="79" spans="2:41">
      <c r="B79" s="301" t="s">
        <v>373</v>
      </c>
      <c r="C79" s="270">
        <v>7.8</v>
      </c>
      <c r="D79" s="270">
        <v>7.8</v>
      </c>
      <c r="E79" s="270">
        <v>7.8</v>
      </c>
      <c r="F79" s="270">
        <v>7.8</v>
      </c>
      <c r="G79" s="271"/>
      <c r="O79" s="246"/>
      <c r="U79" s="342">
        <v>26.926526756616479</v>
      </c>
      <c r="V79" s="342">
        <v>27.9340832201189</v>
      </c>
      <c r="W79" s="342">
        <v>28.643413023789154</v>
      </c>
      <c r="X79" s="342">
        <v>29.401821439941202</v>
      </c>
      <c r="Y79" s="342">
        <v>30.208682480868195</v>
      </c>
      <c r="Z79" s="344" t="s">
        <v>374</v>
      </c>
      <c r="AD79" s="324" t="s">
        <v>83</v>
      </c>
      <c r="AE79" s="325">
        <v>6087</v>
      </c>
      <c r="AF79" s="326">
        <v>7.8</v>
      </c>
      <c r="AG79" s="274">
        <v>7.8</v>
      </c>
      <c r="AK79" s="275" t="s">
        <v>83</v>
      </c>
      <c r="AL79" s="276"/>
      <c r="AM79" s="277">
        <v>6087</v>
      </c>
      <c r="AN79" s="278">
        <v>7.8</v>
      </c>
      <c r="AO79" s="267">
        <v>0</v>
      </c>
    </row>
    <row r="80" spans="2:41">
      <c r="B80" s="332" t="s">
        <v>375</v>
      </c>
      <c r="C80" s="345">
        <v>8.58</v>
      </c>
      <c r="D80" s="345">
        <v>8.58</v>
      </c>
      <c r="E80" s="345">
        <v>8.58</v>
      </c>
      <c r="F80" s="345">
        <v>8.58</v>
      </c>
      <c r="G80" s="346"/>
      <c r="O80" s="246"/>
      <c r="AD80" s="324" t="s">
        <v>376</v>
      </c>
      <c r="AE80" s="325">
        <v>6087</v>
      </c>
      <c r="AF80" s="326">
        <v>8.58</v>
      </c>
      <c r="AG80" s="274">
        <v>8.58</v>
      </c>
      <c r="AK80" s="275" t="s">
        <v>376</v>
      </c>
      <c r="AL80" s="276"/>
      <c r="AM80" s="277">
        <v>6087</v>
      </c>
      <c r="AN80" s="278">
        <v>8.58</v>
      </c>
      <c r="AO80" s="267">
        <v>0</v>
      </c>
    </row>
    <row r="81" spans="2:41">
      <c r="B81" s="332" t="s">
        <v>377</v>
      </c>
      <c r="C81" s="270">
        <v>8.58</v>
      </c>
      <c r="D81" s="270">
        <v>8.58</v>
      </c>
      <c r="E81" s="270">
        <v>8.58</v>
      </c>
      <c r="F81" s="270">
        <v>8.58</v>
      </c>
      <c r="G81" s="271"/>
      <c r="O81" s="246"/>
      <c r="AD81" s="324" t="s">
        <v>378</v>
      </c>
      <c r="AE81" s="325">
        <v>6087</v>
      </c>
      <c r="AF81" s="326">
        <v>8.58</v>
      </c>
      <c r="AG81" s="274">
        <v>8.58</v>
      </c>
      <c r="AK81" s="275" t="s">
        <v>378</v>
      </c>
      <c r="AL81" s="276"/>
      <c r="AM81" s="277">
        <v>6087</v>
      </c>
      <c r="AN81" s="278">
        <v>8.58</v>
      </c>
      <c r="AO81" s="267">
        <v>0</v>
      </c>
    </row>
    <row r="82" spans="2:41">
      <c r="B82" s="332" t="s">
        <v>379</v>
      </c>
      <c r="C82" s="270">
        <v>8.58</v>
      </c>
      <c r="D82" s="270">
        <v>8.58</v>
      </c>
      <c r="E82" s="270">
        <v>8.58</v>
      </c>
      <c r="F82" s="270">
        <v>8.58</v>
      </c>
      <c r="G82" s="271"/>
      <c r="O82" s="246"/>
      <c r="AD82" s="324" t="s">
        <v>380</v>
      </c>
      <c r="AE82" s="325">
        <v>6087</v>
      </c>
      <c r="AF82" s="326">
        <v>8.58</v>
      </c>
      <c r="AG82" s="274">
        <v>8.58</v>
      </c>
      <c r="AK82" s="275" t="s">
        <v>380</v>
      </c>
      <c r="AL82" s="276"/>
      <c r="AM82" s="277">
        <v>6087</v>
      </c>
      <c r="AN82" s="278">
        <v>8.58</v>
      </c>
      <c r="AO82" s="267">
        <v>0</v>
      </c>
    </row>
    <row r="83" spans="2:41" ht="15" thickBot="1">
      <c r="B83" s="347" t="s">
        <v>80</v>
      </c>
      <c r="C83" s="348"/>
      <c r="D83" s="348"/>
      <c r="E83" s="348"/>
      <c r="F83" s="348"/>
      <c r="G83" s="271"/>
      <c r="O83" s="246"/>
    </row>
    <row r="84" spans="2:41" ht="15.6">
      <c r="B84" s="321">
        <v>4</v>
      </c>
      <c r="C84" s="261">
        <f>SUM(C85:C129)</f>
        <v>594.92099999999982</v>
      </c>
      <c r="D84" s="261">
        <f t="shared" ref="D84:F84" si="8">SUM(D85:D129)</f>
        <v>654.92099999999982</v>
      </c>
      <c r="E84" s="261">
        <f t="shared" si="8"/>
        <v>654.92099999999982</v>
      </c>
      <c r="F84" s="261">
        <f t="shared" si="8"/>
        <v>654.92099999999982</v>
      </c>
      <c r="G84" s="262"/>
      <c r="O84" s="246"/>
      <c r="AK84" s="275">
        <v>4</v>
      </c>
      <c r="AL84" s="276"/>
      <c r="AM84" s="277">
        <v>0</v>
      </c>
      <c r="AN84" s="278">
        <v>410.40999999999997</v>
      </c>
      <c r="AO84" s="267">
        <v>0</v>
      </c>
    </row>
    <row r="85" spans="2:41">
      <c r="B85" s="269" t="s">
        <v>381</v>
      </c>
      <c r="C85" s="270">
        <v>10</v>
      </c>
      <c r="D85" s="270">
        <v>10</v>
      </c>
      <c r="E85" s="270">
        <v>10</v>
      </c>
      <c r="F85" s="270">
        <v>10</v>
      </c>
      <c r="G85" s="300"/>
      <c r="O85" s="246"/>
      <c r="AD85" s="324" t="s">
        <v>58</v>
      </c>
      <c r="AE85" s="325">
        <v>6380</v>
      </c>
      <c r="AF85" s="326">
        <v>10</v>
      </c>
      <c r="AG85" s="274">
        <v>10</v>
      </c>
      <c r="AK85" s="275" t="s">
        <v>60</v>
      </c>
      <c r="AL85" s="276"/>
      <c r="AM85" s="277">
        <v>6182</v>
      </c>
      <c r="AN85" s="278">
        <v>51.65</v>
      </c>
      <c r="AO85" s="267">
        <v>0</v>
      </c>
    </row>
    <row r="86" spans="2:41">
      <c r="B86" s="269" t="s">
        <v>382</v>
      </c>
      <c r="C86" s="270">
        <v>5.8</v>
      </c>
      <c r="D86" s="270">
        <v>5.8</v>
      </c>
      <c r="E86" s="270">
        <v>5.8</v>
      </c>
      <c r="F86" s="270">
        <v>5.8</v>
      </c>
      <c r="G86" s="300"/>
      <c r="O86" s="246"/>
      <c r="AD86" s="324" t="s">
        <v>89</v>
      </c>
      <c r="AE86" s="325">
        <v>6380</v>
      </c>
      <c r="AF86" s="326">
        <v>5.8</v>
      </c>
      <c r="AG86" s="274">
        <v>5.8</v>
      </c>
      <c r="AK86" s="275" t="s">
        <v>156</v>
      </c>
      <c r="AL86" s="276"/>
      <c r="AM86" s="277">
        <v>6182</v>
      </c>
      <c r="AN86" s="278">
        <v>32.6</v>
      </c>
      <c r="AO86" s="267">
        <v>0</v>
      </c>
    </row>
    <row r="87" spans="2:41">
      <c r="B87" s="269" t="s">
        <v>383</v>
      </c>
      <c r="C87" s="270">
        <v>6</v>
      </c>
      <c r="D87" s="270">
        <v>6</v>
      </c>
      <c r="E87" s="270">
        <v>6</v>
      </c>
      <c r="F87" s="270">
        <v>6</v>
      </c>
      <c r="G87" s="300"/>
      <c r="O87" s="246"/>
      <c r="AD87" s="324" t="s">
        <v>63</v>
      </c>
      <c r="AE87" s="325">
        <v>6013</v>
      </c>
      <c r="AF87" s="326">
        <v>6</v>
      </c>
      <c r="AG87" s="274">
        <v>6</v>
      </c>
      <c r="AK87" s="275" t="s">
        <v>61</v>
      </c>
      <c r="AL87" s="276"/>
      <c r="AM87" s="277">
        <v>6182</v>
      </c>
      <c r="AN87" s="278">
        <v>72.2</v>
      </c>
      <c r="AO87" s="267">
        <v>0</v>
      </c>
    </row>
    <row r="88" spans="2:41">
      <c r="B88" s="284" t="s">
        <v>384</v>
      </c>
      <c r="C88" s="270">
        <v>4.75</v>
      </c>
      <c r="D88" s="270">
        <v>4.75</v>
      </c>
      <c r="E88" s="270">
        <v>4.75</v>
      </c>
      <c r="F88" s="270">
        <v>4.75</v>
      </c>
      <c r="G88" s="271"/>
      <c r="O88" s="246"/>
      <c r="AD88" s="349" t="s">
        <v>90</v>
      </c>
      <c r="AE88" s="325">
        <v>6013</v>
      </c>
      <c r="AF88" s="326">
        <v>4.75</v>
      </c>
      <c r="AG88" s="274">
        <v>0</v>
      </c>
      <c r="AK88" s="275" t="s">
        <v>62</v>
      </c>
      <c r="AL88" s="276"/>
      <c r="AM88" s="277">
        <v>6550</v>
      </c>
      <c r="AN88" s="278">
        <v>28.84</v>
      </c>
      <c r="AO88" s="267">
        <v>0</v>
      </c>
    </row>
    <row r="89" spans="2:41">
      <c r="B89" s="269" t="s">
        <v>385</v>
      </c>
      <c r="C89" s="270">
        <v>20.91</v>
      </c>
      <c r="D89" s="270">
        <v>20.91</v>
      </c>
      <c r="E89" s="270">
        <v>20.91</v>
      </c>
      <c r="F89" s="270">
        <v>20.91</v>
      </c>
      <c r="G89" s="300"/>
      <c r="O89" s="246"/>
      <c r="AD89" s="324" t="s">
        <v>57</v>
      </c>
      <c r="AE89" s="325">
        <v>6380</v>
      </c>
      <c r="AF89" s="326">
        <v>20</v>
      </c>
      <c r="AG89" s="274">
        <v>20</v>
      </c>
      <c r="AK89" s="275" t="s">
        <v>386</v>
      </c>
      <c r="AL89" s="276"/>
      <c r="AM89" s="277">
        <v>6380</v>
      </c>
      <c r="AN89" s="350">
        <v>13.82</v>
      </c>
      <c r="AO89" s="267">
        <v>0</v>
      </c>
    </row>
    <row r="90" spans="2:41">
      <c r="B90" s="269" t="s">
        <v>387</v>
      </c>
      <c r="C90" s="270">
        <v>13.18</v>
      </c>
      <c r="D90" s="270">
        <v>13.18</v>
      </c>
      <c r="E90" s="270">
        <v>13.18</v>
      </c>
      <c r="F90" s="270">
        <v>13.18</v>
      </c>
      <c r="G90" s="300"/>
      <c r="O90" s="246"/>
      <c r="AD90" s="324" t="s">
        <v>92</v>
      </c>
      <c r="AE90" s="325">
        <v>6380</v>
      </c>
      <c r="AF90" s="326">
        <v>12.52</v>
      </c>
      <c r="AG90" s="274">
        <v>12.52</v>
      </c>
      <c r="AK90" s="275" t="s">
        <v>58</v>
      </c>
      <c r="AL90" s="276"/>
      <c r="AM90" s="277">
        <v>6380</v>
      </c>
      <c r="AN90" s="278">
        <v>10</v>
      </c>
      <c r="AO90" s="267">
        <v>0</v>
      </c>
    </row>
    <row r="91" spans="2:41">
      <c r="B91" s="269" t="s">
        <v>388</v>
      </c>
      <c r="C91" s="270">
        <v>14</v>
      </c>
      <c r="D91" s="270">
        <v>14</v>
      </c>
      <c r="E91" s="270">
        <v>14</v>
      </c>
      <c r="F91" s="270">
        <v>14</v>
      </c>
      <c r="G91" s="271"/>
      <c r="O91" s="246"/>
      <c r="AD91" s="324" t="s">
        <v>93</v>
      </c>
      <c r="AE91" s="325">
        <v>6380</v>
      </c>
      <c r="AF91" s="326">
        <v>14</v>
      </c>
      <c r="AG91" s="274">
        <v>14</v>
      </c>
      <c r="AK91" s="275" t="s">
        <v>89</v>
      </c>
      <c r="AL91" s="276"/>
      <c r="AM91" s="277">
        <v>6380</v>
      </c>
      <c r="AN91" s="278">
        <v>5.8</v>
      </c>
      <c r="AO91" s="267">
        <v>0</v>
      </c>
    </row>
    <row r="92" spans="2:41">
      <c r="B92" s="284" t="s">
        <v>389</v>
      </c>
      <c r="C92" s="270">
        <v>2.5</v>
      </c>
      <c r="D92" s="270">
        <v>2.5</v>
      </c>
      <c r="E92" s="270">
        <v>2.5</v>
      </c>
      <c r="F92" s="270">
        <v>2.5</v>
      </c>
      <c r="G92" s="271"/>
      <c r="O92" s="246"/>
      <c r="AD92" s="349" t="s">
        <v>0</v>
      </c>
      <c r="AE92" s="351">
        <v>6013</v>
      </c>
      <c r="AF92" s="326">
        <v>2.5</v>
      </c>
      <c r="AG92" s="274">
        <v>0</v>
      </c>
      <c r="AK92" s="275" t="s">
        <v>63</v>
      </c>
      <c r="AL92" s="276"/>
      <c r="AM92" s="277">
        <v>6013</v>
      </c>
      <c r="AN92" s="278">
        <v>6</v>
      </c>
      <c r="AO92" s="267">
        <v>0</v>
      </c>
    </row>
    <row r="93" spans="2:41">
      <c r="B93" s="284" t="s">
        <v>390</v>
      </c>
      <c r="C93" s="270">
        <v>3.12</v>
      </c>
      <c r="D93" s="270">
        <v>3.12</v>
      </c>
      <c r="E93" s="270">
        <v>3.12</v>
      </c>
      <c r="F93" s="270">
        <v>3.12</v>
      </c>
      <c r="G93" s="271"/>
      <c r="O93" s="246"/>
      <c r="AD93" s="349" t="s">
        <v>1</v>
      </c>
      <c r="AE93" s="351">
        <v>6013</v>
      </c>
      <c r="AF93" s="326">
        <v>3.12</v>
      </c>
      <c r="AG93" s="274">
        <v>0</v>
      </c>
      <c r="AK93" s="275" t="s">
        <v>57</v>
      </c>
      <c r="AL93" s="276"/>
      <c r="AM93" s="277">
        <v>6380</v>
      </c>
      <c r="AN93" s="278">
        <v>20</v>
      </c>
      <c r="AO93" s="267">
        <v>0</v>
      </c>
    </row>
    <row r="94" spans="2:41">
      <c r="B94" s="269" t="s">
        <v>391</v>
      </c>
      <c r="C94" s="270">
        <v>10</v>
      </c>
      <c r="D94" s="270">
        <v>10</v>
      </c>
      <c r="E94" s="270">
        <v>10</v>
      </c>
      <c r="F94" s="270">
        <v>10</v>
      </c>
      <c r="G94" s="271"/>
      <c r="O94" s="246"/>
      <c r="AD94" s="324" t="s">
        <v>94</v>
      </c>
      <c r="AE94" s="325">
        <v>6380</v>
      </c>
      <c r="AF94" s="326">
        <v>10</v>
      </c>
      <c r="AG94" s="274">
        <v>10</v>
      </c>
      <c r="AK94" s="275" t="s">
        <v>92</v>
      </c>
      <c r="AL94" s="276"/>
      <c r="AM94" s="277">
        <v>6380</v>
      </c>
      <c r="AN94" s="278">
        <v>12.52</v>
      </c>
      <c r="AO94" s="267">
        <v>0</v>
      </c>
    </row>
    <row r="95" spans="2:41">
      <c r="B95" s="269" t="s">
        <v>392</v>
      </c>
      <c r="C95" s="270">
        <v>10</v>
      </c>
      <c r="D95" s="270">
        <v>10</v>
      </c>
      <c r="E95" s="270">
        <v>10</v>
      </c>
      <c r="F95" s="270">
        <v>10</v>
      </c>
      <c r="G95" s="271"/>
      <c r="O95" s="246"/>
      <c r="AD95" s="324" t="s">
        <v>96</v>
      </c>
      <c r="AE95" s="325">
        <v>6380</v>
      </c>
      <c r="AF95" s="326">
        <v>10</v>
      </c>
      <c r="AG95" s="274">
        <v>10</v>
      </c>
      <c r="AK95" s="275" t="s">
        <v>93</v>
      </c>
      <c r="AL95" s="276"/>
      <c r="AM95" s="277">
        <v>6380</v>
      </c>
      <c r="AN95" s="278">
        <v>14</v>
      </c>
      <c r="AO95" s="267">
        <v>0</v>
      </c>
    </row>
    <row r="96" spans="2:41">
      <c r="B96" s="269" t="s">
        <v>393</v>
      </c>
      <c r="C96" s="270">
        <v>8.1199999999999992</v>
      </c>
      <c r="D96" s="270">
        <v>8.1199999999999992</v>
      </c>
      <c r="E96" s="270">
        <v>8.1199999999999992</v>
      </c>
      <c r="F96" s="270">
        <v>8.1199999999999992</v>
      </c>
      <c r="G96" s="271"/>
      <c r="O96" s="246"/>
      <c r="AD96" s="324" t="s">
        <v>98</v>
      </c>
      <c r="AE96" s="325">
        <v>6013</v>
      </c>
      <c r="AF96" s="326">
        <v>8.1199999999999992</v>
      </c>
      <c r="AG96" s="274">
        <v>8.1199999999999992</v>
      </c>
      <c r="AK96" s="275" t="s">
        <v>94</v>
      </c>
      <c r="AL96" s="276"/>
      <c r="AM96" s="277">
        <v>6380</v>
      </c>
      <c r="AN96" s="278">
        <v>10</v>
      </c>
      <c r="AO96" s="267">
        <v>0</v>
      </c>
    </row>
    <row r="97" spans="2:41">
      <c r="B97" s="269" t="s">
        <v>394</v>
      </c>
      <c r="C97" s="270">
        <v>51.65</v>
      </c>
      <c r="D97" s="270">
        <v>51.65</v>
      </c>
      <c r="E97" s="270">
        <v>51.65</v>
      </c>
      <c r="F97" s="270">
        <v>51.65</v>
      </c>
      <c r="G97" s="271"/>
      <c r="O97" s="246"/>
      <c r="AD97" s="352" t="s">
        <v>60</v>
      </c>
      <c r="AE97" s="325">
        <v>6182</v>
      </c>
      <c r="AF97" s="326">
        <v>51.65</v>
      </c>
      <c r="AG97" s="274">
        <v>51.65</v>
      </c>
      <c r="AK97" s="275" t="s">
        <v>96</v>
      </c>
      <c r="AL97" s="276"/>
      <c r="AM97" s="277">
        <v>6380</v>
      </c>
      <c r="AN97" s="278">
        <v>10</v>
      </c>
      <c r="AO97" s="267">
        <v>0</v>
      </c>
    </row>
    <row r="98" spans="2:41">
      <c r="B98" s="269" t="s">
        <v>395</v>
      </c>
      <c r="C98" s="270">
        <v>32.6</v>
      </c>
      <c r="D98" s="270">
        <v>32.6</v>
      </c>
      <c r="E98" s="270">
        <v>32.6</v>
      </c>
      <c r="F98" s="270">
        <v>32.6</v>
      </c>
      <c r="G98" s="271"/>
      <c r="O98" s="246"/>
      <c r="AD98" s="352" t="s">
        <v>156</v>
      </c>
      <c r="AE98" s="325">
        <v>6182</v>
      </c>
      <c r="AF98" s="326">
        <v>32.6</v>
      </c>
      <c r="AG98" s="274">
        <v>32.6</v>
      </c>
      <c r="AK98" s="275" t="s">
        <v>98</v>
      </c>
      <c r="AL98" s="276"/>
      <c r="AM98" s="277">
        <v>6013</v>
      </c>
      <c r="AN98" s="278">
        <v>8.1199999999999992</v>
      </c>
      <c r="AO98" s="267">
        <v>0</v>
      </c>
    </row>
    <row r="99" spans="2:41">
      <c r="B99" s="269" t="s">
        <v>396</v>
      </c>
      <c r="C99" s="270">
        <v>5.12</v>
      </c>
      <c r="D99" s="270">
        <v>5.12</v>
      </c>
      <c r="E99" s="270">
        <v>5.12</v>
      </c>
      <c r="F99" s="270">
        <v>5.12</v>
      </c>
      <c r="G99" s="271"/>
      <c r="O99" s="246"/>
      <c r="AD99" s="324" t="s">
        <v>157</v>
      </c>
      <c r="AE99" s="325">
        <v>6380</v>
      </c>
      <c r="AF99" s="326">
        <v>5.12</v>
      </c>
      <c r="AG99" s="274">
        <v>5.12</v>
      </c>
      <c r="AK99" s="275" t="s">
        <v>157</v>
      </c>
      <c r="AL99" s="276"/>
      <c r="AM99" s="277">
        <v>6380</v>
      </c>
      <c r="AN99" s="278">
        <v>5.12</v>
      </c>
      <c r="AO99" s="267">
        <v>0</v>
      </c>
    </row>
    <row r="100" spans="2:41">
      <c r="B100" s="269" t="s">
        <v>397</v>
      </c>
      <c r="C100" s="270">
        <v>5.86</v>
      </c>
      <c r="D100" s="270">
        <v>5.86</v>
      </c>
      <c r="E100" s="270">
        <v>5.86</v>
      </c>
      <c r="F100" s="270">
        <v>5.86</v>
      </c>
      <c r="G100" s="271"/>
      <c r="O100" s="246"/>
      <c r="AD100" s="324" t="s">
        <v>158</v>
      </c>
      <c r="AE100" s="325">
        <v>6380</v>
      </c>
      <c r="AF100" s="326">
        <v>5.86</v>
      </c>
      <c r="AG100" s="274">
        <v>5.86</v>
      </c>
      <c r="AK100" s="353" t="s">
        <v>158</v>
      </c>
      <c r="AL100" s="354"/>
      <c r="AM100" s="277">
        <v>6380</v>
      </c>
      <c r="AN100" s="278">
        <v>5.86</v>
      </c>
      <c r="AO100" s="267">
        <v>0</v>
      </c>
    </row>
    <row r="101" spans="2:41">
      <c r="B101" s="269" t="s">
        <v>398</v>
      </c>
      <c r="C101" s="270">
        <v>72.2</v>
      </c>
      <c r="D101" s="270">
        <v>72.2</v>
      </c>
      <c r="E101" s="270">
        <v>72.2</v>
      </c>
      <c r="F101" s="270">
        <v>72.2</v>
      </c>
      <c r="G101" s="271"/>
      <c r="O101" s="246"/>
      <c r="AD101" s="324" t="s">
        <v>61</v>
      </c>
      <c r="AE101" s="325">
        <v>6182</v>
      </c>
      <c r="AF101" s="326">
        <v>72.2</v>
      </c>
      <c r="AG101" s="274">
        <v>72.2</v>
      </c>
      <c r="AK101" s="275" t="s">
        <v>159</v>
      </c>
      <c r="AL101" s="276"/>
      <c r="AM101" s="277">
        <v>6380</v>
      </c>
      <c r="AN101" s="278">
        <v>6.3</v>
      </c>
      <c r="AO101" s="267">
        <v>0</v>
      </c>
    </row>
    <row r="102" spans="2:41">
      <c r="B102" s="269" t="s">
        <v>399</v>
      </c>
      <c r="C102" s="270">
        <v>6.3</v>
      </c>
      <c r="D102" s="270">
        <v>6.3</v>
      </c>
      <c r="E102" s="270">
        <v>6.3</v>
      </c>
      <c r="F102" s="270">
        <v>6.3</v>
      </c>
      <c r="G102" s="271"/>
      <c r="O102" s="246"/>
      <c r="AD102" s="324" t="s">
        <v>159</v>
      </c>
      <c r="AE102" s="355">
        <v>6380</v>
      </c>
      <c r="AF102" s="356">
        <v>6.3</v>
      </c>
      <c r="AG102" s="274">
        <v>6.3</v>
      </c>
      <c r="AK102" s="353" t="s">
        <v>160</v>
      </c>
      <c r="AL102" s="276"/>
      <c r="AM102" s="277">
        <v>6013</v>
      </c>
      <c r="AN102" s="278">
        <v>8.86</v>
      </c>
      <c r="AO102" s="267">
        <v>0</v>
      </c>
    </row>
    <row r="103" spans="2:41">
      <c r="B103" s="269" t="s">
        <v>400</v>
      </c>
      <c r="C103" s="270">
        <v>8.86</v>
      </c>
      <c r="D103" s="270">
        <v>8.86</v>
      </c>
      <c r="E103" s="270">
        <v>8.86</v>
      </c>
      <c r="F103" s="270">
        <v>8.86</v>
      </c>
      <c r="G103" s="271"/>
      <c r="O103" s="246"/>
      <c r="AD103" s="324" t="s">
        <v>160</v>
      </c>
      <c r="AE103" s="355">
        <v>6013</v>
      </c>
      <c r="AF103" s="356">
        <v>8.86</v>
      </c>
      <c r="AG103" s="274">
        <v>8.86</v>
      </c>
      <c r="AK103" s="275" t="s">
        <v>161</v>
      </c>
      <c r="AL103" s="276"/>
      <c r="AM103" s="277">
        <v>6013</v>
      </c>
      <c r="AN103" s="278">
        <v>9</v>
      </c>
      <c r="AO103" s="267">
        <v>0</v>
      </c>
    </row>
    <row r="104" spans="2:41">
      <c r="B104" s="284" t="s">
        <v>401</v>
      </c>
      <c r="C104" s="270">
        <v>9</v>
      </c>
      <c r="D104" s="270">
        <v>9</v>
      </c>
      <c r="E104" s="270">
        <v>9</v>
      </c>
      <c r="F104" s="270">
        <v>9</v>
      </c>
      <c r="G104" s="271"/>
      <c r="O104" s="246"/>
      <c r="AD104" s="324" t="s">
        <v>161</v>
      </c>
      <c r="AE104" s="351">
        <v>6013</v>
      </c>
      <c r="AF104" s="326">
        <v>9</v>
      </c>
      <c r="AG104" s="274">
        <v>9</v>
      </c>
      <c r="AK104" s="275" t="s">
        <v>162</v>
      </c>
      <c r="AL104" s="276"/>
      <c r="AM104" s="277">
        <v>6520</v>
      </c>
      <c r="AN104" s="278">
        <v>19.8</v>
      </c>
      <c r="AO104" s="267">
        <v>0</v>
      </c>
    </row>
    <row r="105" spans="2:41">
      <c r="B105" s="269" t="s">
        <v>402</v>
      </c>
      <c r="C105" s="270">
        <v>19.8</v>
      </c>
      <c r="D105" s="270">
        <v>19.8</v>
      </c>
      <c r="E105" s="270">
        <v>19.8</v>
      </c>
      <c r="F105" s="270">
        <v>19.8</v>
      </c>
      <c r="G105" s="271"/>
      <c r="O105" s="246"/>
      <c r="AD105" s="324" t="s">
        <v>162</v>
      </c>
      <c r="AE105" s="351">
        <v>6520</v>
      </c>
      <c r="AF105" s="356">
        <v>19.8</v>
      </c>
      <c r="AG105" s="274">
        <v>19.8</v>
      </c>
      <c r="AK105" s="275" t="s">
        <v>165</v>
      </c>
      <c r="AL105" s="276"/>
      <c r="AM105" s="277">
        <v>6380</v>
      </c>
      <c r="AN105" s="278">
        <v>0</v>
      </c>
      <c r="AO105" s="267">
        <v>0</v>
      </c>
    </row>
    <row r="106" spans="2:41">
      <c r="B106" s="269" t="s">
        <v>403</v>
      </c>
      <c r="C106" s="270">
        <v>28.56</v>
      </c>
      <c r="D106" s="270">
        <v>28.56</v>
      </c>
      <c r="E106" s="270">
        <v>28.56</v>
      </c>
      <c r="F106" s="270">
        <v>28.56</v>
      </c>
      <c r="G106" s="271"/>
      <c r="O106" s="246"/>
      <c r="AD106" s="324" t="s">
        <v>62</v>
      </c>
      <c r="AE106" s="351">
        <v>6550</v>
      </c>
      <c r="AF106" s="357">
        <v>28.84</v>
      </c>
      <c r="AG106" s="274">
        <v>28.84</v>
      </c>
      <c r="AK106" s="275" t="s">
        <v>404</v>
      </c>
      <c r="AL106" s="276"/>
      <c r="AM106" s="277">
        <v>6380</v>
      </c>
      <c r="AN106" s="278">
        <v>10</v>
      </c>
      <c r="AO106" s="267">
        <v>0</v>
      </c>
    </row>
    <row r="107" spans="2:41">
      <c r="B107" s="284" t="s">
        <v>405</v>
      </c>
      <c r="C107" s="270">
        <v>2.02</v>
      </c>
      <c r="D107" s="270">
        <v>2.02</v>
      </c>
      <c r="E107" s="270">
        <v>2.02</v>
      </c>
      <c r="F107" s="270">
        <v>2.02</v>
      </c>
      <c r="G107" s="271"/>
      <c r="O107" s="246"/>
      <c r="AD107" s="349" t="s">
        <v>163</v>
      </c>
      <c r="AE107" s="325">
        <v>6380</v>
      </c>
      <c r="AF107" s="326">
        <v>2.02</v>
      </c>
      <c r="AG107" s="274">
        <v>0</v>
      </c>
      <c r="AK107" s="353" t="s">
        <v>406</v>
      </c>
      <c r="AL107" s="276"/>
      <c r="AM107" s="277">
        <v>6380</v>
      </c>
      <c r="AN107" s="278">
        <v>10</v>
      </c>
      <c r="AO107" s="267">
        <v>0</v>
      </c>
    </row>
    <row r="108" spans="2:41">
      <c r="B108" s="269" t="s">
        <v>407</v>
      </c>
      <c r="C108" s="270">
        <v>7.62</v>
      </c>
      <c r="D108" s="270">
        <v>7.62</v>
      </c>
      <c r="E108" s="270">
        <v>7.62</v>
      </c>
      <c r="F108" s="270">
        <v>7.62</v>
      </c>
      <c r="G108" s="271"/>
      <c r="O108" s="246"/>
      <c r="AD108" s="324" t="s">
        <v>165</v>
      </c>
      <c r="AE108" s="325">
        <v>6380</v>
      </c>
      <c r="AF108" s="326">
        <v>7.62</v>
      </c>
      <c r="AG108" s="274">
        <v>0</v>
      </c>
      <c r="AK108" s="275" t="s">
        <v>408</v>
      </c>
      <c r="AL108" s="276"/>
      <c r="AM108" s="277">
        <v>6380</v>
      </c>
      <c r="AN108" s="278">
        <v>10</v>
      </c>
      <c r="AO108" s="267">
        <v>0</v>
      </c>
    </row>
    <row r="109" spans="2:41">
      <c r="B109" s="284" t="s">
        <v>409</v>
      </c>
      <c r="C109" s="270">
        <v>10</v>
      </c>
      <c r="D109" s="270">
        <v>10</v>
      </c>
      <c r="E109" s="270">
        <v>10</v>
      </c>
      <c r="F109" s="270">
        <v>10</v>
      </c>
      <c r="G109" s="271"/>
      <c r="O109" s="246"/>
      <c r="AD109" s="324" t="s">
        <v>404</v>
      </c>
      <c r="AE109" s="325">
        <v>6380</v>
      </c>
      <c r="AF109" s="326">
        <v>10</v>
      </c>
      <c r="AG109" s="274">
        <v>10</v>
      </c>
      <c r="AK109" s="275" t="s">
        <v>410</v>
      </c>
      <c r="AL109" s="276"/>
      <c r="AM109" s="277">
        <v>6380</v>
      </c>
      <c r="AN109" s="278">
        <v>10</v>
      </c>
      <c r="AO109" s="267">
        <v>0</v>
      </c>
    </row>
    <row r="110" spans="2:41">
      <c r="B110" s="284" t="s">
        <v>411</v>
      </c>
      <c r="C110" s="270">
        <v>10</v>
      </c>
      <c r="D110" s="270">
        <v>10</v>
      </c>
      <c r="E110" s="270">
        <v>10</v>
      </c>
      <c r="F110" s="270">
        <v>10</v>
      </c>
      <c r="G110" s="271"/>
      <c r="O110" s="246"/>
      <c r="AD110" s="324" t="s">
        <v>406</v>
      </c>
      <c r="AE110" s="325">
        <v>6380</v>
      </c>
      <c r="AF110" s="326">
        <v>10</v>
      </c>
      <c r="AG110" s="274">
        <v>10</v>
      </c>
      <c r="AK110" s="275" t="s">
        <v>412</v>
      </c>
      <c r="AL110" s="276"/>
      <c r="AM110" s="277">
        <v>6380</v>
      </c>
      <c r="AN110" s="278">
        <v>9.9600000000000009</v>
      </c>
      <c r="AO110" s="267">
        <v>0</v>
      </c>
    </row>
    <row r="111" spans="2:41">
      <c r="B111" s="284" t="s">
        <v>413</v>
      </c>
      <c r="C111" s="270">
        <v>10</v>
      </c>
      <c r="D111" s="270">
        <v>10</v>
      </c>
      <c r="E111" s="270">
        <v>10</v>
      </c>
      <c r="F111" s="270">
        <v>10</v>
      </c>
      <c r="G111" s="271"/>
      <c r="O111" s="246"/>
      <c r="AD111" s="324" t="s">
        <v>408</v>
      </c>
      <c r="AE111" s="325">
        <v>6380</v>
      </c>
      <c r="AF111" s="326">
        <v>10</v>
      </c>
      <c r="AG111" s="274">
        <v>10</v>
      </c>
      <c r="AK111" s="275" t="s">
        <v>168</v>
      </c>
      <c r="AL111" s="276"/>
      <c r="AM111" s="277">
        <v>6380</v>
      </c>
      <c r="AN111" s="350">
        <v>9.9600000000000009</v>
      </c>
      <c r="AO111" s="267">
        <v>0</v>
      </c>
    </row>
    <row r="112" spans="2:41">
      <c r="B112" s="284" t="s">
        <v>414</v>
      </c>
      <c r="C112" s="270">
        <v>10</v>
      </c>
      <c r="D112" s="270">
        <v>10</v>
      </c>
      <c r="E112" s="270">
        <v>10</v>
      </c>
      <c r="F112" s="270">
        <v>10</v>
      </c>
      <c r="G112" s="271"/>
      <c r="O112" s="246"/>
      <c r="AD112" s="324" t="s">
        <v>410</v>
      </c>
      <c r="AE112" s="325">
        <v>6380</v>
      </c>
      <c r="AF112" s="326">
        <v>10</v>
      </c>
      <c r="AG112" s="274">
        <v>10</v>
      </c>
      <c r="AK112" s="275" t="s">
        <v>166</v>
      </c>
      <c r="AL112" s="276"/>
      <c r="AM112" s="277">
        <v>6380</v>
      </c>
      <c r="AN112" s="350">
        <v>0</v>
      </c>
      <c r="AO112" s="267">
        <v>0</v>
      </c>
    </row>
    <row r="113" spans="2:41">
      <c r="B113" s="284" t="s">
        <v>415</v>
      </c>
      <c r="C113" s="270">
        <v>9.9600000000000009</v>
      </c>
      <c r="D113" s="270">
        <v>9.9600000000000009</v>
      </c>
      <c r="E113" s="270">
        <v>9.9600000000000009</v>
      </c>
      <c r="F113" s="270">
        <v>9.9600000000000009</v>
      </c>
      <c r="G113" s="271"/>
      <c r="O113" s="246"/>
      <c r="AD113" s="324" t="s">
        <v>412</v>
      </c>
      <c r="AE113" s="325">
        <v>6380</v>
      </c>
      <c r="AF113" s="326">
        <v>9.9600000000000009</v>
      </c>
      <c r="AG113" s="274">
        <v>9.9600000000000009</v>
      </c>
      <c r="AK113" s="275" t="s">
        <v>90</v>
      </c>
      <c r="AL113" s="276"/>
      <c r="AM113" s="277">
        <v>6013</v>
      </c>
      <c r="AN113" s="278">
        <v>0</v>
      </c>
      <c r="AO113" s="267">
        <v>0</v>
      </c>
    </row>
    <row r="114" spans="2:41">
      <c r="B114" s="284" t="s">
        <v>416</v>
      </c>
      <c r="C114" s="270">
        <v>9.9600000000000009</v>
      </c>
      <c r="D114" s="270">
        <v>9.9600000000000009</v>
      </c>
      <c r="E114" s="270">
        <v>9.9600000000000009</v>
      </c>
      <c r="F114" s="270">
        <v>9.9600000000000009</v>
      </c>
      <c r="G114" s="271"/>
      <c r="O114" s="246"/>
      <c r="AD114" s="324" t="s">
        <v>168</v>
      </c>
      <c r="AE114" s="325">
        <v>6380</v>
      </c>
      <c r="AF114" s="326">
        <v>9.9600000000000009</v>
      </c>
      <c r="AG114" s="274">
        <v>9.9600000000000009</v>
      </c>
      <c r="AK114" s="275" t="s">
        <v>0</v>
      </c>
      <c r="AL114" s="276"/>
      <c r="AM114" s="277">
        <v>6013</v>
      </c>
      <c r="AN114" s="278">
        <v>0</v>
      </c>
      <c r="AO114" s="267">
        <v>0</v>
      </c>
    </row>
    <row r="115" spans="2:41">
      <c r="B115" s="284" t="s">
        <v>417</v>
      </c>
      <c r="C115" s="270">
        <v>0.74099999999999999</v>
      </c>
      <c r="D115" s="270">
        <v>0.74099999999999999</v>
      </c>
      <c r="E115" s="270">
        <v>0.74099999999999999</v>
      </c>
      <c r="F115" s="270">
        <v>0.74099999999999999</v>
      </c>
      <c r="G115" s="271"/>
      <c r="O115" s="246"/>
      <c r="AD115" s="324" t="s">
        <v>166</v>
      </c>
      <c r="AE115" s="325">
        <v>6380</v>
      </c>
      <c r="AF115" s="326">
        <v>0.74099999999999999</v>
      </c>
      <c r="AG115" s="274">
        <v>0</v>
      </c>
      <c r="AK115" s="275" t="s">
        <v>1</v>
      </c>
      <c r="AL115" s="276"/>
      <c r="AM115" s="277">
        <v>6013</v>
      </c>
      <c r="AN115" s="278">
        <v>0</v>
      </c>
      <c r="AO115" s="267">
        <v>0</v>
      </c>
    </row>
    <row r="116" spans="2:41">
      <c r="B116" s="284" t="s">
        <v>418</v>
      </c>
      <c r="C116" s="270">
        <v>4.75</v>
      </c>
      <c r="D116" s="270">
        <v>4.75</v>
      </c>
      <c r="E116" s="270">
        <v>4.75</v>
      </c>
      <c r="F116" s="270">
        <v>4.75</v>
      </c>
      <c r="G116" s="271"/>
      <c r="O116" s="246"/>
      <c r="AD116" s="349" t="s">
        <v>419</v>
      </c>
      <c r="AE116" s="325">
        <v>6380</v>
      </c>
      <c r="AF116" s="326">
        <v>4.75</v>
      </c>
      <c r="AG116" s="274">
        <v>0</v>
      </c>
      <c r="AK116" s="275" t="s">
        <v>163</v>
      </c>
      <c r="AL116" s="276"/>
      <c r="AM116" s="277">
        <v>6380</v>
      </c>
      <c r="AN116" s="278">
        <v>0</v>
      </c>
      <c r="AO116" s="267">
        <v>0</v>
      </c>
    </row>
    <row r="117" spans="2:41">
      <c r="B117" s="269" t="s">
        <v>420</v>
      </c>
      <c r="C117" s="270">
        <v>31.8</v>
      </c>
      <c r="D117" s="270">
        <v>31.8</v>
      </c>
      <c r="E117" s="270">
        <v>31.8</v>
      </c>
      <c r="F117" s="270">
        <v>31.8</v>
      </c>
      <c r="G117" s="271"/>
      <c r="O117" s="246"/>
      <c r="AD117" s="324" t="s">
        <v>386</v>
      </c>
      <c r="AE117" s="325">
        <v>6380</v>
      </c>
      <c r="AF117" s="326">
        <v>5.5622222222222222</v>
      </c>
      <c r="AG117" s="358">
        <v>13.82</v>
      </c>
      <c r="AK117" s="275" t="s">
        <v>419</v>
      </c>
      <c r="AL117" s="276"/>
      <c r="AM117" s="277">
        <v>6380</v>
      </c>
      <c r="AN117" s="350">
        <v>0</v>
      </c>
      <c r="AO117" s="267">
        <v>0</v>
      </c>
    </row>
    <row r="118" spans="2:41">
      <c r="B118" s="284" t="s">
        <v>421</v>
      </c>
      <c r="C118" s="270">
        <v>0.99</v>
      </c>
      <c r="D118" s="270">
        <v>0.99</v>
      </c>
      <c r="E118" s="270">
        <v>0.99</v>
      </c>
      <c r="F118" s="270">
        <v>0.99</v>
      </c>
      <c r="G118" s="300"/>
      <c r="O118" s="246"/>
      <c r="AD118" s="349" t="s">
        <v>422</v>
      </c>
      <c r="AE118" s="325">
        <v>6380</v>
      </c>
      <c r="AF118" s="326">
        <v>0.99</v>
      </c>
      <c r="AG118" s="274">
        <v>0</v>
      </c>
      <c r="AK118" s="275" t="s">
        <v>422</v>
      </c>
      <c r="AL118" s="276"/>
      <c r="AM118" s="277">
        <v>6380</v>
      </c>
      <c r="AN118" s="350">
        <v>0</v>
      </c>
      <c r="AO118" s="267">
        <v>0</v>
      </c>
    </row>
    <row r="119" spans="2:41">
      <c r="B119" s="284" t="s">
        <v>423</v>
      </c>
      <c r="C119" s="270">
        <v>5</v>
      </c>
      <c r="D119" s="270">
        <v>5</v>
      </c>
      <c r="E119" s="270">
        <v>5</v>
      </c>
      <c r="F119" s="270">
        <v>5</v>
      </c>
      <c r="G119" s="346"/>
      <c r="O119" s="246"/>
    </row>
    <row r="120" spans="2:41">
      <c r="B120" s="284" t="s">
        <v>424</v>
      </c>
      <c r="C120" s="270">
        <v>9.9</v>
      </c>
      <c r="D120" s="270">
        <v>9.9</v>
      </c>
      <c r="E120" s="270">
        <v>9.9</v>
      </c>
      <c r="F120" s="270">
        <v>9.9</v>
      </c>
      <c r="G120" s="359">
        <v>45861</v>
      </c>
      <c r="O120" s="246"/>
    </row>
    <row r="121" spans="2:41">
      <c r="B121" s="284" t="s">
        <v>425</v>
      </c>
      <c r="C121" s="270">
        <v>70</v>
      </c>
      <c r="D121" s="270">
        <v>70</v>
      </c>
      <c r="E121" s="270">
        <v>70</v>
      </c>
      <c r="F121" s="270">
        <v>70</v>
      </c>
      <c r="G121" s="300">
        <v>45682</v>
      </c>
      <c r="O121" s="246"/>
    </row>
    <row r="122" spans="2:41">
      <c r="B122" s="284" t="s">
        <v>426</v>
      </c>
      <c r="C122" s="270">
        <v>4.1500000000000004</v>
      </c>
      <c r="D122" s="270">
        <v>4.1500000000000004</v>
      </c>
      <c r="E122" s="270">
        <v>4.1500000000000004</v>
      </c>
      <c r="F122" s="270">
        <v>4.1500000000000004</v>
      </c>
      <c r="G122" s="300">
        <v>45682</v>
      </c>
      <c r="O122" s="246"/>
    </row>
    <row r="123" spans="2:41">
      <c r="B123" s="332" t="s">
        <v>427</v>
      </c>
      <c r="C123" s="270">
        <v>5</v>
      </c>
      <c r="D123" s="270">
        <v>5</v>
      </c>
      <c r="E123" s="270">
        <v>5</v>
      </c>
      <c r="F123" s="270">
        <v>5</v>
      </c>
      <c r="G123" s="300">
        <v>45658</v>
      </c>
      <c r="O123" s="246"/>
    </row>
    <row r="124" spans="2:41">
      <c r="B124" s="332" t="s">
        <v>428</v>
      </c>
      <c r="C124" s="270">
        <v>5</v>
      </c>
      <c r="D124" s="270">
        <v>5</v>
      </c>
      <c r="E124" s="270">
        <v>5</v>
      </c>
      <c r="F124" s="270">
        <v>5</v>
      </c>
      <c r="G124" s="300">
        <v>45658</v>
      </c>
      <c r="O124" s="246"/>
    </row>
    <row r="125" spans="2:41">
      <c r="B125" s="332" t="s">
        <v>429</v>
      </c>
      <c r="C125" s="270">
        <v>9.9</v>
      </c>
      <c r="D125" s="270">
        <v>9.9</v>
      </c>
      <c r="E125" s="270">
        <v>9.9</v>
      </c>
      <c r="F125" s="270">
        <v>9.9</v>
      </c>
      <c r="G125" s="300">
        <v>46113</v>
      </c>
      <c r="O125" s="246"/>
    </row>
    <row r="126" spans="2:41">
      <c r="B126" s="332" t="s">
        <v>430</v>
      </c>
      <c r="C126" s="270">
        <v>9.9</v>
      </c>
      <c r="D126" s="270">
        <v>9.9</v>
      </c>
      <c r="E126" s="270">
        <v>9.9</v>
      </c>
      <c r="F126" s="270">
        <v>9.9</v>
      </c>
      <c r="G126" s="300">
        <v>46113</v>
      </c>
      <c r="O126" s="246"/>
    </row>
    <row r="127" spans="2:41">
      <c r="B127" s="332" t="s">
        <v>431</v>
      </c>
      <c r="C127" s="270">
        <v>9.9</v>
      </c>
      <c r="D127" s="270">
        <v>9.9</v>
      </c>
      <c r="E127" s="270">
        <v>9.9</v>
      </c>
      <c r="F127" s="270">
        <v>9.9</v>
      </c>
      <c r="G127" s="300">
        <v>46113</v>
      </c>
      <c r="O127" s="246"/>
    </row>
    <row r="128" spans="2:41">
      <c r="B128" s="284" t="s">
        <v>432</v>
      </c>
      <c r="C128" s="270">
        <v>10</v>
      </c>
      <c r="D128" s="270">
        <v>10</v>
      </c>
      <c r="E128" s="270">
        <v>10</v>
      </c>
      <c r="F128" s="270">
        <v>10</v>
      </c>
      <c r="G128" s="300">
        <v>46174</v>
      </c>
      <c r="O128" s="246"/>
    </row>
    <row r="129" spans="2:41">
      <c r="B129" s="284" t="s">
        <v>433</v>
      </c>
      <c r="C129" s="270"/>
      <c r="D129" s="270">
        <v>60</v>
      </c>
      <c r="E129" s="270">
        <v>60</v>
      </c>
      <c r="F129" s="270">
        <v>60</v>
      </c>
      <c r="G129" s="300">
        <v>46204</v>
      </c>
      <c r="O129" s="246"/>
    </row>
    <row r="130" spans="2:41" ht="15" thickBot="1">
      <c r="B130" s="337" t="s">
        <v>80</v>
      </c>
      <c r="C130" s="319"/>
      <c r="D130" s="319"/>
      <c r="E130" s="319"/>
      <c r="F130" s="319"/>
      <c r="G130" s="320"/>
      <c r="O130" s="246"/>
    </row>
    <row r="131" spans="2:41" ht="15.6">
      <c r="B131" s="321">
        <v>5</v>
      </c>
      <c r="C131" s="261">
        <f>SUM(C132:C190)</f>
        <v>798.6099999999999</v>
      </c>
      <c r="D131" s="261">
        <f>SUM(D132:D190)</f>
        <v>992.00999999999988</v>
      </c>
      <c r="E131" s="261">
        <f>SUM(E132:E190)</f>
        <v>1521.0099999999998</v>
      </c>
      <c r="F131" s="261">
        <f>SUM(F132:F190)</f>
        <v>1646.0099999999998</v>
      </c>
      <c r="G131" s="262"/>
      <c r="O131" s="246"/>
      <c r="AK131" s="275">
        <v>5</v>
      </c>
      <c r="AL131" s="276"/>
      <c r="AM131" s="277">
        <v>0</v>
      </c>
      <c r="AN131" s="350">
        <v>669.1</v>
      </c>
      <c r="AO131" s="267">
        <v>0</v>
      </c>
    </row>
    <row r="132" spans="2:41">
      <c r="B132" s="269" t="s">
        <v>434</v>
      </c>
      <c r="C132" s="270">
        <v>6.66</v>
      </c>
      <c r="D132" s="270">
        <v>6.66</v>
      </c>
      <c r="E132" s="270">
        <v>6.66</v>
      </c>
      <c r="F132" s="270">
        <v>6.66</v>
      </c>
      <c r="G132" s="271"/>
      <c r="O132" s="246"/>
      <c r="AD132" s="324" t="s">
        <v>211</v>
      </c>
      <c r="AE132" s="351">
        <v>6010</v>
      </c>
      <c r="AF132" s="326">
        <v>6.66</v>
      </c>
      <c r="AG132" s="274">
        <v>6.66</v>
      </c>
      <c r="AK132" s="275" t="s">
        <v>211</v>
      </c>
      <c r="AL132" s="276"/>
      <c r="AM132" s="277">
        <v>6010</v>
      </c>
      <c r="AN132" s="350">
        <v>6.66</v>
      </c>
      <c r="AO132" s="267">
        <v>0</v>
      </c>
    </row>
    <row r="133" spans="2:41">
      <c r="B133" s="269" t="s">
        <v>435</v>
      </c>
      <c r="C133" s="270">
        <v>7</v>
      </c>
      <c r="D133" s="270">
        <v>7</v>
      </c>
      <c r="E133" s="270">
        <v>7</v>
      </c>
      <c r="F133" s="270">
        <v>7</v>
      </c>
      <c r="G133" s="271"/>
      <c r="O133" s="246"/>
      <c r="AD133" s="324" t="s">
        <v>5</v>
      </c>
      <c r="AE133" s="351">
        <v>6010</v>
      </c>
      <c r="AF133" s="326">
        <v>7</v>
      </c>
      <c r="AG133" s="360">
        <v>7</v>
      </c>
      <c r="AK133" s="275" t="s">
        <v>5</v>
      </c>
      <c r="AL133" s="276"/>
      <c r="AM133" s="277">
        <v>6010</v>
      </c>
      <c r="AN133" s="350">
        <v>7</v>
      </c>
      <c r="AO133" s="267">
        <v>0</v>
      </c>
    </row>
    <row r="134" spans="2:41">
      <c r="B134" s="284" t="s">
        <v>436</v>
      </c>
      <c r="C134" s="270">
        <v>9.99</v>
      </c>
      <c r="D134" s="270">
        <v>9.99</v>
      </c>
      <c r="E134" s="270">
        <v>9.99</v>
      </c>
      <c r="F134" s="270">
        <v>9.99</v>
      </c>
      <c r="G134" s="271"/>
      <c r="O134" s="246"/>
      <c r="AD134" s="324" t="s">
        <v>437</v>
      </c>
      <c r="AE134" s="351">
        <v>6010</v>
      </c>
      <c r="AF134" s="326">
        <v>9.99</v>
      </c>
      <c r="AG134" s="274">
        <v>9.99</v>
      </c>
      <c r="AK134" s="275" t="s">
        <v>438</v>
      </c>
      <c r="AL134" s="276"/>
      <c r="AM134" s="277">
        <v>6460</v>
      </c>
      <c r="AN134" s="278">
        <v>55</v>
      </c>
      <c r="AO134" s="267">
        <v>0</v>
      </c>
    </row>
    <row r="135" spans="2:41" ht="15">
      <c r="B135" s="284" t="s">
        <v>439</v>
      </c>
      <c r="C135" s="361">
        <v>9.99</v>
      </c>
      <c r="D135" s="361">
        <v>9.99</v>
      </c>
      <c r="E135" s="361">
        <v>9.99</v>
      </c>
      <c r="F135" s="361">
        <v>9.99</v>
      </c>
      <c r="G135" s="271"/>
      <c r="O135" s="246"/>
      <c r="AD135" s="324" t="s">
        <v>169</v>
      </c>
      <c r="AE135" s="351">
        <v>6010</v>
      </c>
      <c r="AF135" s="326">
        <v>9.99</v>
      </c>
      <c r="AG135" s="274">
        <v>9.99</v>
      </c>
      <c r="AK135" s="275" t="s">
        <v>101</v>
      </c>
      <c r="AL135" s="276"/>
      <c r="AM135" s="277">
        <v>6460</v>
      </c>
      <c r="AN135" s="278">
        <v>17.5</v>
      </c>
      <c r="AO135" s="267">
        <v>0</v>
      </c>
    </row>
    <row r="136" spans="2:41">
      <c r="B136" s="284" t="s">
        <v>440</v>
      </c>
      <c r="C136" s="362">
        <v>4.8</v>
      </c>
      <c r="D136" s="362">
        <v>4.8</v>
      </c>
      <c r="E136" s="362">
        <v>4.8</v>
      </c>
      <c r="F136" s="362">
        <v>4.8</v>
      </c>
      <c r="G136" s="271"/>
      <c r="O136" s="246"/>
      <c r="AD136" s="349" t="s">
        <v>170</v>
      </c>
      <c r="AE136" s="351">
        <v>6010</v>
      </c>
      <c r="AF136" s="326">
        <v>4.8</v>
      </c>
      <c r="AG136" s="274">
        <v>0</v>
      </c>
      <c r="AK136" s="275" t="s">
        <v>180</v>
      </c>
      <c r="AL136" s="276"/>
      <c r="AM136" s="277">
        <v>6460</v>
      </c>
      <c r="AN136" s="278">
        <v>52.5</v>
      </c>
      <c r="AO136" s="267">
        <v>0</v>
      </c>
    </row>
    <row r="137" spans="2:41">
      <c r="B137" s="284" t="s">
        <v>441</v>
      </c>
      <c r="C137" s="362">
        <v>0.96</v>
      </c>
      <c r="D137" s="362">
        <v>0.96</v>
      </c>
      <c r="E137" s="362">
        <v>0.96</v>
      </c>
      <c r="F137" s="362">
        <v>0.96</v>
      </c>
      <c r="G137" s="271"/>
      <c r="O137" s="246"/>
      <c r="AD137" s="349" t="s">
        <v>171</v>
      </c>
      <c r="AE137" s="351">
        <v>6010</v>
      </c>
      <c r="AF137" s="326">
        <v>0.96</v>
      </c>
      <c r="AG137" s="274">
        <v>0</v>
      </c>
    </row>
    <row r="138" spans="2:41">
      <c r="B138" s="284" t="s">
        <v>442</v>
      </c>
      <c r="C138" s="270">
        <v>0.48</v>
      </c>
      <c r="D138" s="270">
        <v>0.48</v>
      </c>
      <c r="E138" s="270">
        <v>0.48</v>
      </c>
      <c r="F138" s="270">
        <v>0.48</v>
      </c>
      <c r="G138" s="271"/>
      <c r="O138" s="246"/>
      <c r="AD138" s="349" t="s">
        <v>172</v>
      </c>
      <c r="AE138" s="351">
        <v>6010</v>
      </c>
      <c r="AF138" s="326">
        <v>0.48</v>
      </c>
      <c r="AG138" s="274">
        <v>0</v>
      </c>
      <c r="AK138" s="275" t="s">
        <v>102</v>
      </c>
      <c r="AL138" s="276"/>
      <c r="AM138" s="277">
        <v>6460</v>
      </c>
      <c r="AN138" s="278">
        <v>32.5</v>
      </c>
      <c r="AO138" s="267">
        <v>0</v>
      </c>
    </row>
    <row r="139" spans="2:41">
      <c r="B139" s="284" t="s">
        <v>443</v>
      </c>
      <c r="C139" s="363">
        <v>8.5</v>
      </c>
      <c r="D139" s="363">
        <v>8.5</v>
      </c>
      <c r="E139" s="363">
        <v>8.5</v>
      </c>
      <c r="F139" s="363">
        <v>8.5</v>
      </c>
      <c r="G139" s="271"/>
      <c r="O139" s="246"/>
      <c r="AD139" s="324" t="s">
        <v>173</v>
      </c>
      <c r="AE139" s="351">
        <v>6010</v>
      </c>
      <c r="AF139" s="326">
        <v>8.5</v>
      </c>
      <c r="AG139" s="274">
        <v>8.5</v>
      </c>
      <c r="AK139" s="275" t="s">
        <v>444</v>
      </c>
      <c r="AL139" s="276"/>
      <c r="AM139" s="277">
        <v>6460</v>
      </c>
      <c r="AN139" s="278">
        <v>50</v>
      </c>
      <c r="AO139" s="267">
        <v>0</v>
      </c>
    </row>
    <row r="140" spans="2:41">
      <c r="B140" s="284" t="s">
        <v>445</v>
      </c>
      <c r="C140" s="363">
        <v>8.5</v>
      </c>
      <c r="D140" s="363">
        <v>8.5</v>
      </c>
      <c r="E140" s="363">
        <v>8.5</v>
      </c>
      <c r="F140" s="363">
        <v>8.5</v>
      </c>
      <c r="G140" s="271"/>
      <c r="O140" s="246"/>
      <c r="AD140" s="324" t="s">
        <v>174</v>
      </c>
      <c r="AE140" s="351">
        <v>6010</v>
      </c>
      <c r="AF140" s="326">
        <v>8.5</v>
      </c>
      <c r="AG140" s="274">
        <v>8.5</v>
      </c>
      <c r="AK140" s="275" t="s">
        <v>147</v>
      </c>
      <c r="AL140" s="276"/>
      <c r="AM140" s="277">
        <v>6008</v>
      </c>
      <c r="AN140" s="278">
        <v>0</v>
      </c>
      <c r="AO140" s="267">
        <v>0</v>
      </c>
    </row>
    <row r="141" spans="2:41">
      <c r="B141" s="284" t="s">
        <v>446</v>
      </c>
      <c r="C141" s="270">
        <v>9.52</v>
      </c>
      <c r="D141" s="270">
        <v>9.52</v>
      </c>
      <c r="E141" s="270">
        <v>9.52</v>
      </c>
      <c r="F141" s="270">
        <v>9.52</v>
      </c>
      <c r="G141" s="271"/>
      <c r="O141" s="246"/>
      <c r="AD141" s="324" t="s">
        <v>175</v>
      </c>
      <c r="AE141" s="351">
        <v>6010</v>
      </c>
      <c r="AF141" s="326">
        <v>9.52</v>
      </c>
      <c r="AG141" s="274">
        <v>9.52</v>
      </c>
      <c r="AK141" s="275" t="s">
        <v>184</v>
      </c>
      <c r="AL141" s="276"/>
      <c r="AM141" s="277">
        <v>6010</v>
      </c>
      <c r="AN141" s="278">
        <v>120</v>
      </c>
      <c r="AO141" s="267">
        <v>0</v>
      </c>
    </row>
    <row r="142" spans="2:41">
      <c r="B142" s="284" t="s">
        <v>447</v>
      </c>
      <c r="C142" s="270">
        <v>10.78</v>
      </c>
      <c r="D142" s="270">
        <v>10.78</v>
      </c>
      <c r="E142" s="270">
        <v>10.78</v>
      </c>
      <c r="F142" s="270">
        <v>10.78</v>
      </c>
      <c r="G142" s="271"/>
      <c r="O142" s="246"/>
      <c r="AD142" s="324" t="s">
        <v>176</v>
      </c>
      <c r="AE142" s="351">
        <v>6010</v>
      </c>
      <c r="AF142" s="326">
        <v>10.78</v>
      </c>
      <c r="AG142" s="274">
        <v>10.78</v>
      </c>
      <c r="AK142" s="275" t="s">
        <v>448</v>
      </c>
      <c r="AL142" s="276"/>
      <c r="AM142" s="277">
        <v>6460</v>
      </c>
      <c r="AN142" s="278">
        <v>66</v>
      </c>
      <c r="AO142" s="267">
        <v>0</v>
      </c>
    </row>
    <row r="143" spans="2:41">
      <c r="B143" s="284" t="s">
        <v>449</v>
      </c>
      <c r="C143" s="270">
        <v>8.5</v>
      </c>
      <c r="D143" s="270">
        <v>8.5</v>
      </c>
      <c r="E143" s="270">
        <v>8.5</v>
      </c>
      <c r="F143" s="270">
        <v>8.5</v>
      </c>
      <c r="G143" s="271"/>
      <c r="O143" s="246"/>
      <c r="AD143" s="324" t="s">
        <v>177</v>
      </c>
      <c r="AE143" s="351">
        <v>6010</v>
      </c>
      <c r="AF143" s="326">
        <v>8.5</v>
      </c>
      <c r="AG143" s="274">
        <v>8.5</v>
      </c>
      <c r="AK143" s="275" t="s">
        <v>437</v>
      </c>
      <c r="AL143" s="276"/>
      <c r="AM143" s="277">
        <v>6010</v>
      </c>
      <c r="AN143" s="350">
        <v>9.99</v>
      </c>
      <c r="AO143" s="267">
        <v>0</v>
      </c>
    </row>
    <row r="144" spans="2:41">
      <c r="B144" s="284" t="s">
        <v>450</v>
      </c>
      <c r="C144" s="270">
        <v>10</v>
      </c>
      <c r="D144" s="270">
        <v>10</v>
      </c>
      <c r="E144" s="270">
        <v>10</v>
      </c>
      <c r="F144" s="270">
        <v>10</v>
      </c>
      <c r="G144" s="271"/>
      <c r="O144" s="246"/>
      <c r="AD144" s="324" t="s">
        <v>178</v>
      </c>
      <c r="AE144" s="351">
        <v>6010</v>
      </c>
      <c r="AF144" s="326">
        <v>10</v>
      </c>
      <c r="AG144" s="274">
        <v>10</v>
      </c>
      <c r="AK144" s="275" t="s">
        <v>169</v>
      </c>
      <c r="AL144" s="276"/>
      <c r="AM144" s="277">
        <v>6010</v>
      </c>
      <c r="AN144" s="350">
        <v>9.99</v>
      </c>
      <c r="AO144" s="267">
        <v>0</v>
      </c>
    </row>
    <row r="145" spans="2:41">
      <c r="B145" s="284" t="s">
        <v>451</v>
      </c>
      <c r="C145" s="270">
        <v>10</v>
      </c>
      <c r="D145" s="270">
        <v>10</v>
      </c>
      <c r="E145" s="270">
        <v>10</v>
      </c>
      <c r="F145" s="270">
        <v>10</v>
      </c>
      <c r="G145" s="271"/>
      <c r="O145" s="246"/>
      <c r="AD145" s="324" t="s">
        <v>179</v>
      </c>
      <c r="AE145" s="351">
        <v>6010</v>
      </c>
      <c r="AF145" s="326">
        <v>10</v>
      </c>
      <c r="AG145" s="274">
        <v>10</v>
      </c>
      <c r="AK145" s="275" t="s">
        <v>170</v>
      </c>
      <c r="AL145" s="276"/>
      <c r="AM145" s="277">
        <v>6010</v>
      </c>
      <c r="AN145" s="350">
        <v>0</v>
      </c>
      <c r="AO145" s="267">
        <v>0</v>
      </c>
    </row>
    <row r="146" spans="2:41">
      <c r="B146" s="284" t="s">
        <v>452</v>
      </c>
      <c r="C146" s="270">
        <v>17.5</v>
      </c>
      <c r="D146" s="270">
        <v>17.5</v>
      </c>
      <c r="E146" s="270">
        <v>17.5</v>
      </c>
      <c r="F146" s="270">
        <v>17.5</v>
      </c>
      <c r="G146" s="271"/>
      <c r="O146" s="246"/>
      <c r="AD146" s="324" t="s">
        <v>101</v>
      </c>
      <c r="AE146" s="325">
        <v>6460</v>
      </c>
      <c r="AF146" s="326">
        <v>17.5</v>
      </c>
      <c r="AG146" s="274">
        <v>17.5</v>
      </c>
      <c r="AK146" s="275" t="s">
        <v>171</v>
      </c>
      <c r="AL146" s="276"/>
      <c r="AM146" s="277">
        <v>6010</v>
      </c>
      <c r="AN146" s="278">
        <v>0</v>
      </c>
      <c r="AO146" s="267">
        <v>0</v>
      </c>
    </row>
    <row r="147" spans="2:41">
      <c r="B147" s="284" t="s">
        <v>453</v>
      </c>
      <c r="C147" s="270">
        <v>52.5</v>
      </c>
      <c r="D147" s="270">
        <v>52.5</v>
      </c>
      <c r="E147" s="270">
        <v>52.5</v>
      </c>
      <c r="F147" s="270">
        <v>52.5</v>
      </c>
      <c r="G147" s="271"/>
      <c r="O147" s="246"/>
      <c r="AD147" s="324" t="s">
        <v>180</v>
      </c>
      <c r="AE147" s="325">
        <v>6460</v>
      </c>
      <c r="AF147" s="326">
        <v>52.5</v>
      </c>
      <c r="AG147" s="274">
        <v>52.5</v>
      </c>
      <c r="AK147" s="275" t="s">
        <v>173</v>
      </c>
      <c r="AL147" s="276"/>
      <c r="AM147" s="277">
        <v>6010</v>
      </c>
      <c r="AN147" s="278">
        <v>8.5</v>
      </c>
      <c r="AO147" s="267">
        <v>0</v>
      </c>
    </row>
    <row r="148" spans="2:41" ht="21">
      <c r="B148" s="284" t="s">
        <v>454</v>
      </c>
      <c r="C148" s="270">
        <v>55</v>
      </c>
      <c r="D148" s="270">
        <v>55</v>
      </c>
      <c r="E148" s="270">
        <v>55</v>
      </c>
      <c r="F148" s="270">
        <v>55</v>
      </c>
      <c r="G148" s="271"/>
      <c r="I148" s="364"/>
      <c r="O148" s="246"/>
      <c r="AD148" s="324" t="s">
        <v>438</v>
      </c>
      <c r="AE148" s="325">
        <v>6460</v>
      </c>
      <c r="AF148" s="326">
        <v>55</v>
      </c>
      <c r="AG148" s="274">
        <v>55</v>
      </c>
      <c r="AK148" s="275" t="s">
        <v>174</v>
      </c>
      <c r="AL148" s="276"/>
      <c r="AM148" s="277">
        <v>6010</v>
      </c>
      <c r="AN148" s="278">
        <v>8.5</v>
      </c>
      <c r="AO148" s="267">
        <v>0</v>
      </c>
    </row>
    <row r="149" spans="2:41" ht="21">
      <c r="B149" s="284" t="s">
        <v>455</v>
      </c>
      <c r="C149" s="270">
        <v>62.5</v>
      </c>
      <c r="D149" s="270">
        <v>62.5</v>
      </c>
      <c r="E149" s="270">
        <v>62.5</v>
      </c>
      <c r="F149" s="270">
        <v>62.5</v>
      </c>
      <c r="G149" s="365"/>
      <c r="H149" s="364"/>
      <c r="J149" s="364"/>
      <c r="K149" s="364"/>
      <c r="L149" s="364"/>
      <c r="M149" s="364"/>
      <c r="N149" s="364"/>
      <c r="O149" s="246"/>
      <c r="AB149" s="364"/>
      <c r="AC149" s="364"/>
      <c r="AD149" s="324" t="s">
        <v>456</v>
      </c>
      <c r="AE149" s="325">
        <v>6460</v>
      </c>
      <c r="AF149" s="326">
        <v>62.5</v>
      </c>
      <c r="AG149" s="274">
        <v>62.5</v>
      </c>
      <c r="AH149" s="275" t="s">
        <v>456</v>
      </c>
      <c r="AI149" s="277">
        <v>6460</v>
      </c>
      <c r="AJ149" s="278">
        <v>62.5</v>
      </c>
      <c r="AK149" s="275" t="s">
        <v>175</v>
      </c>
      <c r="AL149" s="276"/>
      <c r="AM149" s="277">
        <v>6010</v>
      </c>
      <c r="AN149" s="278">
        <v>9.52</v>
      </c>
      <c r="AO149" s="267">
        <v>0</v>
      </c>
    </row>
    <row r="150" spans="2:41" ht="21">
      <c r="B150" s="284" t="s">
        <v>457</v>
      </c>
      <c r="C150" s="270">
        <v>32.5</v>
      </c>
      <c r="D150" s="270">
        <v>32.5</v>
      </c>
      <c r="E150" s="270">
        <v>32.5</v>
      </c>
      <c r="F150" s="270">
        <v>32.5</v>
      </c>
      <c r="G150" s="271"/>
      <c r="O150" s="246"/>
      <c r="U150" s="364"/>
      <c r="V150" s="364"/>
      <c r="W150" s="364"/>
      <c r="X150" s="364"/>
      <c r="Y150" s="364"/>
      <c r="Z150" s="364"/>
      <c r="AA150" s="364"/>
      <c r="AD150" s="324" t="s">
        <v>102</v>
      </c>
      <c r="AE150" s="325">
        <v>6460</v>
      </c>
      <c r="AF150" s="326">
        <v>32.5</v>
      </c>
      <c r="AG150" s="274">
        <v>32.5</v>
      </c>
      <c r="AK150" s="275" t="s">
        <v>176</v>
      </c>
      <c r="AL150" s="276"/>
      <c r="AM150" s="277">
        <v>6010</v>
      </c>
      <c r="AN150" s="278">
        <v>10.78</v>
      </c>
      <c r="AO150" s="267">
        <v>0</v>
      </c>
    </row>
    <row r="151" spans="2:41">
      <c r="B151" s="284" t="s">
        <v>458</v>
      </c>
      <c r="C151" s="270">
        <v>50</v>
      </c>
      <c r="D151" s="270">
        <v>50</v>
      </c>
      <c r="E151" s="270">
        <v>50</v>
      </c>
      <c r="F151" s="270">
        <v>50</v>
      </c>
      <c r="G151" s="271"/>
      <c r="O151" s="246"/>
      <c r="AD151" s="324" t="s">
        <v>444</v>
      </c>
      <c r="AE151" s="325">
        <v>6460</v>
      </c>
      <c r="AF151" s="326">
        <v>50</v>
      </c>
      <c r="AG151" s="274">
        <v>50</v>
      </c>
      <c r="AK151" s="275" t="s">
        <v>177</v>
      </c>
      <c r="AL151" s="276"/>
      <c r="AM151" s="277">
        <v>6010</v>
      </c>
      <c r="AN151" s="278">
        <v>8.5</v>
      </c>
      <c r="AO151" s="267">
        <v>0</v>
      </c>
    </row>
    <row r="152" spans="2:41">
      <c r="B152" s="284" t="s">
        <v>459</v>
      </c>
      <c r="C152" s="270">
        <v>66</v>
      </c>
      <c r="D152" s="270">
        <v>66</v>
      </c>
      <c r="E152" s="270">
        <v>66</v>
      </c>
      <c r="F152" s="270">
        <v>66</v>
      </c>
      <c r="G152" s="271"/>
      <c r="O152" s="246"/>
      <c r="AD152" s="324" t="s">
        <v>448</v>
      </c>
      <c r="AE152" s="325">
        <v>6460</v>
      </c>
      <c r="AF152" s="326">
        <v>66</v>
      </c>
      <c r="AG152" s="274">
        <v>66</v>
      </c>
      <c r="AK152" s="275" t="s">
        <v>178</v>
      </c>
      <c r="AL152" s="276"/>
      <c r="AM152" s="277">
        <v>6010</v>
      </c>
      <c r="AN152" s="278">
        <v>10</v>
      </c>
      <c r="AO152" s="267">
        <v>0</v>
      </c>
    </row>
    <row r="153" spans="2:41">
      <c r="B153" s="284" t="s">
        <v>460</v>
      </c>
      <c r="C153" s="270">
        <v>16</v>
      </c>
      <c r="D153" s="270">
        <v>16</v>
      </c>
      <c r="E153" s="270">
        <v>16</v>
      </c>
      <c r="F153" s="270">
        <v>16</v>
      </c>
      <c r="G153" s="271"/>
      <c r="O153" s="246"/>
      <c r="AD153" s="324" t="s">
        <v>181</v>
      </c>
      <c r="AE153" s="351">
        <v>6010</v>
      </c>
      <c r="AF153" s="326">
        <v>16</v>
      </c>
      <c r="AG153" s="274">
        <v>16</v>
      </c>
      <c r="AK153" s="275" t="s">
        <v>179</v>
      </c>
      <c r="AL153" s="276"/>
      <c r="AM153" s="277">
        <v>6010</v>
      </c>
      <c r="AN153" s="278">
        <v>10</v>
      </c>
      <c r="AO153" s="267">
        <v>0</v>
      </c>
    </row>
    <row r="154" spans="2:41">
      <c r="B154" s="284" t="s">
        <v>461</v>
      </c>
      <c r="C154" s="270">
        <v>5.66</v>
      </c>
      <c r="D154" s="270">
        <v>5.66</v>
      </c>
      <c r="E154" s="270">
        <v>5.66</v>
      </c>
      <c r="F154" s="270">
        <v>5.66</v>
      </c>
      <c r="G154" s="271"/>
      <c r="O154" s="246"/>
      <c r="AD154" s="349" t="s">
        <v>182</v>
      </c>
      <c r="AE154" s="351">
        <v>6010</v>
      </c>
      <c r="AF154" s="326">
        <v>5.66</v>
      </c>
      <c r="AG154" s="274">
        <v>5.66</v>
      </c>
      <c r="AK154" s="275" t="s">
        <v>181</v>
      </c>
      <c r="AL154" s="276"/>
      <c r="AM154" s="277">
        <v>6010</v>
      </c>
      <c r="AN154" s="278">
        <v>16</v>
      </c>
      <c r="AO154" s="267">
        <v>0</v>
      </c>
    </row>
    <row r="155" spans="2:41">
      <c r="B155" s="284" t="s">
        <v>462</v>
      </c>
      <c r="C155" s="270">
        <v>9.9</v>
      </c>
      <c r="D155" s="270">
        <v>9.9</v>
      </c>
      <c r="E155" s="270">
        <v>9.9</v>
      </c>
      <c r="F155" s="270">
        <v>9.9</v>
      </c>
      <c r="G155" s="271"/>
      <c r="O155" s="246"/>
      <c r="AD155" s="324" t="s">
        <v>183</v>
      </c>
      <c r="AE155" s="351">
        <v>6010</v>
      </c>
      <c r="AF155" s="326">
        <v>9.9</v>
      </c>
      <c r="AG155" s="274">
        <v>9.9</v>
      </c>
      <c r="AK155" s="275" t="s">
        <v>185</v>
      </c>
      <c r="AL155" s="276"/>
      <c r="AM155" s="277">
        <v>6010</v>
      </c>
      <c r="AN155" s="278">
        <v>9.9700000000000006</v>
      </c>
      <c r="AO155" s="267">
        <v>0</v>
      </c>
    </row>
    <row r="156" spans="2:41">
      <c r="B156" s="284" t="s">
        <v>463</v>
      </c>
      <c r="C156" s="270">
        <v>5</v>
      </c>
      <c r="D156" s="270">
        <v>5</v>
      </c>
      <c r="E156" s="270">
        <v>5</v>
      </c>
      <c r="F156" s="270">
        <v>5</v>
      </c>
      <c r="G156" s="271"/>
      <c r="O156" s="246"/>
      <c r="AD156" s="349" t="s">
        <v>464</v>
      </c>
      <c r="AE156" s="366">
        <v>6010</v>
      </c>
      <c r="AF156" s="326">
        <v>5</v>
      </c>
      <c r="AG156" s="274">
        <v>5</v>
      </c>
      <c r="AK156" s="275" t="s">
        <v>186</v>
      </c>
      <c r="AL156" s="276"/>
      <c r="AM156" s="277">
        <v>6010</v>
      </c>
      <c r="AN156" s="278">
        <v>9.9700000000000006</v>
      </c>
      <c r="AO156" s="267">
        <v>0</v>
      </c>
    </row>
    <row r="157" spans="2:41">
      <c r="B157" s="284" t="s">
        <v>465</v>
      </c>
      <c r="C157" s="270">
        <v>120</v>
      </c>
      <c r="D157" s="270">
        <v>120</v>
      </c>
      <c r="E157" s="270">
        <v>120</v>
      </c>
      <c r="F157" s="270">
        <v>120</v>
      </c>
      <c r="G157" s="271"/>
      <c r="O157" s="246"/>
      <c r="AD157" s="324" t="s">
        <v>184</v>
      </c>
      <c r="AE157" s="366">
        <v>6010</v>
      </c>
      <c r="AF157" s="326">
        <v>120</v>
      </c>
      <c r="AG157" s="274">
        <v>120</v>
      </c>
      <c r="AK157" s="275" t="s">
        <v>466</v>
      </c>
      <c r="AL157" s="276"/>
      <c r="AM157" s="277">
        <v>6010</v>
      </c>
      <c r="AN157" s="278">
        <v>9.8800000000000008</v>
      </c>
      <c r="AO157" s="267">
        <v>0</v>
      </c>
    </row>
    <row r="158" spans="2:41">
      <c r="B158" s="284" t="s">
        <v>467</v>
      </c>
      <c r="C158" s="270">
        <v>9.9700000000000006</v>
      </c>
      <c r="D158" s="270">
        <v>9.9700000000000006</v>
      </c>
      <c r="E158" s="270">
        <v>9.9700000000000006</v>
      </c>
      <c r="F158" s="270">
        <v>9.9700000000000006</v>
      </c>
      <c r="G158" s="271"/>
      <c r="O158" s="246"/>
      <c r="AD158" s="324" t="s">
        <v>185</v>
      </c>
      <c r="AE158" s="366">
        <v>6010</v>
      </c>
      <c r="AF158" s="357">
        <v>9.9700000000000006</v>
      </c>
      <c r="AG158" s="274">
        <v>9.9700000000000006</v>
      </c>
      <c r="AK158" s="275" t="s">
        <v>172</v>
      </c>
      <c r="AL158" s="276"/>
      <c r="AM158" s="277">
        <v>6010</v>
      </c>
      <c r="AN158" s="278">
        <v>0</v>
      </c>
      <c r="AO158" s="267">
        <v>0</v>
      </c>
    </row>
    <row r="159" spans="2:41">
      <c r="B159" s="284" t="s">
        <v>468</v>
      </c>
      <c r="C159" s="363">
        <v>9.9700000000000006</v>
      </c>
      <c r="D159" s="363">
        <v>9.9700000000000006</v>
      </c>
      <c r="E159" s="363">
        <v>9.9700000000000006</v>
      </c>
      <c r="F159" s="363">
        <v>9.9700000000000006</v>
      </c>
      <c r="G159" s="271"/>
      <c r="O159" s="246"/>
      <c r="AD159" s="324" t="s">
        <v>186</v>
      </c>
      <c r="AE159" s="366">
        <v>6010</v>
      </c>
      <c r="AF159" s="357">
        <v>9.9700000000000006</v>
      </c>
      <c r="AG159" s="274">
        <v>9.9700000000000006</v>
      </c>
      <c r="AK159" s="275" t="s">
        <v>182</v>
      </c>
      <c r="AL159" s="276"/>
      <c r="AM159" s="277">
        <v>6010</v>
      </c>
      <c r="AN159" s="278">
        <v>5.66</v>
      </c>
      <c r="AO159" s="267">
        <v>0</v>
      </c>
    </row>
    <row r="160" spans="2:41">
      <c r="B160" s="284" t="s">
        <v>469</v>
      </c>
      <c r="C160" s="363">
        <v>9.8800000000000008</v>
      </c>
      <c r="D160" s="363">
        <v>9.8800000000000008</v>
      </c>
      <c r="E160" s="363">
        <v>9.8800000000000008</v>
      </c>
      <c r="F160" s="363">
        <v>9.8800000000000008</v>
      </c>
      <c r="G160" s="271"/>
      <c r="O160" s="246"/>
      <c r="AD160" s="324" t="s">
        <v>466</v>
      </c>
      <c r="AE160" s="366">
        <v>6010</v>
      </c>
      <c r="AF160" s="357">
        <v>9.8800000000000008</v>
      </c>
      <c r="AG160" s="274">
        <v>9.8800000000000008</v>
      </c>
      <c r="AK160" s="275" t="s">
        <v>464</v>
      </c>
      <c r="AL160" s="276"/>
      <c r="AM160" s="277">
        <v>6010</v>
      </c>
      <c r="AN160" s="278">
        <v>5</v>
      </c>
      <c r="AO160" s="267">
        <v>0</v>
      </c>
    </row>
    <row r="161" spans="1:44">
      <c r="B161" s="284" t="s">
        <v>470</v>
      </c>
      <c r="C161" s="270">
        <v>3.24</v>
      </c>
      <c r="D161" s="270">
        <v>3.24</v>
      </c>
      <c r="E161" s="270">
        <v>3.24</v>
      </c>
      <c r="F161" s="270">
        <v>3.24</v>
      </c>
      <c r="G161" s="271"/>
      <c r="O161" s="246"/>
      <c r="AD161" s="349" t="s">
        <v>471</v>
      </c>
      <c r="AE161" s="366">
        <v>6010</v>
      </c>
      <c r="AF161" s="357">
        <v>3.24</v>
      </c>
      <c r="AG161" s="274">
        <v>0</v>
      </c>
      <c r="AK161" s="275" t="s">
        <v>471</v>
      </c>
      <c r="AL161" s="276"/>
      <c r="AM161" s="277">
        <v>6010</v>
      </c>
      <c r="AN161" s="278">
        <v>0</v>
      </c>
      <c r="AO161" s="267">
        <v>0</v>
      </c>
    </row>
    <row r="162" spans="1:44">
      <c r="B162" s="284" t="s">
        <v>472</v>
      </c>
      <c r="C162" s="270">
        <v>2.4</v>
      </c>
      <c r="D162" s="270">
        <v>2.4</v>
      </c>
      <c r="E162" s="270">
        <v>2.4</v>
      </c>
      <c r="F162" s="270">
        <v>2.4</v>
      </c>
      <c r="G162" s="271"/>
      <c r="O162" s="246"/>
      <c r="AD162" s="349" t="s">
        <v>473</v>
      </c>
      <c r="AE162" s="366">
        <v>6010</v>
      </c>
      <c r="AF162" s="357">
        <v>2.4</v>
      </c>
      <c r="AG162" s="274">
        <v>0</v>
      </c>
      <c r="AK162" s="275" t="s">
        <v>473</v>
      </c>
      <c r="AL162" s="276"/>
      <c r="AM162" s="277">
        <v>6010</v>
      </c>
      <c r="AN162" s="278">
        <v>0</v>
      </c>
      <c r="AO162" s="267">
        <v>0</v>
      </c>
    </row>
    <row r="163" spans="1:44">
      <c r="B163" s="284" t="s">
        <v>474</v>
      </c>
      <c r="C163" s="270">
        <v>9.9</v>
      </c>
      <c r="D163" s="270">
        <v>9.9</v>
      </c>
      <c r="E163" s="270">
        <v>9.9</v>
      </c>
      <c r="F163" s="270">
        <v>9.9</v>
      </c>
      <c r="G163" s="300"/>
      <c r="O163" s="246"/>
      <c r="AD163" s="324" t="s">
        <v>475</v>
      </c>
      <c r="AE163" s="366">
        <v>6010</v>
      </c>
      <c r="AF163" s="357">
        <v>9.9</v>
      </c>
      <c r="AG163" s="274">
        <v>9.9</v>
      </c>
      <c r="AK163" s="275" t="s">
        <v>476</v>
      </c>
      <c r="AL163" s="276"/>
      <c r="AM163" s="277">
        <v>6010</v>
      </c>
      <c r="AN163" s="278">
        <v>0</v>
      </c>
      <c r="AO163" s="267">
        <v>0</v>
      </c>
    </row>
    <row r="164" spans="1:44" s="368" customFormat="1">
      <c r="A164" s="230"/>
      <c r="B164" s="367" t="s">
        <v>477</v>
      </c>
      <c r="C164" s="345">
        <v>9.99</v>
      </c>
      <c r="D164" s="345">
        <v>9.99</v>
      </c>
      <c r="E164" s="345">
        <v>9.99</v>
      </c>
      <c r="F164" s="345">
        <v>9.99</v>
      </c>
      <c r="G164" s="346"/>
      <c r="H164" s="230"/>
      <c r="I164" s="230"/>
      <c r="J164" s="230"/>
      <c r="K164" s="230"/>
      <c r="L164" s="230"/>
      <c r="M164" s="230"/>
      <c r="N164" s="230"/>
      <c r="O164" s="246"/>
      <c r="P164" s="230"/>
      <c r="Q164" s="230"/>
      <c r="R164" s="230"/>
      <c r="S164" s="230"/>
      <c r="T164" s="230"/>
      <c r="U164" s="230"/>
      <c r="V164" s="230"/>
      <c r="W164" s="230"/>
      <c r="X164" s="230"/>
      <c r="Y164" s="230"/>
      <c r="Z164" s="230"/>
      <c r="AA164" s="230"/>
      <c r="AB164" s="230"/>
      <c r="AC164" s="230"/>
      <c r="AD164" s="324" t="s">
        <v>478</v>
      </c>
      <c r="AE164" s="366">
        <v>6010</v>
      </c>
      <c r="AF164" s="326">
        <v>9.99</v>
      </c>
      <c r="AG164" s="274">
        <v>9.99</v>
      </c>
      <c r="AH164" s="230"/>
      <c r="AI164" s="230"/>
      <c r="AJ164" s="230"/>
      <c r="AK164" s="275" t="s">
        <v>479</v>
      </c>
      <c r="AL164" s="276"/>
      <c r="AM164" s="277">
        <v>6010</v>
      </c>
      <c r="AN164" s="278">
        <v>0</v>
      </c>
      <c r="AO164" s="267">
        <v>0</v>
      </c>
      <c r="AP164" s="230"/>
      <c r="AQ164" s="230"/>
      <c r="AR164" s="230"/>
    </row>
    <row r="165" spans="1:44" ht="16.95" customHeight="1">
      <c r="B165" s="284" t="s">
        <v>480</v>
      </c>
      <c r="C165" s="270">
        <v>9.9</v>
      </c>
      <c r="D165" s="270">
        <v>9.9</v>
      </c>
      <c r="E165" s="270">
        <v>9.9</v>
      </c>
      <c r="F165" s="270">
        <v>9.9</v>
      </c>
      <c r="G165" s="300"/>
      <c r="O165" s="246"/>
      <c r="AD165" s="324" t="s">
        <v>481</v>
      </c>
      <c r="AE165" s="366">
        <v>6010</v>
      </c>
      <c r="AF165" s="357">
        <v>9.9</v>
      </c>
      <c r="AG165" s="274">
        <v>9.9</v>
      </c>
      <c r="AK165" s="275" t="s">
        <v>345</v>
      </c>
      <c r="AL165" s="276"/>
      <c r="AM165" s="277">
        <v>6010</v>
      </c>
      <c r="AN165" s="278">
        <v>7.5</v>
      </c>
      <c r="AO165" s="267">
        <v>0</v>
      </c>
    </row>
    <row r="166" spans="1:44">
      <c r="B166" s="284" t="s">
        <v>482</v>
      </c>
      <c r="C166" s="345">
        <v>9.99</v>
      </c>
      <c r="D166" s="345">
        <v>9.99</v>
      </c>
      <c r="E166" s="345">
        <v>9.99</v>
      </c>
      <c r="F166" s="345">
        <v>9.99</v>
      </c>
      <c r="G166" s="346"/>
      <c r="O166" s="246"/>
      <c r="AD166" s="324" t="s">
        <v>483</v>
      </c>
      <c r="AE166" s="366">
        <v>6010</v>
      </c>
      <c r="AF166" s="357">
        <v>9.99</v>
      </c>
      <c r="AG166" s="274">
        <v>9.99</v>
      </c>
      <c r="AK166" s="275" t="s">
        <v>481</v>
      </c>
      <c r="AL166" s="276"/>
      <c r="AM166" s="277">
        <v>6010</v>
      </c>
      <c r="AN166" s="278">
        <v>9.9</v>
      </c>
      <c r="AO166" s="267">
        <v>0</v>
      </c>
    </row>
    <row r="167" spans="1:44">
      <c r="B167" s="284" t="s">
        <v>484</v>
      </c>
      <c r="C167" s="270">
        <v>5</v>
      </c>
      <c r="D167" s="270">
        <v>5</v>
      </c>
      <c r="E167" s="270">
        <v>5</v>
      </c>
      <c r="F167" s="270">
        <v>5</v>
      </c>
      <c r="G167" s="300"/>
      <c r="O167" s="246"/>
      <c r="AD167" s="324" t="s">
        <v>476</v>
      </c>
      <c r="AE167" s="366">
        <v>6010</v>
      </c>
      <c r="AF167" s="357">
        <v>5</v>
      </c>
      <c r="AG167" s="274">
        <v>0</v>
      </c>
      <c r="AK167" s="275" t="s">
        <v>475</v>
      </c>
      <c r="AL167" s="276"/>
      <c r="AM167" s="277">
        <v>6010</v>
      </c>
      <c r="AN167" s="278">
        <v>9.9</v>
      </c>
      <c r="AO167" s="267">
        <v>0</v>
      </c>
    </row>
    <row r="168" spans="1:44">
      <c r="B168" s="284" t="s">
        <v>485</v>
      </c>
      <c r="C168" s="270">
        <v>5</v>
      </c>
      <c r="D168" s="270">
        <v>5</v>
      </c>
      <c r="E168" s="270">
        <v>5</v>
      </c>
      <c r="F168" s="270">
        <v>5</v>
      </c>
      <c r="G168" s="300"/>
      <c r="O168" s="246"/>
      <c r="AD168" s="349" t="s">
        <v>479</v>
      </c>
      <c r="AE168" s="366">
        <v>6010</v>
      </c>
      <c r="AF168" s="357">
        <v>5</v>
      </c>
      <c r="AG168" s="274">
        <v>0</v>
      </c>
      <c r="AH168" s="368"/>
      <c r="AI168" s="368"/>
      <c r="AJ168" s="368"/>
      <c r="AK168" s="369" t="s">
        <v>478</v>
      </c>
      <c r="AL168" s="370"/>
      <c r="AM168" s="371">
        <v>6010</v>
      </c>
      <c r="AN168" s="372">
        <v>9.99</v>
      </c>
      <c r="AO168" s="373">
        <v>0</v>
      </c>
      <c r="AP168" s="368"/>
    </row>
    <row r="169" spans="1:44">
      <c r="B169" s="284" t="s">
        <v>486</v>
      </c>
      <c r="C169" s="345">
        <v>7.5</v>
      </c>
      <c r="D169" s="345">
        <v>7.5</v>
      </c>
      <c r="E169" s="345">
        <v>7.5</v>
      </c>
      <c r="F169" s="345">
        <v>7.5</v>
      </c>
      <c r="G169" s="346"/>
      <c r="O169" s="246"/>
      <c r="AD169" s="349" t="s">
        <v>345</v>
      </c>
      <c r="AE169" s="366">
        <v>6010</v>
      </c>
      <c r="AF169" s="357">
        <v>7.5</v>
      </c>
      <c r="AG169" s="374">
        <v>7.5</v>
      </c>
      <c r="AQ169" s="368"/>
    </row>
    <row r="170" spans="1:44">
      <c r="B170" s="332" t="s">
        <v>487</v>
      </c>
      <c r="C170" s="270">
        <v>10</v>
      </c>
      <c r="D170" s="270">
        <v>10</v>
      </c>
      <c r="E170" s="270">
        <v>10</v>
      </c>
      <c r="F170" s="270">
        <v>10</v>
      </c>
      <c r="G170" s="300">
        <v>45809</v>
      </c>
      <c r="O170" s="246"/>
      <c r="AR170" s="368"/>
    </row>
    <row r="171" spans="1:44">
      <c r="B171" s="269" t="s">
        <v>488</v>
      </c>
      <c r="C171" s="270">
        <v>8.0399999999999991</v>
      </c>
      <c r="D171" s="270">
        <v>8.0399999999999991</v>
      </c>
      <c r="E171" s="270">
        <v>8.0399999999999991</v>
      </c>
      <c r="F171" s="270">
        <v>8.0399999999999991</v>
      </c>
      <c r="G171" s="300">
        <v>45682</v>
      </c>
      <c r="O171" s="246"/>
    </row>
    <row r="172" spans="1:44">
      <c r="B172" s="284" t="s">
        <v>489</v>
      </c>
      <c r="C172" s="270">
        <v>7.56</v>
      </c>
      <c r="D172" s="270">
        <v>7.56</v>
      </c>
      <c r="E172" s="270">
        <v>7.56</v>
      </c>
      <c r="F172" s="270">
        <v>7.56</v>
      </c>
      <c r="G172" s="300">
        <v>45680</v>
      </c>
      <c r="O172" s="246"/>
    </row>
    <row r="173" spans="1:44">
      <c r="B173" s="284" t="s">
        <v>490</v>
      </c>
      <c r="C173" s="270">
        <v>9.9499999999999993</v>
      </c>
      <c r="D173" s="270">
        <v>9.9499999999999993</v>
      </c>
      <c r="E173" s="270">
        <v>9.9499999999999993</v>
      </c>
      <c r="F173" s="270">
        <v>9.9499999999999993</v>
      </c>
      <c r="G173" s="300">
        <v>45831</v>
      </c>
      <c r="O173" s="246"/>
    </row>
    <row r="174" spans="1:44">
      <c r="B174" s="284" t="s">
        <v>491</v>
      </c>
      <c r="C174" s="270">
        <v>5.0999999999999996</v>
      </c>
      <c r="D174" s="270">
        <v>5.0999999999999996</v>
      </c>
      <c r="E174" s="270">
        <v>5.0999999999999996</v>
      </c>
      <c r="F174" s="270">
        <v>5.0999999999999996</v>
      </c>
      <c r="G174" s="300">
        <v>45923</v>
      </c>
      <c r="O174" s="246"/>
    </row>
    <row r="175" spans="1:44">
      <c r="B175" s="284" t="s">
        <v>492</v>
      </c>
      <c r="C175" s="270">
        <v>9.99</v>
      </c>
      <c r="D175" s="270">
        <v>9.99</v>
      </c>
      <c r="E175" s="270">
        <v>9.99</v>
      </c>
      <c r="F175" s="270">
        <v>9.99</v>
      </c>
      <c r="G175" s="300">
        <v>45681</v>
      </c>
      <c r="O175" s="246"/>
    </row>
    <row r="176" spans="1:44">
      <c r="B176" s="284" t="s">
        <v>493</v>
      </c>
      <c r="C176" s="270">
        <v>9.9</v>
      </c>
      <c r="D176" s="270">
        <v>9.9</v>
      </c>
      <c r="E176" s="270">
        <v>9.9</v>
      </c>
      <c r="F176" s="270">
        <v>9.9</v>
      </c>
      <c r="G176" s="300">
        <v>45681</v>
      </c>
      <c r="O176" s="246"/>
    </row>
    <row r="177" spans="2:15">
      <c r="B177" s="284" t="s">
        <v>494</v>
      </c>
      <c r="C177" s="270">
        <v>10</v>
      </c>
      <c r="D177" s="270">
        <v>10</v>
      </c>
      <c r="E177" s="270">
        <v>10</v>
      </c>
      <c r="F177" s="270">
        <v>10</v>
      </c>
      <c r="G177" s="300">
        <v>45712</v>
      </c>
      <c r="O177" s="246"/>
    </row>
    <row r="178" spans="2:15">
      <c r="B178" s="332" t="s">
        <v>495</v>
      </c>
      <c r="C178" s="270">
        <v>9.99</v>
      </c>
      <c r="D178" s="270">
        <v>9.99</v>
      </c>
      <c r="E178" s="270">
        <v>9.99</v>
      </c>
      <c r="F178" s="270">
        <v>9.99</v>
      </c>
      <c r="G178" s="300">
        <v>45870</v>
      </c>
      <c r="O178" s="246"/>
    </row>
    <row r="179" spans="2:15">
      <c r="B179" s="332" t="s">
        <v>496</v>
      </c>
      <c r="C179" s="270">
        <v>7.3</v>
      </c>
      <c r="D179" s="270">
        <v>7.3</v>
      </c>
      <c r="E179" s="270">
        <v>7.3</v>
      </c>
      <c r="F179" s="270">
        <v>7.3</v>
      </c>
      <c r="G179" s="300">
        <v>45901</v>
      </c>
      <c r="O179" s="246"/>
    </row>
    <row r="180" spans="2:15">
      <c r="B180" s="332" t="s">
        <v>497</v>
      </c>
      <c r="C180" s="270">
        <v>19.8</v>
      </c>
      <c r="D180" s="270">
        <v>19.8</v>
      </c>
      <c r="E180" s="270">
        <v>19.8</v>
      </c>
      <c r="F180" s="270">
        <v>19.8</v>
      </c>
      <c r="G180" s="300">
        <v>46023</v>
      </c>
      <c r="O180" s="246"/>
    </row>
    <row r="181" spans="2:15">
      <c r="B181" s="332" t="s">
        <v>498</v>
      </c>
      <c r="C181" s="270"/>
      <c r="D181" s="270">
        <v>125</v>
      </c>
      <c r="E181" s="270">
        <v>125</v>
      </c>
      <c r="F181" s="270">
        <v>125</v>
      </c>
      <c r="G181" s="300">
        <v>46327</v>
      </c>
      <c r="O181" s="246"/>
    </row>
    <row r="182" spans="2:15">
      <c r="B182" s="332" t="s">
        <v>499</v>
      </c>
      <c r="C182" s="270"/>
      <c r="D182" s="270">
        <v>68.400000000000006</v>
      </c>
      <c r="E182" s="270">
        <v>68.400000000000006</v>
      </c>
      <c r="F182" s="270">
        <v>68.400000000000006</v>
      </c>
      <c r="G182" s="300">
        <v>46388</v>
      </c>
      <c r="O182" s="246"/>
    </row>
    <row r="183" spans="2:15">
      <c r="B183" s="301" t="s">
        <v>500</v>
      </c>
      <c r="C183" s="270"/>
      <c r="D183" s="270"/>
      <c r="E183" s="270">
        <v>63</v>
      </c>
      <c r="F183" s="270">
        <v>63</v>
      </c>
      <c r="G183" s="300">
        <v>46569</v>
      </c>
      <c r="O183" s="246"/>
    </row>
    <row r="184" spans="2:15">
      <c r="B184" s="332" t="s">
        <v>501</v>
      </c>
      <c r="C184" s="270"/>
      <c r="D184" s="270"/>
      <c r="E184" s="270">
        <v>44</v>
      </c>
      <c r="F184" s="270">
        <v>44</v>
      </c>
      <c r="G184" s="300">
        <v>46631</v>
      </c>
      <c r="O184" s="246"/>
    </row>
    <row r="185" spans="2:15">
      <c r="B185" s="332" t="s">
        <v>502</v>
      </c>
      <c r="C185" s="270"/>
      <c r="D185" s="270"/>
      <c r="E185" s="270">
        <v>138</v>
      </c>
      <c r="F185" s="270">
        <v>138</v>
      </c>
      <c r="G185" s="300">
        <v>46753</v>
      </c>
      <c r="O185" s="246"/>
    </row>
    <row r="186" spans="2:15">
      <c r="B186" s="332" t="s">
        <v>503</v>
      </c>
      <c r="C186" s="270"/>
      <c r="D186" s="270"/>
      <c r="E186" s="270">
        <v>90</v>
      </c>
      <c r="F186" s="270">
        <v>90</v>
      </c>
      <c r="G186" s="300">
        <v>46753</v>
      </c>
      <c r="O186" s="246"/>
    </row>
    <row r="187" spans="2:15">
      <c r="B187" s="332" t="s">
        <v>504</v>
      </c>
      <c r="C187" s="270"/>
      <c r="D187" s="270"/>
      <c r="E187" s="270">
        <v>150</v>
      </c>
      <c r="F187" s="270">
        <v>150</v>
      </c>
      <c r="G187" s="300">
        <v>46874</v>
      </c>
      <c r="O187" s="246"/>
    </row>
    <row r="188" spans="2:15">
      <c r="B188" s="332" t="s">
        <v>505</v>
      </c>
      <c r="C188" s="270"/>
      <c r="D188" s="270"/>
      <c r="E188" s="270">
        <v>22</v>
      </c>
      <c r="F188" s="270">
        <v>22</v>
      </c>
      <c r="G188" s="300">
        <v>46905</v>
      </c>
      <c r="O188" s="246"/>
    </row>
    <row r="189" spans="2:15">
      <c r="B189" s="332" t="s">
        <v>506</v>
      </c>
      <c r="C189" s="270"/>
      <c r="D189" s="270"/>
      <c r="E189" s="270">
        <v>22</v>
      </c>
      <c r="F189" s="270">
        <v>22</v>
      </c>
      <c r="G189" s="300">
        <v>46905</v>
      </c>
      <c r="O189" s="246"/>
    </row>
    <row r="190" spans="2:15">
      <c r="B190" s="332" t="s">
        <v>507</v>
      </c>
      <c r="C190" s="270"/>
      <c r="D190" s="270"/>
      <c r="E190" s="270"/>
      <c r="F190" s="270">
        <v>125</v>
      </c>
      <c r="G190" s="300">
        <v>47058</v>
      </c>
      <c r="O190" s="246"/>
    </row>
    <row r="191" spans="2:15" ht="15" thickBot="1">
      <c r="B191" s="337" t="s">
        <v>80</v>
      </c>
      <c r="C191" s="319"/>
      <c r="D191" s="319"/>
      <c r="E191" s="319"/>
      <c r="F191" s="319"/>
      <c r="G191" s="320"/>
      <c r="O191" s="246"/>
    </row>
    <row r="192" spans="2:15" ht="15.6">
      <c r="B192" s="321">
        <v>6</v>
      </c>
      <c r="C192" s="261">
        <f>SUM(C193:C211)</f>
        <v>231.41000000000003</v>
      </c>
      <c r="D192" s="261">
        <f t="shared" ref="D192:F192" si="9">SUM(D193:D211)</f>
        <v>321.21000000000004</v>
      </c>
      <c r="E192" s="261">
        <f t="shared" si="9"/>
        <v>321.21000000000004</v>
      </c>
      <c r="F192" s="261">
        <f t="shared" si="9"/>
        <v>321.21000000000004</v>
      </c>
      <c r="G192" s="262"/>
      <c r="O192" s="246"/>
    </row>
    <row r="193" spans="2:41">
      <c r="B193" s="269" t="s">
        <v>508</v>
      </c>
      <c r="C193" s="363">
        <v>147</v>
      </c>
      <c r="D193" s="363">
        <v>147</v>
      </c>
      <c r="E193" s="363">
        <v>147</v>
      </c>
      <c r="F193" s="363">
        <v>147</v>
      </c>
      <c r="G193" s="271"/>
      <c r="O193" s="246"/>
      <c r="AD193" s="324" t="s">
        <v>103</v>
      </c>
      <c r="AE193" s="325">
        <v>6005</v>
      </c>
      <c r="AF193" s="326">
        <v>147</v>
      </c>
      <c r="AG193" s="274">
        <v>147</v>
      </c>
      <c r="AK193" s="275">
        <v>6</v>
      </c>
      <c r="AL193" s="276"/>
      <c r="AM193" s="277">
        <v>0</v>
      </c>
      <c r="AN193" s="278">
        <v>167</v>
      </c>
      <c r="AO193" s="267">
        <v>0</v>
      </c>
    </row>
    <row r="194" spans="2:41">
      <c r="B194" s="284" t="s">
        <v>509</v>
      </c>
      <c r="C194" s="270">
        <v>4.3</v>
      </c>
      <c r="D194" s="270">
        <v>4.3</v>
      </c>
      <c r="E194" s="270">
        <v>4.3</v>
      </c>
      <c r="F194" s="270">
        <v>4.3</v>
      </c>
      <c r="G194" s="271"/>
      <c r="O194" s="246"/>
      <c r="AD194" s="349" t="s">
        <v>64</v>
      </c>
      <c r="AE194" s="351">
        <v>6005</v>
      </c>
      <c r="AF194" s="326">
        <v>4.3</v>
      </c>
      <c r="AG194" s="274">
        <v>0</v>
      </c>
      <c r="AK194" s="275" t="s">
        <v>103</v>
      </c>
      <c r="AL194" s="276"/>
      <c r="AM194" s="277">
        <v>6005</v>
      </c>
      <c r="AN194" s="278">
        <v>147</v>
      </c>
      <c r="AO194" s="267">
        <v>0</v>
      </c>
    </row>
    <row r="195" spans="2:41">
      <c r="B195" s="284" t="s">
        <v>510</v>
      </c>
      <c r="C195" s="270">
        <v>0.96</v>
      </c>
      <c r="D195" s="270">
        <v>0.96</v>
      </c>
      <c r="E195" s="270">
        <v>0.96</v>
      </c>
      <c r="F195" s="270">
        <v>0.96</v>
      </c>
      <c r="G195" s="271"/>
      <c r="O195" s="246"/>
      <c r="AD195" s="349" t="s">
        <v>187</v>
      </c>
      <c r="AE195" s="351">
        <v>6005</v>
      </c>
      <c r="AF195" s="375">
        <v>0.96</v>
      </c>
      <c r="AG195" s="274">
        <v>0</v>
      </c>
      <c r="AK195" s="275" t="s">
        <v>64</v>
      </c>
      <c r="AL195" s="276"/>
      <c r="AM195" s="277">
        <v>6005</v>
      </c>
      <c r="AN195" s="278">
        <v>0</v>
      </c>
      <c r="AO195" s="267">
        <v>0</v>
      </c>
    </row>
    <row r="196" spans="2:41">
      <c r="B196" s="284" t="s">
        <v>511</v>
      </c>
      <c r="C196" s="270">
        <v>3</v>
      </c>
      <c r="D196" s="270">
        <v>3</v>
      </c>
      <c r="E196" s="270">
        <v>3</v>
      </c>
      <c r="F196" s="270">
        <v>3</v>
      </c>
      <c r="G196" s="271"/>
      <c r="O196" s="246"/>
      <c r="AD196" s="349" t="s">
        <v>188</v>
      </c>
      <c r="AE196" s="351">
        <v>6005</v>
      </c>
      <c r="AF196" s="375">
        <v>3</v>
      </c>
      <c r="AG196" s="274">
        <v>0</v>
      </c>
      <c r="AK196" s="275" t="s">
        <v>512</v>
      </c>
      <c r="AL196" s="276"/>
      <c r="AM196" s="277">
        <v>6005</v>
      </c>
      <c r="AN196" s="278">
        <v>0</v>
      </c>
      <c r="AO196" s="267">
        <v>0</v>
      </c>
    </row>
    <row r="197" spans="2:41">
      <c r="B197" s="284" t="s">
        <v>513</v>
      </c>
      <c r="C197" s="270">
        <v>0.5</v>
      </c>
      <c r="D197" s="270">
        <v>0.5</v>
      </c>
      <c r="E197" s="270">
        <v>0.5</v>
      </c>
      <c r="F197" s="270">
        <v>0.5</v>
      </c>
      <c r="G197" s="300"/>
      <c r="O197" s="246"/>
      <c r="AD197" s="349" t="s">
        <v>212</v>
      </c>
      <c r="AE197" s="351">
        <v>6005</v>
      </c>
      <c r="AF197" s="326">
        <v>0.5</v>
      </c>
      <c r="AG197" s="274">
        <v>0</v>
      </c>
      <c r="AK197" s="275" t="s">
        <v>514</v>
      </c>
      <c r="AL197" s="276"/>
      <c r="AM197" s="277">
        <v>6005</v>
      </c>
      <c r="AN197" s="278">
        <v>20</v>
      </c>
      <c r="AO197" s="267">
        <v>0</v>
      </c>
    </row>
    <row r="198" spans="2:41">
      <c r="B198" s="284" t="s">
        <v>515</v>
      </c>
      <c r="C198" s="345">
        <v>5</v>
      </c>
      <c r="D198" s="345">
        <v>5</v>
      </c>
      <c r="E198" s="345">
        <v>5</v>
      </c>
      <c r="F198" s="345">
        <v>5</v>
      </c>
      <c r="G198" s="346"/>
      <c r="O198" s="246"/>
      <c r="AD198" s="349" t="s">
        <v>512</v>
      </c>
      <c r="AE198" s="351">
        <v>6005</v>
      </c>
      <c r="AF198" s="326">
        <v>5</v>
      </c>
      <c r="AG198" s="274">
        <v>0</v>
      </c>
      <c r="AK198" s="275" t="s">
        <v>187</v>
      </c>
      <c r="AL198" s="276"/>
      <c r="AM198" s="277">
        <v>6005</v>
      </c>
      <c r="AN198" s="278">
        <v>0</v>
      </c>
      <c r="AO198" s="267">
        <v>0</v>
      </c>
    </row>
    <row r="199" spans="2:41">
      <c r="B199" s="284" t="s">
        <v>516</v>
      </c>
      <c r="C199" s="345">
        <v>20</v>
      </c>
      <c r="D199" s="345">
        <v>20</v>
      </c>
      <c r="E199" s="345">
        <v>20</v>
      </c>
      <c r="F199" s="345">
        <v>20</v>
      </c>
      <c r="G199" s="346"/>
      <c r="O199" s="246"/>
      <c r="AD199" s="349" t="s">
        <v>514</v>
      </c>
      <c r="AE199" s="351">
        <v>6005</v>
      </c>
      <c r="AF199" s="326">
        <v>20</v>
      </c>
      <c r="AG199" s="274">
        <v>20</v>
      </c>
      <c r="AK199" s="275" t="s">
        <v>188</v>
      </c>
      <c r="AL199" s="276"/>
      <c r="AM199" s="277">
        <v>6005</v>
      </c>
      <c r="AN199" s="278">
        <v>0</v>
      </c>
      <c r="AO199" s="267">
        <v>0</v>
      </c>
    </row>
    <row r="200" spans="2:41">
      <c r="B200" s="284" t="s">
        <v>517</v>
      </c>
      <c r="C200" s="270">
        <v>5</v>
      </c>
      <c r="D200" s="270">
        <v>5</v>
      </c>
      <c r="E200" s="270">
        <v>5</v>
      </c>
      <c r="F200" s="270">
        <v>5</v>
      </c>
      <c r="G200" s="300"/>
      <c r="O200" s="246"/>
      <c r="AK200" s="275" t="s">
        <v>212</v>
      </c>
      <c r="AL200" s="276"/>
      <c r="AM200" s="277">
        <v>6005</v>
      </c>
      <c r="AN200" s="278">
        <v>0</v>
      </c>
      <c r="AO200" s="267">
        <v>0</v>
      </c>
    </row>
    <row r="201" spans="2:41">
      <c r="B201" s="332" t="s">
        <v>518</v>
      </c>
      <c r="C201" s="270">
        <v>9.9</v>
      </c>
      <c r="D201" s="270">
        <v>9.9</v>
      </c>
      <c r="E201" s="270">
        <v>9.9</v>
      </c>
      <c r="F201" s="270">
        <v>9.9</v>
      </c>
      <c r="G201" s="300">
        <v>45962</v>
      </c>
      <c r="O201" s="246"/>
    </row>
    <row r="202" spans="2:41">
      <c r="B202" s="332" t="s">
        <v>519</v>
      </c>
      <c r="C202" s="270">
        <v>3</v>
      </c>
      <c r="D202" s="270">
        <v>3</v>
      </c>
      <c r="E202" s="270">
        <v>3</v>
      </c>
      <c r="F202" s="270">
        <v>3</v>
      </c>
      <c r="G202" s="300">
        <v>45962</v>
      </c>
      <c r="O202" s="246"/>
    </row>
    <row r="203" spans="2:41">
      <c r="B203" s="332" t="s">
        <v>520</v>
      </c>
      <c r="C203" s="270">
        <v>9.9</v>
      </c>
      <c r="D203" s="270">
        <v>9.9</v>
      </c>
      <c r="E203" s="270">
        <v>9.9</v>
      </c>
      <c r="F203" s="270">
        <v>9.9</v>
      </c>
      <c r="G203" s="300">
        <v>46023</v>
      </c>
      <c r="O203" s="246"/>
    </row>
    <row r="204" spans="2:41">
      <c r="B204" s="332" t="s">
        <v>521</v>
      </c>
      <c r="C204" s="270">
        <v>4.95</v>
      </c>
      <c r="D204" s="270">
        <v>4.95</v>
      </c>
      <c r="E204" s="270">
        <v>4.95</v>
      </c>
      <c r="F204" s="270">
        <v>4.95</v>
      </c>
      <c r="G204" s="300">
        <v>46023</v>
      </c>
      <c r="O204" s="246"/>
    </row>
    <row r="205" spans="2:41" ht="19.2" customHeight="1">
      <c r="B205" s="332" t="s">
        <v>522</v>
      </c>
      <c r="C205" s="270">
        <v>8</v>
      </c>
      <c r="D205" s="270">
        <v>8</v>
      </c>
      <c r="E205" s="270">
        <v>8</v>
      </c>
      <c r="F205" s="270">
        <v>8</v>
      </c>
      <c r="G205" s="300">
        <v>46054</v>
      </c>
      <c r="O205" s="246"/>
    </row>
    <row r="206" spans="2:41" ht="19.2" customHeight="1">
      <c r="B206" s="332" t="s">
        <v>523</v>
      </c>
      <c r="C206" s="270">
        <v>9.9</v>
      </c>
      <c r="D206" s="270">
        <v>9.9</v>
      </c>
      <c r="E206" s="270">
        <v>9.9</v>
      </c>
      <c r="F206" s="270">
        <v>9.9</v>
      </c>
      <c r="G206" s="300">
        <v>46082</v>
      </c>
      <c r="O206" s="246"/>
    </row>
    <row r="207" spans="2:41" ht="19.2" customHeight="1">
      <c r="B207" s="332" t="s">
        <v>524</v>
      </c>
      <c r="C207" s="270"/>
      <c r="D207" s="270">
        <v>19.899999999999999</v>
      </c>
      <c r="E207" s="270">
        <v>19.899999999999999</v>
      </c>
      <c r="F207" s="270">
        <v>19.899999999999999</v>
      </c>
      <c r="G207" s="300">
        <v>46357</v>
      </c>
      <c r="O207" s="246"/>
    </row>
    <row r="208" spans="2:41" ht="19.2" customHeight="1">
      <c r="B208" s="332" t="s">
        <v>525</v>
      </c>
      <c r="C208" s="270"/>
      <c r="D208" s="270">
        <v>19.899999999999999</v>
      </c>
      <c r="E208" s="270">
        <v>19.899999999999999</v>
      </c>
      <c r="F208" s="270">
        <v>19.899999999999999</v>
      </c>
      <c r="G208" s="300">
        <v>46357</v>
      </c>
      <c r="O208" s="246"/>
    </row>
    <row r="209" spans="2:41" ht="19.2" customHeight="1">
      <c r="B209" s="332" t="s">
        <v>526</v>
      </c>
      <c r="C209" s="270"/>
      <c r="D209" s="270">
        <v>10</v>
      </c>
      <c r="E209" s="270">
        <v>10</v>
      </c>
      <c r="F209" s="270">
        <v>10</v>
      </c>
      <c r="G209" s="300">
        <v>46388</v>
      </c>
      <c r="O209" s="246"/>
    </row>
    <row r="210" spans="2:41">
      <c r="B210" s="332" t="s">
        <v>527</v>
      </c>
      <c r="C210" s="270"/>
      <c r="D210" s="270">
        <v>10</v>
      </c>
      <c r="E210" s="270">
        <v>10</v>
      </c>
      <c r="F210" s="270">
        <v>10</v>
      </c>
      <c r="G210" s="300">
        <v>46388</v>
      </c>
      <c r="O210" s="246"/>
    </row>
    <row r="211" spans="2:41">
      <c r="B211" s="332" t="s">
        <v>528</v>
      </c>
      <c r="C211" s="270"/>
      <c r="D211" s="270">
        <v>30</v>
      </c>
      <c r="E211" s="270">
        <v>30</v>
      </c>
      <c r="F211" s="270">
        <v>30</v>
      </c>
      <c r="G211" s="300">
        <v>46388</v>
      </c>
      <c r="O211" s="246"/>
    </row>
    <row r="212" spans="2:41" ht="15" thickBot="1">
      <c r="B212" s="376" t="s">
        <v>80</v>
      </c>
      <c r="C212" s="377"/>
      <c r="D212" s="377"/>
      <c r="E212" s="377"/>
      <c r="F212" s="377"/>
      <c r="G212" s="378"/>
      <c r="O212" s="246"/>
    </row>
    <row r="213" spans="2:41" ht="15.6">
      <c r="B213" s="321">
        <v>7</v>
      </c>
      <c r="C213" s="261">
        <f>SUM(C214:C218)</f>
        <v>154.33000000000001</v>
      </c>
      <c r="D213" s="261">
        <f t="shared" ref="D213:F213" si="10">SUM(D214:D218)</f>
        <v>154.33000000000001</v>
      </c>
      <c r="E213" s="261">
        <f t="shared" si="10"/>
        <v>274.33000000000004</v>
      </c>
      <c r="F213" s="261">
        <f t="shared" si="10"/>
        <v>274.33000000000004</v>
      </c>
      <c r="G213" s="262"/>
      <c r="O213" s="246"/>
    </row>
    <row r="214" spans="2:41">
      <c r="B214" s="269" t="s">
        <v>213</v>
      </c>
      <c r="C214" s="270">
        <v>97.7</v>
      </c>
      <c r="D214" s="270">
        <v>97.7</v>
      </c>
      <c r="E214" s="270">
        <v>97.7</v>
      </c>
      <c r="F214" s="270">
        <v>97.7</v>
      </c>
      <c r="G214" s="271"/>
      <c r="O214" s="246"/>
      <c r="AD214" s="324" t="s">
        <v>189</v>
      </c>
      <c r="AE214" s="325">
        <v>6018</v>
      </c>
      <c r="AF214" s="326">
        <v>57.85</v>
      </c>
      <c r="AG214" s="379">
        <v>57.85</v>
      </c>
      <c r="AK214" s="275">
        <v>7</v>
      </c>
      <c r="AL214" s="276"/>
      <c r="AM214" s="277">
        <v>0</v>
      </c>
      <c r="AN214" s="278">
        <v>119.47999999999999</v>
      </c>
      <c r="AO214" s="267">
        <v>0</v>
      </c>
    </row>
    <row r="215" spans="2:41">
      <c r="B215" s="269" t="s">
        <v>529</v>
      </c>
      <c r="C215" s="270">
        <v>53.53</v>
      </c>
      <c r="D215" s="270">
        <v>53.53</v>
      </c>
      <c r="E215" s="270">
        <v>53.53</v>
      </c>
      <c r="F215" s="270">
        <v>53.53</v>
      </c>
      <c r="G215" s="380"/>
      <c r="O215" s="246"/>
      <c r="AD215" s="324" t="s">
        <v>35</v>
      </c>
      <c r="AE215" s="325">
        <v>6171</v>
      </c>
      <c r="AF215" s="326">
        <v>53.53</v>
      </c>
      <c r="AG215" s="274">
        <v>53.53</v>
      </c>
      <c r="AK215" s="275" t="s">
        <v>189</v>
      </c>
      <c r="AL215" s="276"/>
      <c r="AM215" s="277">
        <v>6018</v>
      </c>
      <c r="AN215" s="278">
        <v>57.85</v>
      </c>
      <c r="AO215" s="267">
        <v>0</v>
      </c>
    </row>
    <row r="216" spans="2:41">
      <c r="B216" s="284" t="s">
        <v>530</v>
      </c>
      <c r="C216" s="270">
        <v>0.1</v>
      </c>
      <c r="D216" s="270">
        <v>0.1</v>
      </c>
      <c r="E216" s="270">
        <v>0.1</v>
      </c>
      <c r="F216" s="270">
        <v>0.1</v>
      </c>
      <c r="G216" s="271"/>
      <c r="O216" s="246"/>
      <c r="AK216" s="275" t="s">
        <v>190</v>
      </c>
      <c r="AL216" s="276"/>
      <c r="AM216" s="277">
        <v>6002</v>
      </c>
      <c r="AN216" s="278">
        <v>8.1</v>
      </c>
      <c r="AO216" s="267">
        <v>0</v>
      </c>
    </row>
    <row r="217" spans="2:41">
      <c r="B217" s="284" t="s">
        <v>531</v>
      </c>
      <c r="C217" s="270">
        <v>3</v>
      </c>
      <c r="D217" s="270">
        <v>3</v>
      </c>
      <c r="E217" s="270">
        <v>3</v>
      </c>
      <c r="F217" s="270">
        <v>3</v>
      </c>
      <c r="G217" s="271"/>
      <c r="O217" s="246"/>
    </row>
    <row r="218" spans="2:41">
      <c r="B218" s="381" t="s">
        <v>532</v>
      </c>
      <c r="C218" s="270"/>
      <c r="D218" s="270"/>
      <c r="E218" s="270">
        <v>120</v>
      </c>
      <c r="F218" s="270">
        <v>120</v>
      </c>
      <c r="G218" s="300">
        <v>46600</v>
      </c>
      <c r="O218" s="246"/>
    </row>
    <row r="219" spans="2:41" ht="15" thickBot="1">
      <c r="B219" s="240"/>
      <c r="C219" s="348"/>
      <c r="D219" s="348"/>
      <c r="E219" s="348"/>
      <c r="F219" s="348"/>
      <c r="G219" s="271"/>
      <c r="O219" s="246"/>
    </row>
    <row r="220" spans="2:41" ht="15.6">
      <c r="B220" s="321">
        <v>8</v>
      </c>
      <c r="C220" s="261">
        <f>SUM(C221)</f>
        <v>260</v>
      </c>
      <c r="D220" s="261">
        <f t="shared" ref="D220:F220" si="11">SUM(D221)</f>
        <v>260</v>
      </c>
      <c r="E220" s="261">
        <f t="shared" si="11"/>
        <v>260</v>
      </c>
      <c r="F220" s="261">
        <f t="shared" si="11"/>
        <v>260</v>
      </c>
      <c r="G220" s="262"/>
      <c r="O220" s="246"/>
    </row>
    <row r="221" spans="2:41">
      <c r="B221" s="269" t="s">
        <v>533</v>
      </c>
      <c r="C221" s="270">
        <v>260</v>
      </c>
      <c r="D221" s="270">
        <v>260</v>
      </c>
      <c r="E221" s="270">
        <v>260</v>
      </c>
      <c r="F221" s="270">
        <v>260</v>
      </c>
      <c r="G221" s="271"/>
      <c r="O221" s="246"/>
      <c r="AK221" s="275">
        <v>8</v>
      </c>
      <c r="AL221" s="276"/>
      <c r="AM221" s="277">
        <v>0</v>
      </c>
      <c r="AN221" s="278">
        <v>260</v>
      </c>
      <c r="AO221" s="267">
        <v>0</v>
      </c>
    </row>
    <row r="222" spans="2:41" ht="15" thickBot="1">
      <c r="B222" s="382"/>
      <c r="C222" s="383"/>
      <c r="D222" s="383"/>
      <c r="E222" s="383"/>
      <c r="F222" s="383"/>
      <c r="G222" s="384"/>
      <c r="O222" s="246"/>
      <c r="AK222" s="275" t="s">
        <v>4</v>
      </c>
      <c r="AL222" s="276"/>
      <c r="AM222" s="277">
        <v>6100</v>
      </c>
      <c r="AN222" s="278">
        <v>260</v>
      </c>
      <c r="AO222" s="267">
        <v>0</v>
      </c>
    </row>
    <row r="223" spans="2:41" ht="15.6">
      <c r="B223" s="321">
        <v>9</v>
      </c>
      <c r="C223" s="261">
        <f>SUM(C224:C233)</f>
        <v>1565.45</v>
      </c>
      <c r="D223" s="261">
        <f>SUM(D224:D233)</f>
        <v>1565.45</v>
      </c>
      <c r="E223" s="261">
        <f>SUM(E224:E233)</f>
        <v>1565.45</v>
      </c>
      <c r="F223" s="261">
        <f>SUM(F224:F233)</f>
        <v>1565.45</v>
      </c>
      <c r="G223" s="385"/>
      <c r="O223" s="246"/>
      <c r="AK223" s="275" t="s">
        <v>80</v>
      </c>
      <c r="AL223" s="276"/>
      <c r="AM223" s="277">
        <v>0</v>
      </c>
      <c r="AN223" s="278">
        <v>0</v>
      </c>
      <c r="AO223" s="267">
        <v>0</v>
      </c>
    </row>
    <row r="224" spans="2:41">
      <c r="B224" s="269" t="s">
        <v>191</v>
      </c>
      <c r="C224" s="270">
        <v>68</v>
      </c>
      <c r="D224" s="270">
        <v>68</v>
      </c>
      <c r="E224" s="270">
        <v>68</v>
      </c>
      <c r="F224" s="270">
        <v>68</v>
      </c>
      <c r="G224" s="271"/>
      <c r="O224" s="246"/>
      <c r="AD224" s="324" t="s">
        <v>534</v>
      </c>
      <c r="AE224" s="325">
        <v>6059</v>
      </c>
      <c r="AF224" s="326">
        <v>68</v>
      </c>
      <c r="AG224" s="386">
        <v>68</v>
      </c>
      <c r="AK224" s="275">
        <v>9</v>
      </c>
      <c r="AL224" s="276"/>
      <c r="AM224" s="277">
        <v>0</v>
      </c>
      <c r="AN224" s="278">
        <v>1178.45</v>
      </c>
      <c r="AO224" s="267">
        <v>0</v>
      </c>
    </row>
    <row r="225" spans="2:41">
      <c r="B225" s="269" t="s">
        <v>535</v>
      </c>
      <c r="C225" s="270">
        <v>87.2</v>
      </c>
      <c r="D225" s="270">
        <v>87.2</v>
      </c>
      <c r="E225" s="270">
        <v>87.2</v>
      </c>
      <c r="F225" s="270">
        <v>87.2</v>
      </c>
      <c r="G225" s="271"/>
      <c r="O225" s="246"/>
      <c r="AD225" s="324" t="s">
        <v>536</v>
      </c>
      <c r="AE225" s="325">
        <v>6059</v>
      </c>
      <c r="AF225" s="326">
        <v>87.2</v>
      </c>
      <c r="AG225" s="274">
        <v>87.2</v>
      </c>
      <c r="AK225" s="275" t="s">
        <v>534</v>
      </c>
      <c r="AL225" s="276"/>
      <c r="AM225" s="277">
        <v>6059</v>
      </c>
      <c r="AN225" s="278">
        <v>68</v>
      </c>
      <c r="AO225" s="267">
        <v>0</v>
      </c>
    </row>
    <row r="226" spans="2:41">
      <c r="B226" s="269" t="s">
        <v>106</v>
      </c>
      <c r="C226" s="270">
        <v>150</v>
      </c>
      <c r="D226" s="270">
        <v>150</v>
      </c>
      <c r="E226" s="270">
        <v>150</v>
      </c>
      <c r="F226" s="270">
        <v>150</v>
      </c>
      <c r="G226" s="271"/>
      <c r="O226" s="246"/>
      <c r="AD226" s="324" t="s">
        <v>106</v>
      </c>
      <c r="AE226" s="325">
        <v>6290</v>
      </c>
      <c r="AF226" s="326">
        <v>150</v>
      </c>
      <c r="AG226" s="360">
        <v>150</v>
      </c>
      <c r="AK226" s="275" t="s">
        <v>536</v>
      </c>
      <c r="AL226" s="276"/>
      <c r="AM226" s="277">
        <v>6059</v>
      </c>
      <c r="AN226" s="278">
        <v>87.2</v>
      </c>
      <c r="AO226" s="267">
        <v>0</v>
      </c>
    </row>
    <row r="227" spans="2:41">
      <c r="B227" s="269" t="s">
        <v>537</v>
      </c>
      <c r="C227" s="270">
        <v>381</v>
      </c>
      <c r="D227" s="270">
        <v>381</v>
      </c>
      <c r="E227" s="270">
        <v>381</v>
      </c>
      <c r="F227" s="270">
        <v>381</v>
      </c>
      <c r="G227" s="271"/>
      <c r="O227" s="246"/>
      <c r="AD227" s="324" t="s">
        <v>192</v>
      </c>
      <c r="AE227" s="325">
        <v>6801</v>
      </c>
      <c r="AF227" s="326">
        <v>381</v>
      </c>
      <c r="AG227" s="274">
        <v>381</v>
      </c>
      <c r="AK227" s="275" t="s">
        <v>106</v>
      </c>
      <c r="AL227" s="276"/>
      <c r="AM227" s="277">
        <v>6290</v>
      </c>
      <c r="AN227" s="278">
        <v>150</v>
      </c>
      <c r="AO227" s="267">
        <v>0</v>
      </c>
    </row>
    <row r="228" spans="2:41">
      <c r="B228" s="269" t="s">
        <v>538</v>
      </c>
      <c r="C228" s="270">
        <v>5.05</v>
      </c>
      <c r="D228" s="270">
        <v>5.05</v>
      </c>
      <c r="E228" s="270">
        <v>5.05</v>
      </c>
      <c r="F228" s="270">
        <v>5.05</v>
      </c>
      <c r="G228" s="271"/>
      <c r="AD228" s="324" t="s">
        <v>193</v>
      </c>
      <c r="AE228" s="325">
        <v>6173</v>
      </c>
      <c r="AF228" s="326">
        <v>5.05</v>
      </c>
      <c r="AG228" s="274">
        <v>5.05</v>
      </c>
      <c r="AK228" s="275" t="s">
        <v>192</v>
      </c>
      <c r="AL228" s="276"/>
      <c r="AM228" s="277">
        <v>6801</v>
      </c>
      <c r="AN228" s="278">
        <v>381</v>
      </c>
      <c r="AO228" s="267">
        <v>0</v>
      </c>
    </row>
    <row r="229" spans="2:41">
      <c r="B229" s="269" t="s">
        <v>539</v>
      </c>
      <c r="C229" s="270">
        <v>49.2</v>
      </c>
      <c r="D229" s="270">
        <v>49.2</v>
      </c>
      <c r="E229" s="270">
        <v>49.2</v>
      </c>
      <c r="F229" s="270">
        <v>49.2</v>
      </c>
      <c r="G229" s="271"/>
      <c r="AD229" s="324" t="s">
        <v>194</v>
      </c>
      <c r="AE229" s="325">
        <v>6173</v>
      </c>
      <c r="AF229" s="326">
        <v>49.2</v>
      </c>
      <c r="AG229" s="386">
        <v>49.2</v>
      </c>
      <c r="AK229" s="275" t="s">
        <v>193</v>
      </c>
      <c r="AL229" s="276"/>
      <c r="AM229" s="277">
        <v>6173</v>
      </c>
      <c r="AN229" s="278">
        <v>5.05</v>
      </c>
      <c r="AO229" s="267">
        <v>0</v>
      </c>
    </row>
    <row r="230" spans="2:41">
      <c r="B230" s="269" t="s">
        <v>540</v>
      </c>
      <c r="C230" s="270">
        <v>670</v>
      </c>
      <c r="D230" s="270">
        <v>670</v>
      </c>
      <c r="E230" s="270">
        <v>670</v>
      </c>
      <c r="F230" s="270">
        <v>670</v>
      </c>
      <c r="G230" s="300"/>
      <c r="AD230" s="387" t="s">
        <v>541</v>
      </c>
      <c r="AE230" s="325">
        <v>6173</v>
      </c>
      <c r="AF230" s="326">
        <v>438</v>
      </c>
      <c r="AG230" s="386">
        <v>438</v>
      </c>
      <c r="AK230" s="275" t="s">
        <v>194</v>
      </c>
      <c r="AL230" s="276"/>
      <c r="AM230" s="277">
        <v>6173</v>
      </c>
      <c r="AN230" s="278">
        <v>49.2</v>
      </c>
      <c r="AO230" s="267">
        <v>0</v>
      </c>
    </row>
    <row r="231" spans="2:41">
      <c r="B231" s="301" t="s">
        <v>542</v>
      </c>
      <c r="C231" s="270">
        <v>34</v>
      </c>
      <c r="D231" s="270">
        <v>34</v>
      </c>
      <c r="E231" s="270">
        <v>34</v>
      </c>
      <c r="F231" s="270">
        <v>34</v>
      </c>
      <c r="G231" s="300">
        <v>45658</v>
      </c>
      <c r="AK231" s="275" t="s">
        <v>541</v>
      </c>
      <c r="AL231" s="276"/>
      <c r="AM231" s="277">
        <v>6173</v>
      </c>
      <c r="AN231" s="278">
        <v>438</v>
      </c>
      <c r="AO231" s="267">
        <v>0</v>
      </c>
    </row>
    <row r="232" spans="2:41">
      <c r="B232" s="301" t="s">
        <v>543</v>
      </c>
      <c r="C232" s="270">
        <v>34</v>
      </c>
      <c r="D232" s="270">
        <v>34</v>
      </c>
      <c r="E232" s="270">
        <v>34</v>
      </c>
      <c r="F232" s="270">
        <v>34</v>
      </c>
      <c r="G232" s="300">
        <v>45658</v>
      </c>
    </row>
    <row r="233" spans="2:41">
      <c r="B233" s="301" t="s">
        <v>544</v>
      </c>
      <c r="C233" s="270">
        <v>87</v>
      </c>
      <c r="D233" s="270">
        <v>87</v>
      </c>
      <c r="E233" s="270">
        <v>87</v>
      </c>
      <c r="F233" s="270">
        <v>87</v>
      </c>
      <c r="G233" s="300">
        <v>45658</v>
      </c>
    </row>
    <row r="234" spans="2:41" ht="15" thickBot="1">
      <c r="B234" s="337" t="s">
        <v>80</v>
      </c>
      <c r="C234" s="319"/>
      <c r="D234" s="319"/>
      <c r="E234" s="319"/>
      <c r="F234" s="319"/>
      <c r="G234" s="320"/>
    </row>
    <row r="235" spans="2:41" ht="15.6">
      <c r="B235" s="321">
        <v>10</v>
      </c>
      <c r="C235" s="261">
        <f>SUM(C236:C237)</f>
        <v>252.17</v>
      </c>
      <c r="D235" s="261">
        <f>SUM(D236:D237)</f>
        <v>252.17</v>
      </c>
      <c r="E235" s="261">
        <f>SUM(E236:E237)</f>
        <v>252.17</v>
      </c>
      <c r="F235" s="261">
        <f>SUM(F236:F237)</f>
        <v>252.17</v>
      </c>
      <c r="G235" s="262"/>
    </row>
    <row r="236" spans="2:41">
      <c r="B236" s="269" t="s">
        <v>545</v>
      </c>
      <c r="C236" s="270">
        <v>222.17</v>
      </c>
      <c r="D236" s="270">
        <v>222.17</v>
      </c>
      <c r="E236" s="270">
        <v>222.17</v>
      </c>
      <c r="F236" s="270">
        <v>222.17</v>
      </c>
      <c r="G236" s="271"/>
      <c r="AK236" s="275">
        <v>10</v>
      </c>
      <c r="AL236" s="276"/>
      <c r="AM236" s="277">
        <v>0</v>
      </c>
      <c r="AN236" s="278">
        <v>252.17</v>
      </c>
      <c r="AO236" s="267">
        <v>0</v>
      </c>
    </row>
    <row r="237" spans="2:41" ht="15" thickBot="1">
      <c r="B237" s="388" t="s">
        <v>546</v>
      </c>
      <c r="C237" s="389">
        <v>30</v>
      </c>
      <c r="D237" s="389">
        <v>30</v>
      </c>
      <c r="E237" s="389">
        <v>30</v>
      </c>
      <c r="F237" s="389">
        <v>30</v>
      </c>
      <c r="G237" s="320"/>
      <c r="AK237" s="275" t="s">
        <v>105</v>
      </c>
      <c r="AL237" s="276"/>
      <c r="AM237" s="277">
        <v>6263</v>
      </c>
      <c r="AN237" s="278">
        <v>222.17</v>
      </c>
      <c r="AO237" s="267">
        <v>0</v>
      </c>
    </row>
    <row r="238" spans="2:41" ht="11.4" customHeight="1">
      <c r="B238" s="390"/>
      <c r="C238" s="391"/>
      <c r="D238" s="391"/>
      <c r="E238" s="391"/>
      <c r="F238" s="391"/>
      <c r="G238" s="390"/>
      <c r="AK238" s="275" t="s">
        <v>15</v>
      </c>
      <c r="AL238" s="276"/>
      <c r="AM238" s="277">
        <v>6261</v>
      </c>
      <c r="AN238" s="278">
        <v>30</v>
      </c>
      <c r="AO238" s="267">
        <v>0</v>
      </c>
    </row>
    <row r="239" spans="2:41" ht="15.6">
      <c r="B239" s="392" t="s">
        <v>219</v>
      </c>
      <c r="C239" s="391"/>
      <c r="D239" s="391"/>
      <c r="E239" s="391"/>
      <c r="F239" s="391"/>
      <c r="G239" s="390"/>
      <c r="I239" s="390"/>
      <c r="O239" s="390"/>
      <c r="AK239" s="275" t="s">
        <v>80</v>
      </c>
      <c r="AL239" s="276"/>
      <c r="AM239" s="277">
        <v>0</v>
      </c>
      <c r="AN239" s="278">
        <v>0</v>
      </c>
      <c r="AO239" s="267">
        <v>0</v>
      </c>
    </row>
    <row r="240" spans="2:41" ht="15.6">
      <c r="B240" s="392" t="s">
        <v>220</v>
      </c>
      <c r="C240" s="391"/>
      <c r="D240" s="391"/>
      <c r="E240" s="391"/>
      <c r="F240" s="391"/>
      <c r="G240" s="390"/>
      <c r="H240" s="390"/>
      <c r="J240" s="390"/>
      <c r="K240" s="390"/>
      <c r="L240" s="390"/>
      <c r="M240" s="390"/>
      <c r="N240" s="390"/>
      <c r="AB240" s="390"/>
      <c r="AC240" s="390"/>
    </row>
    <row r="241" spans="2:29" ht="15.6">
      <c r="B241" s="392" t="s">
        <v>221</v>
      </c>
      <c r="C241" s="391"/>
      <c r="D241" s="391"/>
      <c r="E241" s="391"/>
      <c r="F241" s="391"/>
      <c r="G241" s="390"/>
      <c r="H241" s="390"/>
      <c r="J241" s="390"/>
      <c r="K241" s="390"/>
      <c r="L241" s="390"/>
      <c r="M241" s="390"/>
      <c r="N241" s="390"/>
      <c r="AB241" s="390"/>
      <c r="AC241" s="390"/>
    </row>
    <row r="242" spans="2:29">
      <c r="B242" s="390"/>
      <c r="C242" s="391"/>
      <c r="D242" s="391"/>
      <c r="E242" s="391"/>
      <c r="F242" s="391"/>
      <c r="G242" s="390"/>
      <c r="H242" s="390"/>
      <c r="J242" s="390"/>
      <c r="K242" s="390"/>
      <c r="L242" s="390"/>
      <c r="M242" s="390"/>
      <c r="N242" s="390"/>
      <c r="AB242" s="390"/>
      <c r="AC242" s="390"/>
    </row>
    <row r="243" spans="2:29" ht="15" thickBot="1">
      <c r="B243" s="390"/>
      <c r="C243" s="391"/>
      <c r="D243" s="391"/>
      <c r="E243" s="391"/>
      <c r="F243" s="391"/>
      <c r="G243" s="390"/>
      <c r="H243" s="390"/>
      <c r="J243" s="390"/>
      <c r="K243" s="390"/>
      <c r="L243" s="390"/>
      <c r="M243" s="390"/>
      <c r="N243" s="390"/>
      <c r="AB243" s="390"/>
      <c r="AC243" s="390"/>
    </row>
    <row r="244" spans="2:29" ht="22.2" customHeight="1" thickBot="1">
      <c r="B244" s="393" t="s">
        <v>547</v>
      </c>
      <c r="C244" s="394" t="s">
        <v>205</v>
      </c>
      <c r="D244" s="394" t="s">
        <v>206</v>
      </c>
      <c r="E244" s="394" t="s">
        <v>207</v>
      </c>
      <c r="F244" s="394" t="s">
        <v>208</v>
      </c>
      <c r="G244" s="390"/>
      <c r="U244" s="390"/>
      <c r="V244" s="390"/>
      <c r="W244" s="390"/>
      <c r="X244" s="390"/>
      <c r="Y244" s="390"/>
      <c r="Z244" s="390"/>
      <c r="AA244" s="390"/>
    </row>
    <row r="245" spans="2:29" ht="48" customHeight="1" thickBot="1">
      <c r="B245" s="443" t="s">
        <v>214</v>
      </c>
      <c r="C245" s="395">
        <f>+C11+C12+C13+C14+C15+C16+C17+C18+C19+C22+C23+C24+C25+C27+C28+C29+C30+C31+C32+C33+C34+C35+C36+C37+C38+C39+C40+C42+C43+C44+C46+C47+C48+C49+C50+C58+C59+C60+C61+C63+C64+C65+C66+C68+C70+C71+C76+C77+C78+C79+C80+C81+C82+C85+C86+C87+C90+C91+C94+C95+C96+C99+C100+C102+C103+C104+C105+C108+C109+C110+C111+C112+C113+C114+C120+C125+C126+C127+C128+C132+C133+C134+C135+C139+C140+C141+C142+C143+C144+C145+C146+C153+C154+C155+C158+C159+C160+C163+C164+C165+C166+C169+C170+C171+C172+C173+C174+C175+C176+C177+C178+C179+C180+C199+C201+C203+C205+C206+C207+C208+C209+C210</f>
        <v>1083.9700000000003</v>
      </c>
      <c r="D245" s="395">
        <f>+D11+D12+D13+D14+D15+D16+D17+D18+D19+D22+D23+D24+D25+D27+D28+D29+D30+D31+D32+D33+D34+D35+D36+D37+D38+D39+D40+D42+D43+D44+D46+D47+D48+D49+D50+D58+D59+D60+D61+D63+D64+D65+D66+D68+D70+D71+D76+D77+D78+D79+D80+D81+D82+D85+D86+D87+D90+D91+D94+D95+D96+D99+D100+D102+D103+D104+D105+D108+D109+D110+D111+D112+D113+D114+D120+D125+D126+D127+D128+D132+D133+D134+D135+D139+D140+D141+D142+D143+D144+D145+D146+D153+D154+D155+D158+D159+D160+D163+D164+D165+D166+D169+D170+D171+D172+D173+D174+D175+D176+D177+D178+D179+D180+D199+D201+D203+D205+D206+D207+D208+D209+D210</f>
        <v>1243.4700000000003</v>
      </c>
      <c r="E245" s="395">
        <f>+E11+E12+E13+E14+E15+E16+E17+E18+E19+E22+E23+E24+E25+E27+E28+E29+E30+E31+E32+E33+E34+E35+E36+E37+E38+E39+E40+E42+E43+E44+E46+E47+E48+E49+E50+E58+E59+E60+E61+E63+E64+E65+E66+E68+E70+E71+E76+E77+E78+E79+E80+E81+E82+E85+E86+E87+E90+E91+E94+E95+E96+E99+E100+E102+E103+E104+E105+E108+E109+E110+E111+E112+E113+E114+E120+E125+E126+E127+E128+E132+E133+E134+E135+E139+E140+E141+E142+E143+E144+E145+E146+E153+E154+E155+E158+E159+E160+E163+E164+E165+E166+E169+E170+E171+E172+E173+E174+E175+E176+E177+E178+E179+E180+E199+E201+E203+E205+E206+E207+E208+E209+E210</f>
        <v>1263.4700000000003</v>
      </c>
      <c r="F245" s="395">
        <f>+F11+F12+F13+F14+F15+F16+F17+F18+F19+F22+F23+F24+F25+F27+F28+F29+F30+F31+F32+F33+F34+F35+F36+F37+F38+F39+F40+F42+F43+F44+F46+F47+F48+F49+F50+F58+F59+F60+F61+F63+F64+F65+F66+F68+F70+F71+F76+F77+F78+F79+F80+F81+F82+F85+F86+F87+F90+F91+F94+F95+F96+F99+F100+F102+F103+F104+F105+F108+F109+F110+F111+F112+F113+F114+F120+F125+F126+F127+F128+F132+F133+F134+F135+F139+F140+F141+F142+F143+F144+F145+F146+F153+F154+F155+F158+F159+F160+F163+F164+F165+F166+F169+F170+F171+F172+F173+F174+F175+F176+F177+F178+F179+F180+F199+F201+F203+F205+F206+F207+F208+F209+F210</f>
        <v>1283.4700000000003</v>
      </c>
      <c r="G245" s="390"/>
    </row>
    <row r="246" spans="2:29" ht="33.6" customHeight="1" thickBot="1">
      <c r="B246" s="444" t="s">
        <v>215</v>
      </c>
      <c r="C246" s="396">
        <f>C7+C8+C9+C10+C20+C21+C41+C45+C53+C54+C55+C56+C57+C67+C74+C75+C89+C97+C98+C101+C106+C117+C121+C129+C147+C148+C149+C150+C151+C152+C157+C181+C182+C183+C184+C185+C186+C187+C188+C189+C190+C193+C211+C214+C215+C218+C221+C224+C225+C226+C227+C228+C229+C230+C231+C232+C233+C236+C237</f>
        <v>4015.7299999999996</v>
      </c>
      <c r="D246" s="396">
        <f>D7+D8+D9+D10+D20+D21+D41+D45+D53+D54+D55+D56+D57+D67+D74+D75+D89+D97+D98+D101+D106+D117+D121+D129+D147+D148+D149+D150+D151+D152+D157+D181+D182+D183+D184+D185+D186+D187+D188+D189+D190+D193+D211+D214+D215+D218+D221+D224+D225+D226+D227+D228+D229+D230+D231+D232+D233+D236+D237</f>
        <v>4556.13</v>
      </c>
      <c r="E246" s="396">
        <f>E7+E8+E9+E10+E20+E21+E41+E45+E53+E54+E55+E56+E57+E67+E74+E75+E89+E97+E98+E101+E106+E117+E121+E129+E147+E148+E149+E150+E151+E152+E157+E181+E182+E183+E184+E185+E186+E187+E188+E189+E190+E193+E211+E214+E215+E218+E221+E224+E225+E226+E227+E228+E229+E230+E231+E232+E233+E236+E237</f>
        <v>5205.13</v>
      </c>
      <c r="F246" s="396">
        <f>F7+F8+F9+F10+F20+F21+F41+F45+F53+F54+F55+F56+F57+F67+F74+F75+F89+F97+F98+F101+F106+F117+F121+F129+F147+F148+F149+F150+F151+F152+F157+F181+F182+F183+F184+F185+F186+F187+F188+F189+F190+F193+F211+F214+F215+F218+F221+F224+F225+F226+F227+F228+F229+F230+F231+F232+F233+F236+F237</f>
        <v>5330.13</v>
      </c>
      <c r="G246" s="390"/>
    </row>
    <row r="247" spans="2:29" ht="39" customHeight="1" thickBot="1">
      <c r="B247" s="445" t="s">
        <v>216</v>
      </c>
      <c r="C247" s="397">
        <f>+C245+C246</f>
        <v>5099.7</v>
      </c>
      <c r="D247" s="397">
        <f t="shared" ref="D247:F247" si="12">+D245+D246</f>
        <v>5799.6</v>
      </c>
      <c r="E247" s="397">
        <f t="shared" si="12"/>
        <v>6468.6</v>
      </c>
      <c r="F247" s="401">
        <f t="shared" si="12"/>
        <v>6613.6</v>
      </c>
      <c r="G247" s="390"/>
    </row>
    <row r="248" spans="2:29" ht="41.4" customHeight="1" thickBot="1">
      <c r="B248" s="444" t="s">
        <v>217</v>
      </c>
      <c r="C248" s="398">
        <f>+C26+C62+C69+C88+C92+C93+C107+C115+C116+C118+C119+C122+C123+C124+C136+C137+C138+C156+C161+C162+C167+C168+C194+C195+C196+C197+C198+C200+C202+C204+C216+C217</f>
        <v>98.260999999999981</v>
      </c>
      <c r="D248" s="398">
        <f>+D26+D62+D69+D88+D92+D93+D107+D115+D116+D118+D119+D122+D123+D124+D136+D137+D138+D156+D161+D162+D167+D168+D194+D195+D196+D197+D198+D200+D202+D204+D216+D217</f>
        <v>102.41099999999999</v>
      </c>
      <c r="E248" s="398">
        <f>+E26+E62+E69+E88+E92+E93+E107+E115+E116+E118+E119+E122+E123+E124+E136+E137+E138+E156+E161+E162+E167+E168+E194+E195+E196+E197+E198+E200+E202+E204+E216+E217</f>
        <v>102.41099999999999</v>
      </c>
      <c r="F248" s="398">
        <f>+F26+F62+F69+F88+F92+F93+F107+F115+F116+F118+F119+F122+F123+F124+F136+F137+F138+F156+F161+F162+F167+F168+F194+F195+F196+F197+F198+F200+F202+F204+F216+F217</f>
        <v>102.41099999999999</v>
      </c>
      <c r="G248" s="390"/>
    </row>
    <row r="249" spans="2:29" ht="39.6" customHeight="1" thickBot="1">
      <c r="B249" s="445" t="s">
        <v>218</v>
      </c>
      <c r="C249" s="397">
        <f>+C247+C248</f>
        <v>5197.9610000000002</v>
      </c>
      <c r="D249" s="397">
        <f t="shared" ref="D249:F249" si="13">+D247+D248</f>
        <v>5902.0110000000004</v>
      </c>
      <c r="E249" s="397">
        <f t="shared" si="13"/>
        <v>6571.0110000000004</v>
      </c>
      <c r="F249" s="401">
        <f t="shared" si="13"/>
        <v>6716.0110000000004</v>
      </c>
      <c r="G249" s="390"/>
      <c r="I249" s="390"/>
      <c r="O249" s="390"/>
    </row>
    <row r="250" spans="2:29">
      <c r="B250" s="390"/>
      <c r="C250" s="391"/>
      <c r="D250" s="391"/>
      <c r="E250" s="391"/>
      <c r="F250" s="391"/>
      <c r="G250" s="390"/>
      <c r="H250" s="390"/>
      <c r="I250" s="390"/>
      <c r="J250" s="390"/>
      <c r="K250" s="390"/>
      <c r="L250" s="390"/>
      <c r="M250" s="390"/>
      <c r="N250" s="390"/>
      <c r="O250" s="390"/>
      <c r="AB250" s="390"/>
      <c r="AC250" s="390"/>
    </row>
    <row r="251" spans="2:29">
      <c r="B251" s="390"/>
      <c r="C251" s="391"/>
      <c r="D251" s="391"/>
      <c r="E251" s="391"/>
      <c r="F251" s="391"/>
      <c r="G251" s="390"/>
      <c r="H251" s="390"/>
      <c r="I251" s="390"/>
      <c r="J251" s="390"/>
      <c r="K251" s="390"/>
      <c r="L251" s="390"/>
      <c r="M251" s="390"/>
      <c r="N251" s="390"/>
      <c r="O251" s="390"/>
      <c r="U251" s="390"/>
      <c r="V251" s="390"/>
      <c r="W251" s="390"/>
      <c r="X251" s="390"/>
      <c r="Y251" s="390"/>
      <c r="Z251" s="390"/>
      <c r="AA251" s="390"/>
      <c r="AB251" s="390"/>
      <c r="AC251" s="390"/>
    </row>
    <row r="252" spans="2:29">
      <c r="B252" s="390"/>
      <c r="C252" s="391"/>
      <c r="D252" s="391"/>
      <c r="E252" s="391"/>
      <c r="F252" s="391"/>
      <c r="G252" s="390"/>
      <c r="H252" s="390"/>
      <c r="I252" s="390"/>
      <c r="J252" s="390"/>
      <c r="K252" s="390"/>
      <c r="L252" s="390"/>
      <c r="M252" s="390"/>
      <c r="N252" s="390"/>
      <c r="O252" s="390"/>
      <c r="U252" s="390"/>
      <c r="V252" s="390"/>
      <c r="W252" s="390"/>
      <c r="X252" s="390"/>
      <c r="Y252" s="390"/>
      <c r="Z252" s="390"/>
      <c r="AA252" s="390"/>
      <c r="AB252" s="390"/>
      <c r="AC252" s="390"/>
    </row>
    <row r="253" spans="2:29">
      <c r="B253" s="390"/>
      <c r="C253" s="399"/>
      <c r="D253" s="399"/>
      <c r="E253" s="399"/>
      <c r="F253" s="399"/>
      <c r="G253" s="390"/>
      <c r="H253" s="390"/>
      <c r="I253" s="390"/>
      <c r="J253" s="390"/>
      <c r="K253" s="390"/>
      <c r="L253" s="390"/>
      <c r="M253" s="390"/>
      <c r="N253" s="390"/>
      <c r="O253" s="390"/>
      <c r="U253" s="390"/>
      <c r="V253" s="390"/>
      <c r="W253" s="390"/>
      <c r="X253" s="390"/>
      <c r="Y253" s="390"/>
      <c r="Z253" s="390"/>
      <c r="AA253" s="390"/>
      <c r="AB253" s="390"/>
      <c r="AC253" s="390"/>
    </row>
    <row r="254" spans="2:29">
      <c r="B254" s="390"/>
      <c r="C254" s="391"/>
      <c r="D254" s="391"/>
      <c r="E254" s="391"/>
      <c r="F254" s="391"/>
      <c r="G254" s="390"/>
      <c r="H254" s="390"/>
      <c r="I254" s="390"/>
      <c r="J254" s="390"/>
      <c r="K254" s="390"/>
      <c r="L254" s="390"/>
      <c r="M254" s="390"/>
      <c r="N254" s="390"/>
      <c r="O254" s="390"/>
      <c r="U254" s="390"/>
      <c r="V254" s="390"/>
      <c r="W254" s="390"/>
      <c r="X254" s="390"/>
      <c r="Y254" s="390"/>
      <c r="Z254" s="390"/>
      <c r="AA254" s="390"/>
      <c r="AB254" s="390"/>
      <c r="AC254" s="390"/>
    </row>
    <row r="255" spans="2:29">
      <c r="B255" s="390"/>
      <c r="C255" s="391"/>
      <c r="D255" s="391"/>
      <c r="E255" s="391"/>
      <c r="F255" s="391"/>
      <c r="G255" s="390"/>
      <c r="H255" s="390"/>
      <c r="I255" s="390"/>
      <c r="J255" s="390"/>
      <c r="K255" s="390"/>
      <c r="L255" s="390"/>
      <c r="M255" s="390"/>
      <c r="N255" s="390"/>
      <c r="O255" s="390"/>
      <c r="U255" s="390"/>
      <c r="V255" s="390"/>
      <c r="W255" s="390"/>
      <c r="X255" s="390"/>
      <c r="Y255" s="390"/>
      <c r="Z255" s="390"/>
      <c r="AA255" s="390"/>
      <c r="AB255" s="390"/>
      <c r="AC255" s="390"/>
    </row>
    <row r="256" spans="2:29">
      <c r="B256" s="390"/>
      <c r="C256" s="391"/>
      <c r="D256" s="391"/>
      <c r="E256" s="391"/>
      <c r="F256" s="391"/>
      <c r="G256" s="390"/>
      <c r="H256" s="390"/>
      <c r="I256" s="390"/>
      <c r="J256" s="390"/>
      <c r="K256" s="390"/>
      <c r="L256" s="390"/>
      <c r="M256" s="390"/>
      <c r="N256" s="390"/>
      <c r="O256" s="390"/>
      <c r="U256" s="390"/>
      <c r="V256" s="390"/>
      <c r="W256" s="390"/>
      <c r="X256" s="390"/>
      <c r="Y256" s="390"/>
      <c r="Z256" s="390"/>
      <c r="AA256" s="390"/>
      <c r="AB256" s="390"/>
      <c r="AC256" s="390"/>
    </row>
    <row r="257" spans="2:29">
      <c r="B257" s="390"/>
      <c r="C257" s="391"/>
      <c r="D257" s="391"/>
      <c r="E257" s="391"/>
      <c r="F257" s="391"/>
      <c r="G257" s="390"/>
      <c r="H257" s="390"/>
      <c r="I257" s="390"/>
      <c r="J257" s="390"/>
      <c r="K257" s="390"/>
      <c r="L257" s="390"/>
      <c r="M257" s="390"/>
      <c r="N257" s="390"/>
      <c r="O257" s="390"/>
      <c r="U257" s="390"/>
      <c r="V257" s="390"/>
      <c r="W257" s="390"/>
      <c r="X257" s="390"/>
      <c r="Y257" s="390"/>
      <c r="Z257" s="390"/>
      <c r="AA257" s="390"/>
      <c r="AB257" s="390"/>
      <c r="AC257" s="390"/>
    </row>
    <row r="258" spans="2:29">
      <c r="B258" s="390"/>
      <c r="C258" s="391"/>
      <c r="D258" s="391"/>
      <c r="E258" s="391"/>
      <c r="F258" s="391"/>
      <c r="G258" s="390"/>
      <c r="H258" s="390"/>
      <c r="I258" s="390"/>
      <c r="J258" s="390"/>
      <c r="K258" s="390"/>
      <c r="L258" s="390"/>
      <c r="M258" s="390"/>
      <c r="N258" s="390"/>
      <c r="O258" s="390"/>
      <c r="U258" s="390"/>
      <c r="V258" s="390"/>
      <c r="W258" s="390"/>
      <c r="X258" s="390"/>
      <c r="Y258" s="390"/>
      <c r="Z258" s="390"/>
      <c r="AA258" s="390"/>
      <c r="AB258" s="390"/>
      <c r="AC258" s="390"/>
    </row>
    <row r="259" spans="2:29">
      <c r="B259" s="390"/>
      <c r="C259" s="391"/>
      <c r="D259" s="391"/>
      <c r="E259" s="391"/>
      <c r="F259" s="391"/>
      <c r="G259" s="390"/>
      <c r="H259" s="390"/>
      <c r="I259" s="390"/>
      <c r="J259" s="390"/>
      <c r="K259" s="390"/>
      <c r="L259" s="390"/>
      <c r="M259" s="390"/>
      <c r="N259" s="390"/>
      <c r="O259" s="390"/>
      <c r="U259" s="390"/>
      <c r="V259" s="390"/>
      <c r="W259" s="390"/>
      <c r="X259" s="390"/>
      <c r="Y259" s="390"/>
      <c r="Z259" s="390"/>
      <c r="AA259" s="390"/>
      <c r="AB259" s="390"/>
      <c r="AC259" s="390"/>
    </row>
    <row r="260" spans="2:29">
      <c r="B260" s="390"/>
      <c r="C260" s="391"/>
      <c r="D260" s="391"/>
      <c r="E260" s="391"/>
      <c r="F260" s="391"/>
      <c r="G260" s="390"/>
      <c r="H260" s="390"/>
      <c r="I260" s="390"/>
      <c r="J260" s="390"/>
      <c r="K260" s="390"/>
      <c r="L260" s="390"/>
      <c r="M260" s="390"/>
      <c r="N260" s="390"/>
      <c r="O260" s="390"/>
      <c r="U260" s="390"/>
      <c r="V260" s="390"/>
      <c r="W260" s="390"/>
      <c r="X260" s="390"/>
      <c r="Y260" s="390"/>
      <c r="Z260" s="390"/>
      <c r="AA260" s="390"/>
      <c r="AB260" s="390"/>
      <c r="AC260" s="390"/>
    </row>
    <row r="261" spans="2:29">
      <c r="B261" s="390"/>
      <c r="C261" s="391"/>
      <c r="D261" s="391"/>
      <c r="E261" s="391"/>
      <c r="F261" s="391"/>
      <c r="G261" s="390"/>
      <c r="H261" s="390"/>
      <c r="I261" s="390"/>
      <c r="J261" s="390"/>
      <c r="K261" s="390"/>
      <c r="L261" s="390"/>
      <c r="M261" s="390"/>
      <c r="N261" s="390"/>
      <c r="O261" s="390"/>
      <c r="U261" s="390"/>
      <c r="V261" s="390"/>
      <c r="W261" s="390"/>
      <c r="X261" s="390"/>
      <c r="Y261" s="390"/>
      <c r="Z261" s="390"/>
      <c r="AA261" s="390"/>
      <c r="AB261" s="390"/>
      <c r="AC261" s="390"/>
    </row>
    <row r="262" spans="2:29">
      <c r="B262" s="390"/>
      <c r="C262" s="391"/>
      <c r="D262" s="391"/>
      <c r="E262" s="391"/>
      <c r="F262" s="391"/>
      <c r="G262" s="390"/>
      <c r="H262" s="390"/>
      <c r="I262" s="390"/>
      <c r="J262" s="390"/>
      <c r="K262" s="390"/>
      <c r="L262" s="390"/>
      <c r="M262" s="390"/>
      <c r="N262" s="390"/>
      <c r="O262" s="390"/>
      <c r="U262" s="390"/>
      <c r="V262" s="390"/>
      <c r="W262" s="390"/>
      <c r="X262" s="390"/>
      <c r="Y262" s="390"/>
      <c r="Z262" s="390"/>
      <c r="AA262" s="390"/>
      <c r="AB262" s="390"/>
      <c r="AC262" s="390"/>
    </row>
    <row r="263" spans="2:29">
      <c r="B263" s="390"/>
      <c r="C263" s="391"/>
      <c r="D263" s="391"/>
      <c r="E263" s="391"/>
      <c r="F263" s="391"/>
      <c r="G263" s="390"/>
      <c r="H263" s="390"/>
      <c r="I263" s="390"/>
      <c r="J263" s="390"/>
      <c r="K263" s="390"/>
      <c r="L263" s="390"/>
      <c r="M263" s="390"/>
      <c r="N263" s="390"/>
      <c r="O263" s="390"/>
      <c r="U263" s="390"/>
      <c r="V263" s="390"/>
      <c r="W263" s="390"/>
      <c r="X263" s="390"/>
      <c r="Y263" s="390"/>
      <c r="Z263" s="390"/>
      <c r="AA263" s="390"/>
      <c r="AB263" s="390"/>
      <c r="AC263" s="390"/>
    </row>
    <row r="264" spans="2:29">
      <c r="B264" s="390"/>
      <c r="C264" s="391"/>
      <c r="D264" s="391"/>
      <c r="E264" s="391"/>
      <c r="F264" s="391"/>
      <c r="G264" s="390"/>
      <c r="H264" s="390"/>
      <c r="I264" s="390"/>
      <c r="J264" s="390"/>
      <c r="K264" s="390"/>
      <c r="L264" s="390"/>
      <c r="M264" s="390"/>
      <c r="N264" s="390"/>
      <c r="O264" s="390"/>
      <c r="U264" s="390"/>
      <c r="V264" s="390"/>
      <c r="W264" s="390"/>
      <c r="X264" s="390"/>
      <c r="Y264" s="390"/>
      <c r="Z264" s="390"/>
      <c r="AA264" s="390"/>
      <c r="AB264" s="390"/>
      <c r="AC264" s="390"/>
    </row>
    <row r="265" spans="2:29">
      <c r="B265" s="390"/>
      <c r="C265" s="391"/>
      <c r="D265" s="391"/>
      <c r="E265" s="391"/>
      <c r="F265" s="391"/>
      <c r="G265" s="390"/>
      <c r="H265" s="390"/>
      <c r="I265" s="390"/>
      <c r="J265" s="390"/>
      <c r="K265" s="390"/>
      <c r="L265" s="390"/>
      <c r="M265" s="390"/>
      <c r="N265" s="390"/>
      <c r="O265" s="390"/>
      <c r="U265" s="390"/>
      <c r="V265" s="390"/>
      <c r="W265" s="390"/>
      <c r="X265" s="390"/>
      <c r="Y265" s="390"/>
      <c r="Z265" s="390"/>
      <c r="AA265" s="390"/>
      <c r="AB265" s="390"/>
      <c r="AC265" s="390"/>
    </row>
    <row r="266" spans="2:29">
      <c r="B266" s="390"/>
      <c r="C266" s="391"/>
      <c r="D266" s="391"/>
      <c r="E266" s="391"/>
      <c r="F266" s="391"/>
      <c r="G266" s="390"/>
      <c r="H266" s="390"/>
      <c r="I266" s="390"/>
      <c r="J266" s="390"/>
      <c r="K266" s="390"/>
      <c r="L266" s="390"/>
      <c r="M266" s="390"/>
      <c r="N266" s="390"/>
      <c r="O266" s="390"/>
      <c r="U266" s="390"/>
      <c r="V266" s="390"/>
      <c r="W266" s="390"/>
      <c r="X266" s="390"/>
      <c r="Y266" s="390"/>
      <c r="Z266" s="390"/>
      <c r="AA266" s="390"/>
      <c r="AB266" s="390"/>
      <c r="AC266" s="390"/>
    </row>
    <row r="267" spans="2:29">
      <c r="B267" s="390"/>
      <c r="C267" s="391"/>
      <c r="D267" s="391"/>
      <c r="E267" s="391"/>
      <c r="F267" s="391"/>
      <c r="G267" s="390"/>
      <c r="H267" s="390"/>
      <c r="I267" s="390"/>
      <c r="J267" s="390"/>
      <c r="K267" s="390"/>
      <c r="L267" s="390"/>
      <c r="M267" s="390"/>
      <c r="N267" s="390"/>
      <c r="O267" s="390"/>
      <c r="U267" s="390"/>
      <c r="V267" s="390"/>
      <c r="W267" s="390"/>
      <c r="X267" s="390"/>
      <c r="Y267" s="390"/>
      <c r="Z267" s="390"/>
      <c r="AA267" s="390"/>
      <c r="AB267" s="390"/>
      <c r="AC267" s="390"/>
    </row>
    <row r="268" spans="2:29">
      <c r="B268" s="390"/>
      <c r="C268" s="391"/>
      <c r="D268" s="391"/>
      <c r="E268" s="391"/>
      <c r="F268" s="391"/>
      <c r="G268" s="390"/>
      <c r="H268" s="390"/>
      <c r="I268" s="390"/>
      <c r="J268" s="390"/>
      <c r="K268" s="390"/>
      <c r="L268" s="390"/>
      <c r="M268" s="390"/>
      <c r="N268" s="390"/>
      <c r="O268" s="390"/>
      <c r="U268" s="390"/>
      <c r="V268" s="390"/>
      <c r="W268" s="390"/>
      <c r="X268" s="390"/>
      <c r="Y268" s="390"/>
      <c r="Z268" s="390"/>
      <c r="AA268" s="390"/>
      <c r="AB268" s="390"/>
      <c r="AC268" s="390"/>
    </row>
    <row r="269" spans="2:29">
      <c r="B269" s="390"/>
      <c r="C269" s="391"/>
      <c r="D269" s="391"/>
      <c r="E269" s="391"/>
      <c r="F269" s="391"/>
      <c r="G269" s="390"/>
      <c r="H269" s="390"/>
      <c r="I269" s="390"/>
      <c r="J269" s="390"/>
      <c r="K269" s="390"/>
      <c r="L269" s="390"/>
      <c r="M269" s="390"/>
      <c r="N269" s="390"/>
      <c r="O269" s="390"/>
      <c r="U269" s="390"/>
      <c r="V269" s="390"/>
      <c r="W269" s="390"/>
      <c r="X269" s="390"/>
      <c r="Y269" s="390"/>
      <c r="Z269" s="390"/>
      <c r="AA269" s="390"/>
      <c r="AB269" s="390"/>
      <c r="AC269" s="390"/>
    </row>
    <row r="270" spans="2:29">
      <c r="B270" s="390"/>
      <c r="C270" s="391"/>
      <c r="D270" s="391"/>
      <c r="E270" s="391"/>
      <c r="F270" s="391"/>
      <c r="G270" s="390"/>
      <c r="H270" s="390"/>
      <c r="I270" s="390"/>
      <c r="J270" s="390"/>
      <c r="K270" s="390"/>
      <c r="L270" s="390"/>
      <c r="M270" s="390"/>
      <c r="N270" s="390"/>
      <c r="O270" s="390"/>
      <c r="U270" s="390"/>
      <c r="V270" s="390"/>
      <c r="W270" s="390"/>
      <c r="X270" s="390"/>
      <c r="Y270" s="390"/>
      <c r="Z270" s="390"/>
      <c r="AA270" s="390"/>
      <c r="AB270" s="390"/>
      <c r="AC270" s="390"/>
    </row>
    <row r="271" spans="2:29">
      <c r="B271" s="390"/>
      <c r="C271" s="391"/>
      <c r="D271" s="391"/>
      <c r="E271" s="391"/>
      <c r="F271" s="391"/>
      <c r="G271" s="390"/>
      <c r="H271" s="390"/>
      <c r="I271" s="390"/>
      <c r="J271" s="390"/>
      <c r="K271" s="390"/>
      <c r="L271" s="390"/>
      <c r="M271" s="390"/>
      <c r="N271" s="390"/>
      <c r="O271" s="390"/>
      <c r="U271" s="390"/>
      <c r="V271" s="390"/>
      <c r="W271" s="390"/>
      <c r="X271" s="390"/>
      <c r="Y271" s="390"/>
      <c r="Z271" s="390"/>
      <c r="AA271" s="390"/>
      <c r="AB271" s="390"/>
      <c r="AC271" s="390"/>
    </row>
    <row r="272" spans="2:29">
      <c r="B272" s="390"/>
      <c r="C272" s="391"/>
      <c r="D272" s="391"/>
      <c r="E272" s="391"/>
      <c r="F272" s="391"/>
      <c r="G272" s="390"/>
      <c r="H272" s="390"/>
      <c r="I272" s="390"/>
      <c r="J272" s="390"/>
      <c r="K272" s="390"/>
      <c r="L272" s="390"/>
      <c r="M272" s="390"/>
      <c r="N272" s="390"/>
      <c r="O272" s="390"/>
      <c r="U272" s="390"/>
      <c r="V272" s="390"/>
      <c r="W272" s="390"/>
      <c r="X272" s="390"/>
      <c r="Y272" s="390"/>
      <c r="Z272" s="390"/>
      <c r="AA272" s="390"/>
      <c r="AB272" s="390"/>
      <c r="AC272" s="390"/>
    </row>
    <row r="273" spans="2:29">
      <c r="B273" s="390"/>
      <c r="C273" s="391"/>
      <c r="D273" s="391"/>
      <c r="E273" s="391"/>
      <c r="F273" s="391"/>
      <c r="G273" s="390"/>
      <c r="H273" s="390"/>
      <c r="I273" s="390"/>
      <c r="J273" s="390"/>
      <c r="K273" s="390"/>
      <c r="L273" s="390"/>
      <c r="M273" s="390"/>
      <c r="N273" s="390"/>
      <c r="O273" s="390"/>
      <c r="U273" s="390"/>
      <c r="V273" s="390"/>
      <c r="W273" s="390"/>
      <c r="X273" s="390"/>
      <c r="Y273" s="390"/>
      <c r="Z273" s="390"/>
      <c r="AA273" s="390"/>
      <c r="AB273" s="390"/>
      <c r="AC273" s="390"/>
    </row>
    <row r="274" spans="2:29">
      <c r="B274" s="390"/>
      <c r="C274" s="391"/>
      <c r="D274" s="391"/>
      <c r="E274" s="391"/>
      <c r="F274" s="391"/>
      <c r="G274" s="390"/>
      <c r="H274" s="390"/>
      <c r="I274" s="390"/>
      <c r="J274" s="390"/>
      <c r="K274" s="390"/>
      <c r="L274" s="390"/>
      <c r="M274" s="390"/>
      <c r="N274" s="390"/>
      <c r="O274" s="390"/>
      <c r="U274" s="390"/>
      <c r="V274" s="390"/>
      <c r="W274" s="390"/>
      <c r="X274" s="390"/>
      <c r="Y274" s="390"/>
      <c r="Z274" s="390"/>
      <c r="AA274" s="390"/>
      <c r="AB274" s="390"/>
      <c r="AC274" s="390"/>
    </row>
    <row r="275" spans="2:29">
      <c r="B275" s="390"/>
      <c r="C275" s="391"/>
      <c r="D275" s="391"/>
      <c r="E275" s="391"/>
      <c r="F275" s="391"/>
      <c r="G275" s="390"/>
      <c r="H275" s="390"/>
      <c r="I275" s="390"/>
      <c r="J275" s="390"/>
      <c r="K275" s="390"/>
      <c r="L275" s="390"/>
      <c r="M275" s="390"/>
      <c r="N275" s="390"/>
      <c r="O275" s="390"/>
      <c r="U275" s="390"/>
      <c r="V275" s="390"/>
      <c r="W275" s="390"/>
      <c r="X275" s="390"/>
      <c r="Y275" s="390"/>
      <c r="Z275" s="390"/>
      <c r="AA275" s="390"/>
      <c r="AB275" s="390"/>
      <c r="AC275" s="390"/>
    </row>
    <row r="276" spans="2:29">
      <c r="B276" s="390"/>
      <c r="C276" s="391"/>
      <c r="D276" s="391"/>
      <c r="E276" s="391"/>
      <c r="F276" s="391"/>
      <c r="G276" s="390"/>
      <c r="H276" s="390"/>
      <c r="I276" s="390"/>
      <c r="J276" s="390"/>
      <c r="K276" s="390"/>
      <c r="L276" s="390"/>
      <c r="M276" s="390"/>
      <c r="N276" s="390"/>
      <c r="O276" s="390"/>
      <c r="U276" s="390"/>
      <c r="V276" s="390"/>
      <c r="W276" s="390"/>
      <c r="X276" s="390"/>
      <c r="Y276" s="390"/>
      <c r="Z276" s="390"/>
      <c r="AA276" s="390"/>
      <c r="AB276" s="390"/>
      <c r="AC276" s="390"/>
    </row>
    <row r="277" spans="2:29">
      <c r="B277" s="390"/>
      <c r="C277" s="391"/>
      <c r="D277" s="391"/>
      <c r="E277" s="391"/>
      <c r="F277" s="391"/>
      <c r="G277" s="390"/>
      <c r="H277" s="390"/>
      <c r="I277" s="390"/>
      <c r="J277" s="390"/>
      <c r="K277" s="390"/>
      <c r="L277" s="390"/>
      <c r="M277" s="390"/>
      <c r="N277" s="390"/>
      <c r="O277" s="390"/>
      <c r="U277" s="390"/>
      <c r="V277" s="390"/>
      <c r="W277" s="390"/>
      <c r="X277" s="390"/>
      <c r="Y277" s="390"/>
      <c r="Z277" s="390"/>
      <c r="AA277" s="390"/>
      <c r="AB277" s="390"/>
      <c r="AC277" s="390"/>
    </row>
    <row r="278" spans="2:29">
      <c r="B278" s="390"/>
      <c r="C278" s="391"/>
      <c r="D278" s="391"/>
      <c r="E278" s="391"/>
      <c r="F278" s="391"/>
      <c r="G278" s="390"/>
      <c r="H278" s="390"/>
      <c r="I278" s="390"/>
      <c r="J278" s="390"/>
      <c r="K278" s="390"/>
      <c r="L278" s="390"/>
      <c r="M278" s="390"/>
      <c r="N278" s="390"/>
      <c r="O278" s="390"/>
      <c r="U278" s="390"/>
      <c r="V278" s="390"/>
      <c r="W278" s="390"/>
      <c r="X278" s="390"/>
      <c r="Y278" s="390"/>
      <c r="Z278" s="390"/>
      <c r="AA278" s="390"/>
      <c r="AB278" s="390"/>
      <c r="AC278" s="390"/>
    </row>
    <row r="279" spans="2:29">
      <c r="B279" s="390"/>
      <c r="C279" s="391"/>
      <c r="D279" s="391"/>
      <c r="E279" s="391"/>
      <c r="F279" s="391"/>
      <c r="G279" s="390"/>
      <c r="H279" s="390"/>
      <c r="I279" s="390"/>
      <c r="J279" s="390"/>
      <c r="K279" s="390"/>
      <c r="L279" s="390"/>
      <c r="M279" s="390"/>
      <c r="N279" s="390"/>
      <c r="O279" s="390"/>
      <c r="U279" s="390"/>
      <c r="V279" s="390"/>
      <c r="W279" s="390"/>
      <c r="X279" s="390"/>
      <c r="Y279" s="390"/>
      <c r="Z279" s="390"/>
      <c r="AA279" s="390"/>
      <c r="AB279" s="390"/>
      <c r="AC279" s="390"/>
    </row>
    <row r="280" spans="2:29">
      <c r="B280" s="390"/>
      <c r="C280" s="391"/>
      <c r="D280" s="391"/>
      <c r="E280" s="391"/>
      <c r="F280" s="391"/>
      <c r="G280" s="390"/>
      <c r="H280" s="390"/>
      <c r="I280" s="390"/>
      <c r="J280" s="390"/>
      <c r="K280" s="390"/>
      <c r="L280" s="390"/>
      <c r="M280" s="390"/>
      <c r="N280" s="390"/>
      <c r="O280" s="390"/>
      <c r="U280" s="390"/>
      <c r="V280" s="390"/>
      <c r="W280" s="390"/>
      <c r="X280" s="390"/>
      <c r="Y280" s="390"/>
      <c r="Z280" s="390"/>
      <c r="AA280" s="390"/>
      <c r="AB280" s="390"/>
      <c r="AC280" s="390"/>
    </row>
    <row r="281" spans="2:29">
      <c r="B281" s="390"/>
      <c r="C281" s="391"/>
      <c r="D281" s="391"/>
      <c r="E281" s="391"/>
      <c r="F281" s="391"/>
      <c r="G281" s="390"/>
      <c r="H281" s="390"/>
      <c r="I281" s="390"/>
      <c r="J281" s="390"/>
      <c r="K281" s="390"/>
      <c r="L281" s="390"/>
      <c r="M281" s="390"/>
      <c r="N281" s="390"/>
      <c r="O281" s="390"/>
      <c r="U281" s="390"/>
      <c r="V281" s="390"/>
      <c r="W281" s="390"/>
      <c r="X281" s="390"/>
      <c r="Y281" s="390"/>
      <c r="Z281" s="390"/>
      <c r="AA281" s="390"/>
      <c r="AB281" s="390"/>
      <c r="AC281" s="390"/>
    </row>
    <row r="282" spans="2:29">
      <c r="B282" s="390"/>
      <c r="C282" s="391"/>
      <c r="D282" s="391"/>
      <c r="E282" s="391"/>
      <c r="F282" s="391"/>
      <c r="G282" s="390"/>
      <c r="H282" s="390"/>
      <c r="I282" s="390"/>
      <c r="J282" s="390"/>
      <c r="K282" s="390"/>
      <c r="L282" s="390"/>
      <c r="M282" s="390"/>
      <c r="N282" s="390"/>
      <c r="O282" s="390"/>
      <c r="U282" s="390"/>
      <c r="V282" s="390"/>
      <c r="W282" s="390"/>
      <c r="X282" s="390"/>
      <c r="Y282" s="390"/>
      <c r="Z282" s="390"/>
      <c r="AA282" s="390"/>
      <c r="AB282" s="390"/>
      <c r="AC282" s="390"/>
    </row>
    <row r="283" spans="2:29">
      <c r="B283" s="390"/>
      <c r="C283" s="391"/>
      <c r="D283" s="391"/>
      <c r="E283" s="391"/>
      <c r="F283" s="391"/>
      <c r="G283" s="390"/>
      <c r="H283" s="390"/>
      <c r="I283" s="390"/>
      <c r="J283" s="390"/>
      <c r="K283" s="390"/>
      <c r="L283" s="390"/>
      <c r="M283" s="390"/>
      <c r="N283" s="390"/>
      <c r="O283" s="390"/>
      <c r="U283" s="390"/>
      <c r="V283" s="390"/>
      <c r="W283" s="390"/>
      <c r="X283" s="390"/>
      <c r="Y283" s="390"/>
      <c r="Z283" s="390"/>
      <c r="AA283" s="390"/>
      <c r="AB283" s="390"/>
      <c r="AC283" s="390"/>
    </row>
    <row r="284" spans="2:29">
      <c r="B284" s="390"/>
      <c r="C284" s="391"/>
      <c r="D284" s="391"/>
      <c r="E284" s="391"/>
      <c r="F284" s="391"/>
      <c r="G284" s="390"/>
      <c r="H284" s="390"/>
      <c r="I284" s="390"/>
      <c r="J284" s="390"/>
      <c r="K284" s="390"/>
      <c r="L284" s="390"/>
      <c r="M284" s="390"/>
      <c r="N284" s="390"/>
      <c r="O284" s="390"/>
      <c r="U284" s="390"/>
      <c r="V284" s="390"/>
      <c r="W284" s="390"/>
      <c r="X284" s="390"/>
      <c r="Y284" s="390"/>
      <c r="Z284" s="390"/>
      <c r="AA284" s="390"/>
      <c r="AB284" s="390"/>
      <c r="AC284" s="390"/>
    </row>
    <row r="285" spans="2:29">
      <c r="B285" s="390"/>
      <c r="C285" s="391"/>
      <c r="D285" s="391"/>
      <c r="E285" s="391"/>
      <c r="F285" s="391"/>
      <c r="G285" s="390"/>
      <c r="H285" s="390"/>
      <c r="I285" s="390"/>
      <c r="J285" s="390"/>
      <c r="K285" s="390"/>
      <c r="L285" s="390"/>
      <c r="M285" s="390"/>
      <c r="N285" s="390"/>
      <c r="O285" s="390"/>
      <c r="U285" s="390"/>
      <c r="V285" s="390"/>
      <c r="W285" s="390"/>
      <c r="X285" s="390"/>
      <c r="Y285" s="390"/>
      <c r="Z285" s="390"/>
      <c r="AA285" s="390"/>
      <c r="AB285" s="390"/>
      <c r="AC285" s="390"/>
    </row>
    <row r="286" spans="2:29">
      <c r="B286" s="390"/>
      <c r="C286" s="391"/>
      <c r="D286" s="391"/>
      <c r="E286" s="391"/>
      <c r="F286" s="391"/>
      <c r="G286" s="390"/>
      <c r="H286" s="390"/>
      <c r="I286" s="390"/>
      <c r="J286" s="390"/>
      <c r="K286" s="390"/>
      <c r="L286" s="390"/>
      <c r="M286" s="390"/>
      <c r="N286" s="390"/>
      <c r="O286" s="390"/>
      <c r="U286" s="390"/>
      <c r="V286" s="390"/>
      <c r="W286" s="390"/>
      <c r="X286" s="390"/>
      <c r="Y286" s="390"/>
      <c r="Z286" s="390"/>
      <c r="AA286" s="390"/>
      <c r="AB286" s="390"/>
      <c r="AC286" s="390"/>
    </row>
    <row r="287" spans="2:29">
      <c r="B287" s="390"/>
      <c r="C287" s="391"/>
      <c r="D287" s="391"/>
      <c r="E287" s="391"/>
      <c r="F287" s="391"/>
      <c r="G287" s="390"/>
      <c r="H287" s="390"/>
      <c r="I287" s="390"/>
      <c r="J287" s="390"/>
      <c r="K287" s="390"/>
      <c r="L287" s="390"/>
      <c r="M287" s="390"/>
      <c r="N287" s="390"/>
      <c r="O287" s="390"/>
      <c r="U287" s="390"/>
      <c r="V287" s="390"/>
      <c r="W287" s="390"/>
      <c r="X287" s="390"/>
      <c r="Y287" s="390"/>
      <c r="Z287" s="390"/>
      <c r="AA287" s="390"/>
      <c r="AB287" s="390"/>
      <c r="AC287" s="390"/>
    </row>
    <row r="288" spans="2:29">
      <c r="B288" s="390"/>
      <c r="C288" s="391"/>
      <c r="D288" s="391"/>
      <c r="E288" s="391"/>
      <c r="F288" s="391"/>
      <c r="G288" s="390"/>
      <c r="H288" s="390"/>
      <c r="I288" s="390"/>
      <c r="J288" s="390"/>
      <c r="K288" s="390"/>
      <c r="L288" s="390"/>
      <c r="M288" s="390"/>
      <c r="N288" s="390"/>
      <c r="O288" s="390"/>
      <c r="U288" s="390"/>
      <c r="V288" s="390"/>
      <c r="W288" s="390"/>
      <c r="X288" s="390"/>
      <c r="Y288" s="390"/>
      <c r="Z288" s="390"/>
      <c r="AA288" s="390"/>
      <c r="AB288" s="390"/>
      <c r="AC288" s="390"/>
    </row>
    <row r="289" spans="2:37">
      <c r="B289" s="390"/>
      <c r="C289" s="391"/>
      <c r="D289" s="391"/>
      <c r="E289" s="391"/>
      <c r="F289" s="391"/>
      <c r="G289" s="390"/>
      <c r="H289" s="390"/>
      <c r="I289" s="390"/>
      <c r="J289" s="390"/>
      <c r="K289" s="390"/>
      <c r="L289" s="390"/>
      <c r="M289" s="390"/>
      <c r="N289" s="390"/>
      <c r="O289" s="390"/>
      <c r="U289" s="390"/>
      <c r="V289" s="390"/>
      <c r="W289" s="390"/>
      <c r="X289" s="390"/>
      <c r="Y289" s="390"/>
      <c r="Z289" s="390"/>
      <c r="AA289" s="390"/>
      <c r="AB289" s="390"/>
      <c r="AC289" s="390"/>
    </row>
    <row r="290" spans="2:37">
      <c r="B290" s="390"/>
      <c r="C290" s="391"/>
      <c r="D290" s="391"/>
      <c r="E290" s="391"/>
      <c r="F290" s="391"/>
      <c r="G290" s="390"/>
      <c r="H290" s="390"/>
      <c r="I290" s="390"/>
      <c r="J290" s="390"/>
      <c r="K290" s="390"/>
      <c r="L290" s="390"/>
      <c r="M290" s="390"/>
      <c r="N290" s="390"/>
      <c r="O290" s="390"/>
      <c r="U290" s="390"/>
      <c r="V290" s="390"/>
      <c r="W290" s="390"/>
      <c r="X290" s="390"/>
      <c r="Y290" s="390"/>
      <c r="Z290" s="390"/>
      <c r="AA290" s="390"/>
      <c r="AB290" s="390"/>
      <c r="AC290" s="390"/>
    </row>
    <row r="291" spans="2:37">
      <c r="B291" s="390"/>
      <c r="C291" s="391"/>
      <c r="D291" s="391"/>
      <c r="E291" s="391"/>
      <c r="F291" s="391"/>
      <c r="G291" s="390"/>
      <c r="H291" s="390"/>
      <c r="I291" s="390"/>
      <c r="J291" s="390"/>
      <c r="K291" s="390"/>
      <c r="L291" s="390"/>
      <c r="M291" s="390"/>
      <c r="N291" s="390"/>
      <c r="O291" s="390"/>
      <c r="U291" s="390"/>
      <c r="V291" s="390"/>
      <c r="W291" s="390"/>
      <c r="X291" s="390"/>
      <c r="Y291" s="390"/>
      <c r="Z291" s="390"/>
      <c r="AA291" s="390"/>
      <c r="AB291" s="390"/>
      <c r="AC291" s="390"/>
    </row>
    <row r="292" spans="2:37">
      <c r="B292" s="390"/>
      <c r="C292" s="391"/>
      <c r="D292" s="391"/>
      <c r="E292" s="391"/>
      <c r="F292" s="391"/>
      <c r="G292" s="390"/>
      <c r="H292" s="390"/>
      <c r="I292" s="390"/>
      <c r="J292" s="390"/>
      <c r="K292" s="390"/>
      <c r="L292" s="390"/>
      <c r="M292" s="390"/>
      <c r="N292" s="390"/>
      <c r="O292" s="390"/>
      <c r="U292" s="390"/>
      <c r="V292" s="390"/>
      <c r="W292" s="390"/>
      <c r="X292" s="390"/>
      <c r="Y292" s="390"/>
      <c r="Z292" s="390"/>
      <c r="AA292" s="390"/>
      <c r="AB292" s="390"/>
      <c r="AC292" s="390"/>
    </row>
    <row r="293" spans="2:37">
      <c r="B293" s="390"/>
      <c r="C293" s="391"/>
      <c r="D293" s="391"/>
      <c r="E293" s="391"/>
      <c r="F293" s="391"/>
      <c r="G293" s="390"/>
      <c r="H293" s="390"/>
      <c r="I293" s="390"/>
      <c r="J293" s="390"/>
      <c r="K293" s="390"/>
      <c r="L293" s="390"/>
      <c r="M293" s="390"/>
      <c r="N293" s="390"/>
      <c r="O293" s="390"/>
      <c r="U293" s="390"/>
      <c r="V293" s="390"/>
      <c r="W293" s="390"/>
      <c r="X293" s="390"/>
      <c r="Y293" s="390"/>
      <c r="Z293" s="390"/>
      <c r="AA293" s="390"/>
      <c r="AB293" s="390"/>
      <c r="AC293" s="390"/>
    </row>
    <row r="294" spans="2:37">
      <c r="B294" s="390"/>
      <c r="C294" s="391"/>
      <c r="D294" s="391"/>
      <c r="E294" s="391"/>
      <c r="F294" s="391"/>
      <c r="G294" s="390"/>
      <c r="H294" s="390"/>
      <c r="I294" s="390"/>
      <c r="J294" s="390"/>
      <c r="K294" s="390"/>
      <c r="L294" s="390"/>
      <c r="M294" s="390"/>
      <c r="N294" s="390"/>
      <c r="O294" s="390"/>
      <c r="U294" s="390"/>
      <c r="V294" s="390"/>
      <c r="W294" s="390"/>
      <c r="X294" s="390"/>
      <c r="Y294" s="390"/>
      <c r="Z294" s="390"/>
      <c r="AA294" s="390"/>
      <c r="AB294" s="390"/>
      <c r="AC294" s="390"/>
    </row>
    <row r="295" spans="2:37">
      <c r="B295" s="390"/>
      <c r="C295" s="391"/>
      <c r="D295" s="391"/>
      <c r="E295" s="391"/>
      <c r="F295" s="391"/>
      <c r="G295" s="390"/>
      <c r="H295" s="390"/>
      <c r="I295" s="390"/>
      <c r="J295" s="390"/>
      <c r="K295" s="390"/>
      <c r="L295" s="390"/>
      <c r="M295" s="390"/>
      <c r="N295" s="390"/>
      <c r="O295" s="390"/>
      <c r="U295" s="390"/>
      <c r="V295" s="390"/>
      <c r="W295" s="390"/>
      <c r="X295" s="390"/>
      <c r="Y295" s="390"/>
      <c r="Z295" s="390"/>
      <c r="AA295" s="390"/>
      <c r="AB295" s="390"/>
      <c r="AC295" s="390"/>
    </row>
    <row r="296" spans="2:37">
      <c r="B296" s="390"/>
      <c r="C296" s="391"/>
      <c r="D296" s="391"/>
      <c r="E296" s="391"/>
      <c r="F296" s="391"/>
      <c r="G296" s="390"/>
      <c r="H296" s="390"/>
      <c r="I296" s="390"/>
      <c r="J296" s="390"/>
      <c r="K296" s="390"/>
      <c r="L296" s="390"/>
      <c r="M296" s="390"/>
      <c r="N296" s="390"/>
      <c r="O296" s="390"/>
      <c r="U296" s="390"/>
      <c r="V296" s="390"/>
      <c r="W296" s="390"/>
      <c r="X296" s="390"/>
      <c r="Y296" s="390"/>
      <c r="Z296" s="390"/>
      <c r="AA296" s="390"/>
      <c r="AB296" s="390"/>
      <c r="AC296" s="390"/>
    </row>
    <row r="297" spans="2:37">
      <c r="B297" s="390"/>
      <c r="C297" s="391"/>
      <c r="D297" s="391"/>
      <c r="E297" s="391"/>
      <c r="F297" s="391"/>
      <c r="G297" s="390"/>
      <c r="H297" s="390"/>
      <c r="I297" s="390"/>
      <c r="J297" s="390"/>
      <c r="K297" s="390"/>
      <c r="L297" s="390"/>
      <c r="M297" s="390"/>
      <c r="N297" s="390"/>
      <c r="O297" s="390"/>
      <c r="U297" s="390"/>
      <c r="V297" s="390"/>
      <c r="W297" s="390"/>
      <c r="X297" s="390"/>
      <c r="Y297" s="390"/>
      <c r="Z297" s="390"/>
      <c r="AA297" s="390"/>
      <c r="AB297" s="390"/>
      <c r="AC297" s="390"/>
    </row>
    <row r="298" spans="2:37" ht="15" thickBot="1">
      <c r="B298" s="390"/>
      <c r="C298" s="391"/>
      <c r="D298" s="391"/>
      <c r="E298" s="391"/>
      <c r="F298" s="391"/>
      <c r="G298" s="390"/>
      <c r="H298" s="390"/>
      <c r="I298" s="390"/>
      <c r="J298" s="390"/>
      <c r="K298" s="390"/>
      <c r="L298" s="390"/>
      <c r="M298" s="390"/>
      <c r="N298" s="390"/>
      <c r="O298" s="390"/>
      <c r="U298" s="390"/>
      <c r="V298" s="390"/>
      <c r="W298" s="390"/>
      <c r="X298" s="390"/>
      <c r="Y298" s="390"/>
      <c r="Z298" s="390"/>
      <c r="AA298" s="390"/>
      <c r="AB298" s="390"/>
      <c r="AC298" s="390"/>
    </row>
    <row r="299" spans="2:37" ht="15" thickBot="1">
      <c r="B299" s="390"/>
      <c r="C299" s="391"/>
      <c r="D299" s="391"/>
      <c r="E299" s="391"/>
      <c r="F299" s="391"/>
      <c r="G299" s="390"/>
      <c r="H299" s="390"/>
      <c r="I299" s="390"/>
      <c r="J299" s="390"/>
      <c r="K299" s="390"/>
      <c r="L299" s="390"/>
      <c r="M299" s="390"/>
      <c r="N299" s="390"/>
      <c r="O299" s="390"/>
      <c r="U299" s="390"/>
      <c r="V299" s="390"/>
      <c r="W299" s="390"/>
      <c r="X299" s="390"/>
      <c r="Y299" s="390"/>
      <c r="Z299" s="390"/>
      <c r="AA299" s="390"/>
      <c r="AB299" s="390"/>
      <c r="AC299" s="390"/>
      <c r="AK299" s="394" t="s">
        <v>248</v>
      </c>
    </row>
    <row r="300" spans="2:37" ht="15" thickBot="1">
      <c r="B300" s="390"/>
      <c r="C300" s="391"/>
      <c r="D300" s="391"/>
      <c r="E300" s="391"/>
      <c r="F300" s="391"/>
      <c r="G300" s="390"/>
      <c r="H300" s="390"/>
      <c r="I300" s="390"/>
      <c r="J300" s="390"/>
      <c r="K300" s="390"/>
      <c r="L300" s="390"/>
      <c r="M300" s="390"/>
      <c r="N300" s="390"/>
      <c r="O300" s="390"/>
      <c r="U300" s="390"/>
      <c r="V300" s="390"/>
      <c r="W300" s="390"/>
      <c r="X300" s="390"/>
      <c r="Y300" s="390"/>
      <c r="Z300" s="390"/>
      <c r="AA300" s="390"/>
      <c r="AB300" s="390"/>
      <c r="AC300" s="390"/>
      <c r="AK300" s="400">
        <f t="shared" ref="AK300" si="14">563.53+199.96</f>
        <v>763.49</v>
      </c>
    </row>
    <row r="301" spans="2:37" ht="15" thickBot="1">
      <c r="B301" s="390"/>
      <c r="C301" s="391"/>
      <c r="D301" s="391"/>
      <c r="E301" s="391"/>
      <c r="F301" s="391"/>
      <c r="G301" s="390"/>
      <c r="H301" s="390"/>
      <c r="I301" s="390"/>
      <c r="J301" s="390"/>
      <c r="K301" s="390"/>
      <c r="L301" s="390"/>
      <c r="M301" s="390"/>
      <c r="N301" s="390"/>
      <c r="O301" s="390"/>
      <c r="U301" s="390"/>
      <c r="V301" s="390"/>
      <c r="W301" s="390"/>
      <c r="X301" s="390"/>
      <c r="Y301" s="390"/>
      <c r="Z301" s="390"/>
      <c r="AA301" s="390"/>
      <c r="AB301" s="390"/>
      <c r="AC301" s="390"/>
      <c r="AK301" s="396">
        <f>4176.55+2596.3</f>
        <v>6772.85</v>
      </c>
    </row>
    <row r="302" spans="2:37" ht="16.2" thickBot="1">
      <c r="B302" s="390"/>
      <c r="C302" s="391"/>
      <c r="D302" s="391"/>
      <c r="E302" s="391"/>
      <c r="F302" s="391"/>
      <c r="G302" s="390"/>
      <c r="H302" s="390"/>
      <c r="I302" s="390"/>
      <c r="J302" s="390"/>
      <c r="K302" s="390"/>
      <c r="L302" s="390"/>
      <c r="M302" s="390"/>
      <c r="N302" s="390"/>
      <c r="O302" s="390"/>
      <c r="U302" s="390"/>
      <c r="V302" s="390"/>
      <c r="W302" s="390"/>
      <c r="X302" s="390"/>
      <c r="Y302" s="390"/>
      <c r="Z302" s="390"/>
      <c r="AA302" s="390"/>
      <c r="AB302" s="390"/>
      <c r="AC302" s="390"/>
      <c r="AK302" s="401">
        <f>4740.08+2596.3</f>
        <v>7336.38</v>
      </c>
    </row>
    <row r="303" spans="2:37" ht="15" thickBot="1">
      <c r="B303" s="390"/>
      <c r="C303" s="391"/>
      <c r="D303" s="391"/>
      <c r="E303" s="391"/>
      <c r="F303" s="391"/>
      <c r="G303" s="390"/>
      <c r="H303" s="390"/>
      <c r="I303" s="390"/>
      <c r="J303" s="390"/>
      <c r="K303" s="390"/>
      <c r="L303" s="390"/>
      <c r="M303" s="390"/>
      <c r="N303" s="390"/>
      <c r="O303" s="390"/>
      <c r="U303" s="390"/>
      <c r="V303" s="390"/>
      <c r="W303" s="390"/>
      <c r="X303" s="390"/>
      <c r="Y303" s="390"/>
      <c r="Z303" s="390"/>
      <c r="AA303" s="390"/>
      <c r="AB303" s="390"/>
      <c r="AC303" s="390"/>
      <c r="AK303" s="402">
        <f t="shared" ref="AK303" si="15">72.29+10</f>
        <v>82.29</v>
      </c>
    </row>
    <row r="304" spans="2:37" ht="16.2" thickBot="1">
      <c r="B304" s="390"/>
      <c r="C304" s="391"/>
      <c r="D304" s="391"/>
      <c r="E304" s="391"/>
      <c r="F304" s="391"/>
      <c r="G304" s="390"/>
      <c r="H304" s="390"/>
      <c r="I304" s="390"/>
      <c r="J304" s="390"/>
      <c r="K304" s="390"/>
      <c r="L304" s="390"/>
      <c r="M304" s="390"/>
      <c r="N304" s="390"/>
      <c r="O304" s="390"/>
      <c r="U304" s="390"/>
      <c r="V304" s="390"/>
      <c r="W304" s="390"/>
      <c r="X304" s="390"/>
      <c r="Y304" s="390"/>
      <c r="Z304" s="390"/>
      <c r="AA304" s="390"/>
      <c r="AB304" s="390"/>
      <c r="AC304" s="390"/>
      <c r="AK304" s="401">
        <f>AK302+AK303</f>
        <v>7418.67</v>
      </c>
    </row>
    <row r="305" spans="2:38">
      <c r="B305" s="390"/>
      <c r="C305" s="391"/>
      <c r="D305" s="391"/>
      <c r="E305" s="391"/>
      <c r="F305" s="391"/>
      <c r="G305" s="390"/>
      <c r="H305" s="390"/>
      <c r="I305" s="390"/>
      <c r="J305" s="390"/>
      <c r="K305" s="390"/>
      <c r="L305" s="390"/>
      <c r="M305" s="390"/>
      <c r="N305" s="390"/>
      <c r="O305" s="390"/>
      <c r="U305" s="390"/>
      <c r="V305" s="390"/>
      <c r="W305" s="390"/>
      <c r="X305" s="390"/>
      <c r="Y305" s="390"/>
      <c r="Z305" s="390"/>
      <c r="AA305" s="390"/>
      <c r="AB305" s="390"/>
      <c r="AC305" s="390"/>
    </row>
    <row r="306" spans="2:38">
      <c r="B306" s="390"/>
      <c r="C306" s="391"/>
      <c r="D306" s="391"/>
      <c r="E306" s="391"/>
      <c r="F306" s="391"/>
      <c r="G306" s="390"/>
      <c r="H306" s="390"/>
      <c r="I306" s="390"/>
      <c r="J306" s="390"/>
      <c r="K306" s="390"/>
      <c r="L306" s="390"/>
      <c r="M306" s="390"/>
      <c r="N306" s="390"/>
      <c r="O306" s="390"/>
      <c r="U306" s="390"/>
      <c r="V306" s="390"/>
      <c r="W306" s="390"/>
      <c r="X306" s="390"/>
      <c r="Y306" s="390"/>
      <c r="Z306" s="390"/>
      <c r="AA306" s="390"/>
      <c r="AB306" s="390"/>
      <c r="AC306" s="390"/>
    </row>
    <row r="307" spans="2:38">
      <c r="B307" s="390"/>
      <c r="C307" s="391"/>
      <c r="D307" s="391"/>
      <c r="E307" s="391"/>
      <c r="F307" s="391"/>
      <c r="G307" s="390"/>
      <c r="H307" s="390"/>
      <c r="I307" s="390"/>
      <c r="J307" s="390"/>
      <c r="K307" s="390"/>
      <c r="L307" s="390"/>
      <c r="M307" s="390"/>
      <c r="N307" s="390"/>
      <c r="O307" s="390"/>
      <c r="U307" s="390"/>
      <c r="V307" s="390"/>
      <c r="W307" s="390"/>
      <c r="X307" s="390"/>
      <c r="Y307" s="390"/>
      <c r="Z307" s="390"/>
      <c r="AA307" s="390"/>
      <c r="AB307" s="390"/>
      <c r="AC307" s="390"/>
    </row>
    <row r="308" spans="2:38">
      <c r="B308" s="390"/>
      <c r="C308" s="391"/>
      <c r="D308" s="391"/>
      <c r="E308" s="391"/>
      <c r="F308" s="391"/>
      <c r="G308" s="390"/>
      <c r="H308" s="390"/>
      <c r="I308" s="390"/>
      <c r="J308" s="390"/>
      <c r="K308" s="390"/>
      <c r="L308" s="390"/>
      <c r="M308" s="390"/>
      <c r="N308" s="390"/>
      <c r="O308" s="390"/>
      <c r="U308" s="390"/>
      <c r="V308" s="390"/>
      <c r="W308" s="390"/>
      <c r="X308" s="390"/>
      <c r="Y308" s="390"/>
      <c r="Z308" s="390"/>
      <c r="AA308" s="390"/>
      <c r="AB308" s="390"/>
      <c r="AC308" s="390"/>
    </row>
    <row r="309" spans="2:38">
      <c r="B309" s="390"/>
      <c r="C309" s="391"/>
      <c r="D309" s="391"/>
      <c r="E309" s="391"/>
      <c r="F309" s="391"/>
      <c r="G309" s="390"/>
      <c r="H309" s="390"/>
      <c r="I309" s="390"/>
      <c r="J309" s="390"/>
      <c r="K309" s="390"/>
      <c r="L309" s="390"/>
      <c r="M309" s="390"/>
      <c r="N309" s="390"/>
      <c r="O309" s="390"/>
      <c r="U309" s="390"/>
      <c r="V309" s="390"/>
      <c r="W309" s="390"/>
      <c r="X309" s="390"/>
      <c r="Y309" s="390"/>
      <c r="Z309" s="390"/>
      <c r="AA309" s="390"/>
      <c r="AB309" s="390"/>
      <c r="AC309" s="390"/>
    </row>
    <row r="310" spans="2:38">
      <c r="B310" s="390"/>
      <c r="C310" s="391"/>
      <c r="D310" s="391"/>
      <c r="E310" s="391"/>
      <c r="F310" s="391"/>
      <c r="G310" s="390"/>
      <c r="H310" s="390"/>
      <c r="I310" s="390"/>
      <c r="J310" s="390"/>
      <c r="K310" s="390"/>
      <c r="L310" s="390"/>
      <c r="M310" s="390"/>
      <c r="N310" s="390"/>
      <c r="O310" s="390"/>
      <c r="U310" s="390"/>
      <c r="V310" s="390"/>
      <c r="W310" s="390"/>
      <c r="X310" s="390"/>
      <c r="Y310" s="390"/>
      <c r="Z310" s="390"/>
      <c r="AA310" s="390"/>
      <c r="AB310" s="390"/>
      <c r="AC310" s="390"/>
      <c r="AK310" s="390"/>
      <c r="AL310" s="390"/>
    </row>
    <row r="311" spans="2:38">
      <c r="B311" s="390"/>
      <c r="C311" s="391"/>
      <c r="D311" s="391"/>
      <c r="E311" s="391"/>
      <c r="F311" s="391"/>
      <c r="G311" s="390"/>
      <c r="H311" s="390"/>
      <c r="I311" s="390"/>
      <c r="J311" s="390"/>
      <c r="K311" s="390"/>
      <c r="L311" s="390"/>
      <c r="M311" s="390"/>
      <c r="N311" s="390"/>
      <c r="O311" s="390"/>
      <c r="U311" s="390"/>
      <c r="V311" s="390"/>
      <c r="W311" s="390"/>
      <c r="X311" s="390"/>
      <c r="Y311" s="390"/>
      <c r="Z311" s="390"/>
      <c r="AA311" s="390"/>
      <c r="AB311" s="390"/>
      <c r="AC311" s="390"/>
      <c r="AK311" s="390"/>
      <c r="AL311" s="390"/>
    </row>
    <row r="312" spans="2:38">
      <c r="B312" s="390"/>
      <c r="C312" s="391"/>
      <c r="D312" s="391"/>
      <c r="E312" s="391"/>
      <c r="F312" s="391"/>
      <c r="G312" s="390"/>
      <c r="H312" s="390"/>
      <c r="I312" s="390"/>
      <c r="J312" s="390"/>
      <c r="K312" s="390"/>
      <c r="L312" s="390"/>
      <c r="M312" s="390"/>
      <c r="N312" s="390"/>
      <c r="O312" s="390"/>
      <c r="U312" s="390"/>
      <c r="V312" s="390"/>
      <c r="W312" s="390"/>
      <c r="X312" s="390"/>
      <c r="Y312" s="390"/>
      <c r="Z312" s="390"/>
      <c r="AA312" s="390"/>
      <c r="AB312" s="390"/>
      <c r="AC312" s="390"/>
      <c r="AK312" s="390"/>
      <c r="AL312" s="390"/>
    </row>
    <row r="313" spans="2:38">
      <c r="B313" s="390"/>
      <c r="C313" s="391"/>
      <c r="D313" s="391"/>
      <c r="E313" s="391"/>
      <c r="F313" s="391"/>
      <c r="G313" s="390"/>
      <c r="H313" s="390"/>
      <c r="I313" s="390"/>
      <c r="J313" s="390"/>
      <c r="K313" s="390"/>
      <c r="L313" s="390"/>
      <c r="M313" s="390"/>
      <c r="N313" s="390"/>
      <c r="O313" s="390"/>
      <c r="U313" s="390"/>
      <c r="V313" s="390"/>
      <c r="W313" s="390"/>
      <c r="X313" s="390"/>
      <c r="Y313" s="390"/>
      <c r="Z313" s="390"/>
      <c r="AA313" s="390"/>
      <c r="AB313" s="390"/>
      <c r="AC313" s="390"/>
      <c r="AK313" s="390"/>
      <c r="AL313" s="390"/>
    </row>
    <row r="314" spans="2:38">
      <c r="B314" s="390"/>
      <c r="C314" s="391"/>
      <c r="D314" s="391"/>
      <c r="E314" s="391"/>
      <c r="F314" s="391"/>
      <c r="G314" s="390"/>
      <c r="H314" s="390"/>
      <c r="I314" s="390"/>
      <c r="J314" s="390"/>
      <c r="K314" s="390"/>
      <c r="L314" s="390"/>
      <c r="M314" s="390"/>
      <c r="N314" s="390"/>
      <c r="O314" s="390"/>
      <c r="U314" s="390"/>
      <c r="V314" s="390"/>
      <c r="W314" s="390"/>
      <c r="X314" s="390"/>
      <c r="Y314" s="390"/>
      <c r="Z314" s="390"/>
      <c r="AA314" s="390"/>
      <c r="AB314" s="390"/>
      <c r="AC314" s="390"/>
      <c r="AK314" s="390"/>
      <c r="AL314" s="390"/>
    </row>
    <row r="315" spans="2:38">
      <c r="B315" s="390"/>
      <c r="C315" s="391"/>
      <c r="D315" s="391"/>
      <c r="E315" s="391"/>
      <c r="F315" s="391"/>
      <c r="G315" s="390"/>
      <c r="H315" s="390"/>
      <c r="I315" s="390"/>
      <c r="J315" s="390"/>
      <c r="K315" s="390"/>
      <c r="L315" s="390"/>
      <c r="M315" s="390"/>
      <c r="N315" s="390"/>
      <c r="O315" s="390"/>
      <c r="U315" s="390"/>
      <c r="V315" s="390"/>
      <c r="W315" s="390"/>
      <c r="X315" s="390"/>
      <c r="Y315" s="390"/>
      <c r="Z315" s="390"/>
      <c r="AA315" s="390"/>
      <c r="AB315" s="390"/>
      <c r="AC315" s="390"/>
      <c r="AK315" s="390"/>
      <c r="AL315" s="390"/>
    </row>
    <row r="316" spans="2:38">
      <c r="B316" s="390"/>
      <c r="C316" s="391"/>
      <c r="D316" s="391"/>
      <c r="E316" s="391"/>
      <c r="F316" s="391"/>
      <c r="G316" s="390"/>
      <c r="H316" s="390"/>
      <c r="I316" s="390"/>
      <c r="J316" s="390"/>
      <c r="K316" s="390"/>
      <c r="L316" s="390"/>
      <c r="M316" s="390"/>
      <c r="N316" s="390"/>
      <c r="O316" s="390"/>
      <c r="U316" s="390"/>
      <c r="V316" s="390"/>
      <c r="W316" s="390"/>
      <c r="X316" s="390"/>
      <c r="Y316" s="390"/>
      <c r="Z316" s="390"/>
      <c r="AA316" s="390"/>
      <c r="AB316" s="390"/>
      <c r="AC316" s="390"/>
      <c r="AK316" s="390"/>
      <c r="AL316" s="390"/>
    </row>
    <row r="317" spans="2:38">
      <c r="B317" s="390"/>
      <c r="C317" s="391"/>
      <c r="D317" s="391"/>
      <c r="E317" s="391"/>
      <c r="F317" s="391"/>
      <c r="G317" s="390"/>
      <c r="H317" s="390"/>
      <c r="I317" s="390"/>
      <c r="J317" s="390"/>
      <c r="K317" s="390"/>
      <c r="L317" s="390"/>
      <c r="M317" s="390"/>
      <c r="N317" s="390"/>
      <c r="O317" s="390"/>
      <c r="U317" s="390"/>
      <c r="V317" s="390"/>
      <c r="W317" s="390"/>
      <c r="X317" s="390"/>
      <c r="Y317" s="390"/>
      <c r="Z317" s="390"/>
      <c r="AA317" s="390"/>
      <c r="AB317" s="390"/>
      <c r="AC317" s="390"/>
      <c r="AK317" s="390"/>
      <c r="AL317" s="390"/>
    </row>
    <row r="318" spans="2:38">
      <c r="B318" s="390"/>
      <c r="C318" s="391"/>
      <c r="D318" s="391"/>
      <c r="E318" s="391"/>
      <c r="F318" s="391"/>
      <c r="G318" s="390"/>
      <c r="H318" s="390"/>
      <c r="I318" s="390"/>
      <c r="J318" s="390"/>
      <c r="K318" s="390"/>
      <c r="L318" s="390"/>
      <c r="M318" s="390"/>
      <c r="N318" s="390"/>
      <c r="O318" s="390"/>
      <c r="U318" s="390"/>
      <c r="V318" s="390"/>
      <c r="W318" s="390"/>
      <c r="X318" s="390"/>
      <c r="Y318" s="390"/>
      <c r="Z318" s="390"/>
      <c r="AA318" s="390"/>
      <c r="AB318" s="390"/>
      <c r="AC318" s="390"/>
      <c r="AK318" s="390"/>
      <c r="AL318" s="390"/>
    </row>
    <row r="319" spans="2:38">
      <c r="B319" s="390"/>
      <c r="C319" s="391"/>
      <c r="D319" s="391"/>
      <c r="E319" s="391"/>
      <c r="F319" s="391"/>
      <c r="G319" s="390"/>
      <c r="H319" s="390"/>
      <c r="I319" s="390"/>
      <c r="J319" s="390"/>
      <c r="K319" s="390"/>
      <c r="L319" s="390"/>
      <c r="M319" s="390"/>
      <c r="N319" s="390"/>
      <c r="O319" s="390"/>
      <c r="U319" s="390"/>
      <c r="V319" s="390"/>
      <c r="W319" s="390"/>
      <c r="X319" s="390"/>
      <c r="Y319" s="390"/>
      <c r="Z319" s="390"/>
      <c r="AA319" s="390"/>
      <c r="AB319" s="390"/>
      <c r="AC319" s="390"/>
      <c r="AK319" s="390"/>
      <c r="AL319" s="390"/>
    </row>
    <row r="320" spans="2:38">
      <c r="B320" s="390"/>
      <c r="C320" s="391"/>
      <c r="D320" s="391"/>
      <c r="E320" s="391"/>
      <c r="F320" s="391"/>
      <c r="G320" s="390"/>
      <c r="H320" s="390"/>
      <c r="I320" s="390"/>
      <c r="J320" s="390"/>
      <c r="K320" s="390"/>
      <c r="L320" s="390"/>
      <c r="M320" s="390"/>
      <c r="N320" s="390"/>
      <c r="O320" s="390"/>
      <c r="U320" s="390"/>
      <c r="V320" s="390"/>
      <c r="W320" s="390"/>
      <c r="X320" s="390"/>
      <c r="Y320" s="390"/>
      <c r="Z320" s="390"/>
      <c r="AA320" s="390"/>
      <c r="AB320" s="390"/>
      <c r="AC320" s="390"/>
      <c r="AK320" s="390"/>
      <c r="AL320" s="390"/>
    </row>
    <row r="321" spans="2:38">
      <c r="B321" s="390"/>
      <c r="C321" s="391"/>
      <c r="D321" s="391"/>
      <c r="E321" s="391"/>
      <c r="F321" s="391"/>
      <c r="G321" s="390"/>
      <c r="H321" s="390"/>
      <c r="I321" s="390"/>
      <c r="J321" s="390"/>
      <c r="K321" s="390"/>
      <c r="L321" s="390"/>
      <c r="M321" s="390"/>
      <c r="N321" s="390"/>
      <c r="O321" s="390"/>
      <c r="U321" s="390"/>
      <c r="V321" s="390"/>
      <c r="W321" s="390"/>
      <c r="X321" s="390"/>
      <c r="Y321" s="390"/>
      <c r="Z321" s="390"/>
      <c r="AA321" s="390"/>
      <c r="AB321" s="390"/>
      <c r="AC321" s="390"/>
      <c r="AK321" s="390"/>
      <c r="AL321" s="390"/>
    </row>
    <row r="322" spans="2:38">
      <c r="B322" s="390"/>
      <c r="C322" s="391"/>
      <c r="D322" s="391"/>
      <c r="E322" s="391"/>
      <c r="F322" s="391"/>
      <c r="G322" s="390"/>
      <c r="H322" s="390"/>
      <c r="I322" s="390"/>
      <c r="J322" s="390"/>
      <c r="K322" s="390"/>
      <c r="L322" s="390"/>
      <c r="M322" s="390"/>
      <c r="N322" s="390"/>
      <c r="O322" s="390"/>
      <c r="U322" s="390"/>
      <c r="V322" s="390"/>
      <c r="W322" s="390"/>
      <c r="X322" s="390"/>
      <c r="Y322" s="390"/>
      <c r="Z322" s="390"/>
      <c r="AA322" s="390"/>
      <c r="AB322" s="390"/>
      <c r="AC322" s="390"/>
      <c r="AK322" s="390"/>
      <c r="AL322" s="390"/>
    </row>
    <row r="323" spans="2:38">
      <c r="B323" s="390"/>
      <c r="C323" s="391"/>
      <c r="D323" s="391"/>
      <c r="E323" s="391"/>
      <c r="F323" s="391"/>
      <c r="G323" s="390"/>
      <c r="H323" s="390"/>
      <c r="I323" s="390"/>
      <c r="J323" s="390"/>
      <c r="K323" s="390"/>
      <c r="L323" s="390"/>
      <c r="M323" s="390"/>
      <c r="N323" s="390"/>
      <c r="O323" s="390"/>
      <c r="U323" s="390"/>
      <c r="V323" s="390"/>
      <c r="W323" s="390"/>
      <c r="X323" s="390"/>
      <c r="Y323" s="390"/>
      <c r="Z323" s="390"/>
      <c r="AA323" s="390"/>
      <c r="AB323" s="390"/>
      <c r="AC323" s="390"/>
      <c r="AK323" s="390"/>
      <c r="AL323" s="390"/>
    </row>
    <row r="324" spans="2:38">
      <c r="B324" s="390"/>
      <c r="C324" s="391"/>
      <c r="D324" s="391"/>
      <c r="E324" s="391"/>
      <c r="F324" s="391"/>
      <c r="G324" s="390"/>
      <c r="H324" s="390"/>
      <c r="I324" s="390"/>
      <c r="J324" s="390"/>
      <c r="K324" s="390"/>
      <c r="L324" s="390"/>
      <c r="M324" s="390"/>
      <c r="N324" s="390"/>
      <c r="O324" s="390"/>
      <c r="U324" s="390"/>
      <c r="V324" s="390"/>
      <c r="W324" s="390"/>
      <c r="X324" s="390"/>
      <c r="Y324" s="390"/>
      <c r="Z324" s="390"/>
      <c r="AA324" s="390"/>
      <c r="AB324" s="390"/>
      <c r="AC324" s="390"/>
      <c r="AK324" s="390"/>
      <c r="AL324" s="390"/>
    </row>
    <row r="325" spans="2:38">
      <c r="B325" s="390"/>
      <c r="C325" s="391"/>
      <c r="D325" s="391"/>
      <c r="E325" s="391"/>
      <c r="F325" s="391"/>
      <c r="G325" s="390"/>
      <c r="H325" s="390"/>
      <c r="I325" s="390"/>
      <c r="J325" s="390"/>
      <c r="K325" s="390"/>
      <c r="L325" s="390"/>
      <c r="M325" s="390"/>
      <c r="N325" s="390"/>
      <c r="O325" s="390"/>
      <c r="U325" s="390"/>
      <c r="V325" s="390"/>
      <c r="W325" s="390"/>
      <c r="X325" s="390"/>
      <c r="Y325" s="390"/>
      <c r="Z325" s="390"/>
      <c r="AA325" s="390"/>
      <c r="AB325" s="390"/>
      <c r="AC325" s="390"/>
      <c r="AK325" s="390"/>
      <c r="AL325" s="390"/>
    </row>
    <row r="326" spans="2:38">
      <c r="B326" s="390"/>
      <c r="C326" s="391"/>
      <c r="D326" s="391"/>
      <c r="E326" s="391"/>
      <c r="F326" s="391"/>
      <c r="G326" s="390"/>
      <c r="H326" s="390"/>
      <c r="I326" s="390"/>
      <c r="J326" s="390"/>
      <c r="K326" s="390"/>
      <c r="L326" s="390"/>
      <c r="M326" s="390"/>
      <c r="N326" s="390"/>
      <c r="O326" s="390"/>
      <c r="U326" s="390"/>
      <c r="V326" s="390"/>
      <c r="W326" s="390"/>
      <c r="X326" s="390"/>
      <c r="Y326" s="390"/>
      <c r="Z326" s="390"/>
      <c r="AA326" s="390"/>
      <c r="AB326" s="390"/>
      <c r="AC326" s="390"/>
      <c r="AK326" s="390"/>
      <c r="AL326" s="390"/>
    </row>
    <row r="327" spans="2:38">
      <c r="B327" s="390"/>
      <c r="C327" s="391"/>
      <c r="D327" s="391"/>
      <c r="E327" s="391"/>
      <c r="F327" s="391"/>
      <c r="G327" s="390"/>
      <c r="H327" s="390"/>
      <c r="I327" s="390"/>
      <c r="J327" s="390"/>
      <c r="K327" s="390"/>
      <c r="L327" s="390"/>
      <c r="M327" s="390"/>
      <c r="N327" s="390"/>
      <c r="O327" s="390"/>
      <c r="U327" s="390"/>
      <c r="V327" s="390"/>
      <c r="W327" s="390"/>
      <c r="X327" s="390"/>
      <c r="Y327" s="390"/>
      <c r="Z327" s="390"/>
      <c r="AA327" s="390"/>
      <c r="AB327" s="390"/>
      <c r="AC327" s="390"/>
      <c r="AK327" s="390"/>
      <c r="AL327" s="390"/>
    </row>
    <row r="328" spans="2:38">
      <c r="B328" s="390"/>
      <c r="C328" s="391"/>
      <c r="D328" s="391"/>
      <c r="E328" s="391"/>
      <c r="F328" s="391"/>
      <c r="G328" s="390"/>
      <c r="H328" s="390"/>
      <c r="I328" s="390"/>
      <c r="J328" s="390"/>
      <c r="K328" s="390"/>
      <c r="L328" s="390"/>
      <c r="M328" s="390"/>
      <c r="N328" s="390"/>
      <c r="O328" s="390"/>
      <c r="U328" s="390"/>
      <c r="V328" s="390"/>
      <c r="W328" s="390"/>
      <c r="X328" s="390"/>
      <c r="Y328" s="390"/>
      <c r="Z328" s="390"/>
      <c r="AA328" s="390"/>
      <c r="AB328" s="390"/>
      <c r="AC328" s="390"/>
      <c r="AK328" s="390"/>
      <c r="AL328" s="390"/>
    </row>
    <row r="329" spans="2:38">
      <c r="B329" s="390"/>
      <c r="C329" s="391"/>
      <c r="D329" s="391"/>
      <c r="E329" s="391"/>
      <c r="F329" s="391"/>
      <c r="G329" s="390"/>
      <c r="H329" s="390"/>
      <c r="I329" s="390"/>
      <c r="J329" s="390"/>
      <c r="K329" s="390"/>
      <c r="L329" s="390"/>
      <c r="M329" s="390"/>
      <c r="N329" s="390"/>
      <c r="O329" s="390"/>
      <c r="U329" s="390"/>
      <c r="V329" s="390"/>
      <c r="W329" s="390"/>
      <c r="X329" s="390"/>
      <c r="Y329" s="390"/>
      <c r="Z329" s="390"/>
      <c r="AA329" s="390"/>
      <c r="AB329" s="390"/>
      <c r="AC329" s="390"/>
      <c r="AK329" s="390"/>
      <c r="AL329" s="390"/>
    </row>
    <row r="330" spans="2:38">
      <c r="B330" s="390"/>
      <c r="C330" s="391"/>
      <c r="D330" s="391"/>
      <c r="E330" s="391"/>
      <c r="F330" s="391"/>
      <c r="G330" s="390"/>
      <c r="H330" s="390"/>
      <c r="I330" s="390"/>
      <c r="J330" s="390"/>
      <c r="K330" s="390"/>
      <c r="L330" s="390"/>
      <c r="M330" s="390"/>
      <c r="N330" s="390"/>
      <c r="O330" s="390"/>
      <c r="U330" s="390"/>
      <c r="V330" s="390"/>
      <c r="W330" s="390"/>
      <c r="X330" s="390"/>
      <c r="Y330" s="390"/>
      <c r="Z330" s="390"/>
      <c r="AA330" s="390"/>
      <c r="AB330" s="390"/>
      <c r="AC330" s="390"/>
      <c r="AK330" s="390"/>
      <c r="AL330" s="390"/>
    </row>
    <row r="331" spans="2:38">
      <c r="B331" s="390"/>
      <c r="C331" s="391"/>
      <c r="D331" s="391"/>
      <c r="E331" s="391"/>
      <c r="F331" s="391"/>
      <c r="G331" s="390"/>
      <c r="H331" s="390"/>
      <c r="I331" s="390"/>
      <c r="J331" s="390"/>
      <c r="K331" s="390"/>
      <c r="L331" s="390"/>
      <c r="M331" s="390"/>
      <c r="N331" s="390"/>
      <c r="O331" s="390"/>
      <c r="U331" s="390"/>
      <c r="V331" s="390"/>
      <c r="W331" s="390"/>
      <c r="X331" s="390"/>
      <c r="Y331" s="390"/>
      <c r="AG331" s="390"/>
      <c r="AH331" s="390"/>
    </row>
    <row r="332" spans="2:38">
      <c r="B332" s="390"/>
      <c r="C332" s="391"/>
      <c r="D332" s="391"/>
      <c r="E332" s="391"/>
      <c r="F332" s="391"/>
      <c r="G332" s="390"/>
      <c r="H332" s="390"/>
      <c r="I332" s="390"/>
      <c r="J332" s="390"/>
      <c r="K332" s="390"/>
      <c r="L332" s="390"/>
      <c r="M332" s="390"/>
      <c r="N332" s="390"/>
      <c r="O332" s="390"/>
      <c r="U332" s="390"/>
      <c r="V332" s="390"/>
      <c r="W332" s="390"/>
      <c r="X332" s="390"/>
      <c r="Y332" s="390"/>
      <c r="AG332" s="390"/>
      <c r="AH332" s="390"/>
    </row>
    <row r="333" spans="2:38">
      <c r="B333" s="390"/>
      <c r="C333" s="391"/>
      <c r="D333" s="391"/>
      <c r="E333" s="391"/>
      <c r="F333" s="391"/>
      <c r="G333" s="390"/>
      <c r="H333" s="390"/>
      <c r="I333" s="390"/>
      <c r="J333" s="390"/>
      <c r="K333" s="390"/>
      <c r="L333" s="390"/>
      <c r="M333" s="390"/>
      <c r="N333" s="390"/>
      <c r="O333" s="390"/>
      <c r="U333" s="390"/>
      <c r="V333" s="390"/>
      <c r="W333" s="390"/>
      <c r="X333" s="390"/>
      <c r="Y333" s="390"/>
      <c r="AG333" s="390"/>
      <c r="AH333" s="390"/>
    </row>
    <row r="334" spans="2:38">
      <c r="B334" s="390"/>
      <c r="C334" s="391"/>
      <c r="D334" s="391"/>
      <c r="E334" s="391"/>
      <c r="F334" s="391"/>
      <c r="G334" s="390"/>
      <c r="H334" s="390"/>
      <c r="I334" s="390"/>
      <c r="J334" s="390"/>
      <c r="K334" s="390"/>
      <c r="L334" s="390"/>
      <c r="M334" s="390"/>
      <c r="N334" s="390"/>
      <c r="O334" s="390"/>
      <c r="U334" s="390"/>
      <c r="V334" s="390"/>
      <c r="W334" s="390"/>
      <c r="X334" s="390"/>
      <c r="Y334" s="390"/>
      <c r="AG334" s="390"/>
      <c r="AH334" s="390"/>
    </row>
    <row r="335" spans="2:38">
      <c r="B335" s="390"/>
      <c r="C335" s="391"/>
      <c r="D335" s="391"/>
      <c r="E335" s="391"/>
      <c r="F335" s="391"/>
      <c r="G335" s="390"/>
      <c r="H335" s="390"/>
      <c r="I335" s="390"/>
      <c r="J335" s="390"/>
      <c r="K335" s="390"/>
      <c r="L335" s="390"/>
      <c r="M335" s="390"/>
      <c r="N335" s="390"/>
      <c r="O335" s="390"/>
      <c r="U335" s="390"/>
      <c r="V335" s="390"/>
      <c r="W335" s="390"/>
      <c r="X335" s="390"/>
      <c r="Y335" s="390"/>
      <c r="AG335" s="390"/>
      <c r="AH335" s="390"/>
    </row>
    <row r="336" spans="2:38">
      <c r="B336" s="390"/>
      <c r="C336" s="391"/>
      <c r="D336" s="391"/>
      <c r="E336" s="391"/>
      <c r="F336" s="391"/>
      <c r="G336" s="390"/>
      <c r="H336" s="390"/>
      <c r="I336" s="390"/>
      <c r="J336" s="390"/>
      <c r="K336" s="390"/>
      <c r="L336" s="390"/>
      <c r="M336" s="390"/>
      <c r="N336" s="390"/>
      <c r="O336" s="390"/>
      <c r="U336" s="390"/>
      <c r="V336" s="390"/>
      <c r="W336" s="390"/>
      <c r="X336" s="390"/>
      <c r="Y336" s="390"/>
      <c r="AG336" s="390"/>
      <c r="AH336" s="390"/>
    </row>
    <row r="337" spans="2:34">
      <c r="B337" s="390"/>
      <c r="C337" s="391"/>
      <c r="D337" s="391"/>
      <c r="E337" s="391"/>
      <c r="F337" s="391"/>
      <c r="G337" s="390"/>
      <c r="H337" s="390"/>
      <c r="I337" s="390"/>
      <c r="J337" s="390"/>
      <c r="K337" s="390"/>
      <c r="L337" s="390"/>
      <c r="M337" s="390"/>
      <c r="N337" s="390"/>
      <c r="O337" s="390"/>
      <c r="U337" s="390"/>
      <c r="V337" s="390"/>
      <c r="W337" s="390"/>
      <c r="X337" s="390"/>
      <c r="Y337" s="390"/>
      <c r="AG337" s="390"/>
      <c r="AH337" s="390"/>
    </row>
    <row r="338" spans="2:34">
      <c r="B338" s="390"/>
      <c r="C338" s="391"/>
      <c r="D338" s="391"/>
      <c r="E338" s="391"/>
      <c r="F338" s="391"/>
      <c r="G338" s="390"/>
      <c r="H338" s="390"/>
      <c r="I338" s="390"/>
      <c r="J338" s="390"/>
      <c r="K338" s="390"/>
      <c r="L338" s="390"/>
      <c r="M338" s="390"/>
      <c r="N338" s="390"/>
      <c r="O338" s="390"/>
      <c r="U338" s="390"/>
      <c r="V338" s="390"/>
      <c r="W338" s="390"/>
      <c r="X338" s="390"/>
      <c r="Y338" s="390"/>
      <c r="AG338" s="390"/>
      <c r="AH338" s="390"/>
    </row>
    <row r="339" spans="2:34">
      <c r="B339" s="390"/>
      <c r="C339" s="391"/>
      <c r="D339" s="391"/>
      <c r="E339" s="391"/>
      <c r="F339" s="391"/>
      <c r="G339" s="390"/>
      <c r="H339" s="390"/>
      <c r="I339" s="390"/>
      <c r="J339" s="390"/>
      <c r="K339" s="390"/>
      <c r="L339" s="390"/>
      <c r="M339" s="390"/>
      <c r="N339" s="390"/>
      <c r="O339" s="390"/>
      <c r="U339" s="390"/>
      <c r="V339" s="390"/>
      <c r="W339" s="390"/>
      <c r="X339" s="390"/>
      <c r="Y339" s="390"/>
      <c r="AG339" s="390"/>
      <c r="AH339" s="390"/>
    </row>
    <row r="340" spans="2:34">
      <c r="B340" s="390"/>
      <c r="C340" s="391"/>
      <c r="D340" s="391"/>
      <c r="E340" s="391"/>
      <c r="F340" s="391"/>
      <c r="G340" s="390"/>
      <c r="H340" s="390"/>
      <c r="I340" s="390"/>
      <c r="J340" s="390"/>
      <c r="K340" s="390"/>
      <c r="L340" s="390"/>
      <c r="M340" s="390"/>
      <c r="N340" s="390"/>
      <c r="O340" s="390"/>
      <c r="U340" s="390"/>
      <c r="V340" s="390"/>
      <c r="W340" s="390"/>
      <c r="X340" s="390"/>
      <c r="Y340" s="390"/>
      <c r="AG340" s="390"/>
      <c r="AH340" s="390"/>
    </row>
    <row r="341" spans="2:34">
      <c r="B341" s="390"/>
      <c r="C341" s="391"/>
      <c r="D341" s="391"/>
      <c r="E341" s="391"/>
      <c r="F341" s="391"/>
      <c r="G341" s="390"/>
      <c r="H341" s="390"/>
      <c r="I341" s="390"/>
      <c r="J341" s="390"/>
      <c r="K341" s="390"/>
      <c r="L341" s="390"/>
      <c r="M341" s="390"/>
      <c r="N341" s="390"/>
      <c r="O341" s="390"/>
      <c r="U341" s="390"/>
      <c r="V341" s="390"/>
      <c r="W341" s="390"/>
      <c r="X341" s="390"/>
      <c r="Y341" s="390"/>
      <c r="AG341" s="390"/>
      <c r="AH341" s="390"/>
    </row>
    <row r="342" spans="2:34">
      <c r="B342" s="390"/>
      <c r="C342" s="391"/>
      <c r="D342" s="391"/>
      <c r="E342" s="391"/>
      <c r="F342" s="391"/>
      <c r="G342" s="390"/>
      <c r="H342" s="390"/>
      <c r="I342" s="390"/>
      <c r="J342" s="390"/>
      <c r="K342" s="390"/>
      <c r="L342" s="390"/>
      <c r="M342" s="390"/>
      <c r="N342" s="390"/>
      <c r="O342" s="390"/>
      <c r="U342" s="390"/>
      <c r="V342" s="390"/>
      <c r="W342" s="390"/>
      <c r="X342" s="390"/>
      <c r="Y342" s="390"/>
      <c r="AG342" s="390"/>
      <c r="AH342" s="390"/>
    </row>
    <row r="343" spans="2:34">
      <c r="B343" s="390"/>
      <c r="C343" s="391"/>
      <c r="D343" s="391"/>
      <c r="E343" s="391"/>
      <c r="F343" s="391"/>
      <c r="G343" s="390"/>
      <c r="H343" s="390"/>
      <c r="I343" s="390"/>
      <c r="J343" s="390"/>
      <c r="K343" s="390"/>
      <c r="L343" s="390"/>
      <c r="M343" s="390"/>
      <c r="N343" s="390"/>
      <c r="O343" s="390"/>
      <c r="U343" s="390"/>
      <c r="V343" s="390"/>
      <c r="W343" s="390"/>
      <c r="X343" s="390"/>
      <c r="Y343" s="390"/>
      <c r="AG343" s="390"/>
      <c r="AH343" s="390"/>
    </row>
    <row r="344" spans="2:34">
      <c r="B344" s="390"/>
      <c r="C344" s="391"/>
      <c r="D344" s="391"/>
      <c r="E344" s="391"/>
      <c r="F344" s="391"/>
      <c r="G344" s="390"/>
      <c r="H344" s="390"/>
      <c r="I344" s="390"/>
      <c r="J344" s="390"/>
      <c r="K344" s="390"/>
      <c r="L344" s="390"/>
      <c r="M344" s="390"/>
      <c r="N344" s="390"/>
      <c r="O344" s="390"/>
      <c r="U344" s="390"/>
      <c r="V344" s="390"/>
      <c r="W344" s="390"/>
      <c r="X344" s="390"/>
      <c r="Y344" s="390"/>
      <c r="AG344" s="390"/>
      <c r="AH344" s="390"/>
    </row>
    <row r="345" spans="2:34">
      <c r="B345" s="390"/>
      <c r="C345" s="391"/>
      <c r="D345" s="391"/>
      <c r="E345" s="391"/>
      <c r="F345" s="391"/>
      <c r="G345" s="390"/>
      <c r="H345" s="390"/>
      <c r="I345" s="390"/>
      <c r="J345" s="390"/>
      <c r="K345" s="390"/>
      <c r="L345" s="390"/>
      <c r="M345" s="390"/>
      <c r="N345" s="390"/>
      <c r="O345" s="390"/>
      <c r="U345" s="390"/>
      <c r="V345" s="390"/>
      <c r="W345" s="390"/>
      <c r="X345" s="390"/>
      <c r="Y345" s="390"/>
      <c r="AG345" s="390"/>
      <c r="AH345" s="390"/>
    </row>
    <row r="346" spans="2:34">
      <c r="B346" s="390"/>
      <c r="C346" s="391"/>
      <c r="D346" s="391"/>
      <c r="E346" s="391"/>
      <c r="F346" s="391"/>
      <c r="G346" s="390"/>
      <c r="H346" s="390"/>
      <c r="I346" s="390"/>
      <c r="J346" s="390"/>
      <c r="K346" s="390"/>
      <c r="L346" s="390"/>
      <c r="M346" s="390"/>
      <c r="N346" s="390"/>
      <c r="O346" s="390"/>
      <c r="U346" s="390"/>
      <c r="V346" s="390"/>
      <c r="W346" s="390"/>
      <c r="X346" s="390"/>
      <c r="Y346" s="390"/>
      <c r="AG346" s="390"/>
      <c r="AH346" s="390"/>
    </row>
    <row r="347" spans="2:34">
      <c r="B347" s="390"/>
      <c r="C347" s="391"/>
      <c r="D347" s="391"/>
      <c r="E347" s="391"/>
      <c r="F347" s="391"/>
      <c r="G347" s="390"/>
      <c r="H347" s="390"/>
      <c r="I347" s="390"/>
      <c r="J347" s="390"/>
      <c r="K347" s="390"/>
      <c r="L347" s="390"/>
      <c r="M347" s="390"/>
      <c r="N347" s="390"/>
      <c r="O347" s="390"/>
      <c r="U347" s="390"/>
      <c r="V347" s="390"/>
      <c r="W347" s="390"/>
      <c r="X347" s="390"/>
      <c r="Y347" s="390"/>
      <c r="AG347" s="390"/>
      <c r="AH347" s="390"/>
    </row>
    <row r="348" spans="2:34">
      <c r="B348" s="390"/>
      <c r="C348" s="391"/>
      <c r="D348" s="391"/>
      <c r="E348" s="391"/>
      <c r="F348" s="391"/>
      <c r="G348" s="390"/>
      <c r="H348" s="390"/>
      <c r="I348" s="390"/>
      <c r="J348" s="390"/>
      <c r="K348" s="390"/>
      <c r="L348" s="390"/>
      <c r="M348" s="390"/>
      <c r="N348" s="390"/>
      <c r="O348" s="390"/>
      <c r="U348" s="390"/>
      <c r="V348" s="390"/>
      <c r="W348" s="390"/>
      <c r="X348" s="390"/>
      <c r="Y348" s="390"/>
      <c r="AG348" s="390"/>
      <c r="AH348" s="390"/>
    </row>
    <row r="349" spans="2:34">
      <c r="B349" s="390"/>
      <c r="C349" s="391"/>
      <c r="D349" s="391"/>
      <c r="E349" s="391"/>
      <c r="F349" s="391"/>
      <c r="G349" s="390"/>
      <c r="H349" s="390"/>
      <c r="I349" s="390"/>
      <c r="J349" s="390"/>
      <c r="K349" s="390"/>
      <c r="L349" s="390"/>
      <c r="M349" s="390"/>
      <c r="N349" s="390"/>
      <c r="O349" s="390"/>
      <c r="U349" s="390"/>
      <c r="V349" s="390"/>
      <c r="W349" s="390"/>
      <c r="X349" s="390"/>
      <c r="Y349" s="390"/>
      <c r="AG349" s="390"/>
      <c r="AH349" s="390"/>
    </row>
    <row r="350" spans="2:34">
      <c r="B350" s="390"/>
      <c r="C350" s="391"/>
      <c r="D350" s="391"/>
      <c r="E350" s="391"/>
      <c r="F350" s="391"/>
      <c r="G350" s="390"/>
      <c r="H350" s="390"/>
      <c r="I350" s="390"/>
      <c r="J350" s="390"/>
      <c r="K350" s="390"/>
      <c r="L350" s="390"/>
      <c r="M350" s="390"/>
      <c r="N350" s="390"/>
      <c r="O350" s="390"/>
      <c r="U350" s="390"/>
      <c r="V350" s="390"/>
      <c r="W350" s="390"/>
      <c r="X350" s="390"/>
      <c r="Y350" s="390"/>
      <c r="AG350" s="390"/>
      <c r="AH350" s="390"/>
    </row>
    <row r="351" spans="2:34">
      <c r="B351" s="390"/>
      <c r="C351" s="391"/>
      <c r="D351" s="391"/>
      <c r="E351" s="391"/>
      <c r="F351" s="391"/>
      <c r="G351" s="390"/>
      <c r="H351" s="390"/>
      <c r="I351" s="390"/>
      <c r="J351" s="390"/>
      <c r="K351" s="390"/>
      <c r="L351" s="390"/>
      <c r="M351" s="390"/>
      <c r="N351" s="390"/>
      <c r="O351" s="390"/>
      <c r="U351" s="390"/>
      <c r="V351" s="390"/>
      <c r="W351" s="390"/>
      <c r="X351" s="390"/>
      <c r="Y351" s="390"/>
      <c r="AG351" s="390"/>
      <c r="AH351" s="390"/>
    </row>
    <row r="352" spans="2:34">
      <c r="B352" s="390"/>
      <c r="C352" s="391"/>
      <c r="D352" s="391"/>
      <c r="E352" s="391"/>
      <c r="F352" s="391"/>
      <c r="G352" s="390"/>
      <c r="H352" s="390"/>
      <c r="I352" s="390"/>
      <c r="J352" s="390"/>
      <c r="K352" s="390"/>
      <c r="L352" s="390"/>
      <c r="M352" s="390"/>
      <c r="N352" s="390"/>
      <c r="O352" s="390"/>
      <c r="U352" s="390"/>
      <c r="V352" s="390"/>
      <c r="W352" s="390"/>
      <c r="X352" s="390"/>
      <c r="Y352" s="390"/>
      <c r="AG352" s="390"/>
      <c r="AH352" s="390"/>
    </row>
    <row r="353" spans="2:34">
      <c r="B353" s="390"/>
      <c r="C353" s="391"/>
      <c r="D353" s="391"/>
      <c r="E353" s="391"/>
      <c r="F353" s="391"/>
      <c r="G353" s="390"/>
      <c r="H353" s="390"/>
      <c r="I353" s="390"/>
      <c r="J353" s="390"/>
      <c r="K353" s="390"/>
      <c r="L353" s="390"/>
      <c r="M353" s="390"/>
      <c r="N353" s="390"/>
      <c r="O353" s="390"/>
      <c r="U353" s="390"/>
      <c r="V353" s="390"/>
      <c r="W353" s="390"/>
      <c r="X353" s="390"/>
      <c r="Y353" s="390"/>
      <c r="AG353" s="390"/>
      <c r="AH353" s="390"/>
    </row>
    <row r="354" spans="2:34">
      <c r="B354" s="390"/>
      <c r="C354" s="391"/>
      <c r="D354" s="391"/>
      <c r="E354" s="391"/>
      <c r="F354" s="391"/>
      <c r="G354" s="390"/>
      <c r="H354" s="390"/>
      <c r="I354" s="390"/>
      <c r="J354" s="390"/>
      <c r="K354" s="390"/>
      <c r="L354" s="390"/>
      <c r="M354" s="390"/>
      <c r="N354" s="390"/>
      <c r="O354" s="390"/>
      <c r="U354" s="390"/>
      <c r="V354" s="390"/>
      <c r="W354" s="390"/>
      <c r="X354" s="390"/>
      <c r="Y354" s="390"/>
      <c r="AG354" s="390"/>
      <c r="AH354" s="390"/>
    </row>
    <row r="355" spans="2:34">
      <c r="B355" s="390"/>
      <c r="C355" s="391"/>
      <c r="D355" s="391"/>
      <c r="E355" s="391"/>
      <c r="F355" s="391"/>
      <c r="G355" s="390"/>
      <c r="H355" s="390"/>
      <c r="I355" s="390"/>
      <c r="J355" s="390"/>
      <c r="K355" s="390"/>
      <c r="L355" s="390"/>
      <c r="M355" s="390"/>
      <c r="N355" s="390"/>
      <c r="O355" s="390"/>
      <c r="U355" s="390"/>
      <c r="V355" s="390"/>
      <c r="W355" s="390"/>
      <c r="X355" s="390"/>
      <c r="Y355" s="390"/>
      <c r="AG355" s="390"/>
      <c r="AH355" s="390"/>
    </row>
    <row r="356" spans="2:34">
      <c r="B356" s="390"/>
      <c r="C356" s="391"/>
      <c r="D356" s="391"/>
      <c r="E356" s="391"/>
      <c r="F356" s="391"/>
      <c r="G356" s="390"/>
      <c r="H356" s="390"/>
      <c r="I356" s="390"/>
      <c r="J356" s="390"/>
      <c r="K356" s="390"/>
      <c r="L356" s="390"/>
      <c r="M356" s="390"/>
      <c r="N356" s="390"/>
      <c r="O356" s="390"/>
      <c r="U356" s="390"/>
      <c r="V356" s="390"/>
      <c r="W356" s="390"/>
      <c r="X356" s="390"/>
      <c r="Y356" s="390"/>
      <c r="AG356" s="390"/>
      <c r="AH356" s="390"/>
    </row>
    <row r="357" spans="2:34">
      <c r="B357" s="390"/>
      <c r="C357" s="391"/>
      <c r="D357" s="391"/>
      <c r="E357" s="391"/>
      <c r="F357" s="391"/>
      <c r="G357" s="390"/>
      <c r="H357" s="390"/>
      <c r="I357" s="390"/>
      <c r="J357" s="390"/>
      <c r="K357" s="390"/>
      <c r="L357" s="390"/>
      <c r="M357" s="390"/>
      <c r="N357" s="390"/>
      <c r="O357" s="390"/>
      <c r="U357" s="390"/>
      <c r="V357" s="390"/>
      <c r="W357" s="390"/>
      <c r="X357" s="390"/>
      <c r="Y357" s="390"/>
      <c r="AG357" s="390"/>
      <c r="AH357" s="390"/>
    </row>
    <row r="358" spans="2:34">
      <c r="B358" s="390"/>
      <c r="C358" s="391"/>
      <c r="D358" s="391"/>
      <c r="E358" s="391"/>
      <c r="F358" s="391"/>
      <c r="G358" s="390"/>
      <c r="H358" s="390"/>
      <c r="I358" s="390"/>
      <c r="J358" s="390"/>
      <c r="K358" s="390"/>
      <c r="L358" s="390"/>
      <c r="M358" s="390"/>
      <c r="N358" s="390"/>
      <c r="O358" s="390"/>
      <c r="U358" s="390"/>
      <c r="V358" s="390"/>
      <c r="W358" s="390"/>
      <c r="X358" s="390"/>
      <c r="Y358" s="390"/>
      <c r="AG358" s="390"/>
      <c r="AH358" s="390"/>
    </row>
    <row r="359" spans="2:34">
      <c r="B359" s="390"/>
      <c r="C359" s="391"/>
      <c r="D359" s="391"/>
      <c r="E359" s="391"/>
      <c r="F359" s="391"/>
      <c r="G359" s="390"/>
      <c r="H359" s="390"/>
      <c r="I359" s="390"/>
      <c r="J359" s="390"/>
      <c r="K359" s="390"/>
      <c r="L359" s="390"/>
      <c r="M359" s="390"/>
      <c r="N359" s="390"/>
      <c r="O359" s="390"/>
      <c r="U359" s="390"/>
      <c r="V359" s="390"/>
      <c r="W359" s="390"/>
      <c r="X359" s="390"/>
      <c r="Y359" s="390"/>
      <c r="AG359" s="390"/>
      <c r="AH359" s="390"/>
    </row>
    <row r="360" spans="2:34">
      <c r="B360" s="390"/>
      <c r="C360" s="391"/>
      <c r="D360" s="391"/>
      <c r="E360" s="391"/>
      <c r="F360" s="391"/>
      <c r="G360" s="390"/>
      <c r="H360" s="390"/>
      <c r="I360" s="390"/>
      <c r="J360" s="390"/>
      <c r="K360" s="390"/>
      <c r="L360" s="390"/>
      <c r="M360" s="390"/>
      <c r="N360" s="390"/>
      <c r="O360" s="390"/>
      <c r="U360" s="390"/>
      <c r="V360" s="390"/>
      <c r="W360" s="390"/>
      <c r="X360" s="390"/>
      <c r="Y360" s="390"/>
      <c r="AG360" s="390"/>
      <c r="AH360" s="390"/>
    </row>
    <row r="361" spans="2:34">
      <c r="B361" s="390"/>
      <c r="C361" s="391"/>
      <c r="D361" s="391"/>
      <c r="E361" s="391"/>
      <c r="F361" s="391"/>
      <c r="G361" s="390"/>
      <c r="H361" s="390"/>
      <c r="I361" s="390"/>
      <c r="J361" s="390"/>
      <c r="K361" s="390"/>
      <c r="L361" s="390"/>
      <c r="M361" s="390"/>
      <c r="N361" s="390"/>
      <c r="O361" s="390"/>
      <c r="U361" s="390"/>
      <c r="V361" s="390"/>
      <c r="W361" s="390"/>
      <c r="X361" s="390"/>
      <c r="Y361" s="390"/>
      <c r="AG361" s="390"/>
      <c r="AH361" s="390"/>
    </row>
    <row r="362" spans="2:34">
      <c r="B362" s="390"/>
      <c r="C362" s="391"/>
      <c r="D362" s="391"/>
      <c r="E362" s="391"/>
      <c r="F362" s="391"/>
      <c r="G362" s="390"/>
      <c r="H362" s="390"/>
      <c r="I362" s="390"/>
      <c r="J362" s="390"/>
      <c r="K362" s="390"/>
      <c r="L362" s="390"/>
      <c r="M362" s="390"/>
      <c r="N362" s="390"/>
      <c r="O362" s="390"/>
      <c r="U362" s="390"/>
      <c r="V362" s="390"/>
      <c r="W362" s="390"/>
      <c r="X362" s="390"/>
      <c r="Y362" s="390"/>
      <c r="AG362" s="390"/>
      <c r="AH362" s="390"/>
    </row>
    <row r="363" spans="2:34">
      <c r="B363" s="390"/>
      <c r="C363" s="391"/>
      <c r="D363" s="391"/>
      <c r="E363" s="391"/>
      <c r="F363" s="391"/>
      <c r="G363" s="390"/>
      <c r="H363" s="390"/>
      <c r="I363" s="390"/>
      <c r="J363" s="390"/>
      <c r="K363" s="390"/>
      <c r="L363" s="390"/>
      <c r="M363" s="390"/>
      <c r="N363" s="390"/>
      <c r="O363" s="390"/>
      <c r="U363" s="390"/>
      <c r="V363" s="390"/>
      <c r="W363" s="390"/>
      <c r="X363" s="390"/>
      <c r="Y363" s="390"/>
      <c r="AG363" s="390"/>
      <c r="AH363" s="390"/>
    </row>
    <row r="364" spans="2:34">
      <c r="B364" s="390"/>
      <c r="C364" s="391"/>
      <c r="D364" s="391"/>
      <c r="E364" s="391"/>
      <c r="F364" s="391"/>
      <c r="G364" s="390"/>
      <c r="H364" s="390"/>
      <c r="I364" s="390"/>
      <c r="J364" s="390"/>
      <c r="K364" s="390"/>
      <c r="L364" s="390"/>
      <c r="M364" s="390"/>
      <c r="N364" s="390"/>
      <c r="O364" s="390"/>
      <c r="U364" s="390"/>
      <c r="V364" s="390"/>
      <c r="W364" s="390"/>
      <c r="X364" s="390"/>
      <c r="Y364" s="390"/>
      <c r="AG364" s="390"/>
      <c r="AH364" s="390"/>
    </row>
    <row r="365" spans="2:34">
      <c r="B365" s="390"/>
      <c r="C365" s="391"/>
      <c r="D365" s="391"/>
      <c r="E365" s="391"/>
      <c r="F365" s="391"/>
      <c r="G365" s="390"/>
      <c r="H365" s="390"/>
      <c r="I365" s="390"/>
      <c r="J365" s="390"/>
      <c r="K365" s="390"/>
      <c r="L365" s="390"/>
      <c r="M365" s="390"/>
      <c r="N365" s="390"/>
      <c r="O365" s="390"/>
      <c r="U365" s="390"/>
      <c r="V365" s="390"/>
      <c r="W365" s="390"/>
      <c r="X365" s="390"/>
      <c r="Y365" s="390"/>
      <c r="AG365" s="390"/>
      <c r="AH365" s="390"/>
    </row>
    <row r="366" spans="2:34">
      <c r="B366" s="390"/>
      <c r="C366" s="391"/>
      <c r="D366" s="391"/>
      <c r="E366" s="391"/>
      <c r="F366" s="391"/>
      <c r="G366" s="390"/>
      <c r="H366" s="390"/>
      <c r="I366" s="390"/>
      <c r="J366" s="390"/>
      <c r="K366" s="390"/>
      <c r="L366" s="390"/>
      <c r="M366" s="390"/>
      <c r="N366" s="390"/>
      <c r="O366" s="390"/>
      <c r="U366" s="390"/>
      <c r="V366" s="390"/>
      <c r="W366" s="390"/>
      <c r="X366" s="390"/>
      <c r="Y366" s="390"/>
      <c r="AG366" s="390"/>
      <c r="AH366" s="390"/>
    </row>
    <row r="367" spans="2:34">
      <c r="B367" s="390"/>
      <c r="C367" s="391"/>
      <c r="D367" s="391"/>
      <c r="E367" s="391"/>
      <c r="F367" s="391"/>
      <c r="G367" s="390"/>
      <c r="H367" s="390"/>
      <c r="I367" s="390"/>
      <c r="J367" s="390"/>
      <c r="K367" s="390"/>
      <c r="L367" s="390"/>
      <c r="M367" s="390"/>
      <c r="N367" s="390"/>
      <c r="O367" s="390"/>
      <c r="U367" s="390"/>
      <c r="V367" s="390"/>
      <c r="W367" s="390"/>
      <c r="X367" s="390"/>
      <c r="Y367" s="390"/>
      <c r="AG367" s="390"/>
      <c r="AH367" s="390"/>
    </row>
    <row r="368" spans="2:34">
      <c r="B368" s="390"/>
      <c r="C368" s="391"/>
      <c r="D368" s="391"/>
      <c r="E368" s="391"/>
      <c r="F368" s="391"/>
      <c r="G368" s="390"/>
      <c r="H368" s="390"/>
      <c r="I368" s="390"/>
      <c r="J368" s="390"/>
      <c r="K368" s="390"/>
      <c r="L368" s="390"/>
      <c r="M368" s="390"/>
      <c r="N368" s="390"/>
      <c r="O368" s="390"/>
      <c r="U368" s="390"/>
      <c r="V368" s="390"/>
      <c r="W368" s="390"/>
      <c r="X368" s="390"/>
      <c r="Y368" s="390"/>
      <c r="AG368" s="390"/>
      <c r="AH368" s="390"/>
    </row>
    <row r="369" spans="2:34">
      <c r="B369" s="390"/>
      <c r="C369" s="391"/>
      <c r="D369" s="391"/>
      <c r="E369" s="391"/>
      <c r="F369" s="391"/>
      <c r="G369" s="390"/>
      <c r="H369" s="390"/>
      <c r="I369" s="390"/>
      <c r="J369" s="390"/>
      <c r="K369" s="390"/>
      <c r="L369" s="390"/>
      <c r="M369" s="390"/>
      <c r="N369" s="390"/>
      <c r="O369" s="390"/>
      <c r="U369" s="390"/>
      <c r="V369" s="390"/>
      <c r="W369" s="390"/>
      <c r="X369" s="390"/>
      <c r="Y369" s="390"/>
      <c r="AG369" s="390"/>
      <c r="AH369" s="390"/>
    </row>
    <row r="370" spans="2:34">
      <c r="B370" s="390"/>
      <c r="C370" s="391"/>
      <c r="D370" s="391"/>
      <c r="E370" s="391"/>
      <c r="F370" s="391"/>
      <c r="G370" s="390"/>
      <c r="H370" s="390"/>
      <c r="I370" s="390"/>
      <c r="J370" s="390"/>
      <c r="K370" s="390"/>
      <c r="L370" s="390"/>
      <c r="M370" s="390"/>
      <c r="N370" s="390"/>
      <c r="O370" s="390"/>
      <c r="U370" s="390"/>
      <c r="V370" s="390"/>
      <c r="W370" s="390"/>
      <c r="X370" s="390"/>
      <c r="Y370" s="390"/>
      <c r="AG370" s="390"/>
      <c r="AH370" s="390"/>
    </row>
    <row r="371" spans="2:34">
      <c r="B371" s="390"/>
      <c r="C371" s="391"/>
      <c r="D371" s="391"/>
      <c r="E371" s="391"/>
      <c r="F371" s="391"/>
      <c r="G371" s="390"/>
      <c r="H371" s="390"/>
      <c r="I371" s="390"/>
      <c r="J371" s="390"/>
      <c r="K371" s="390"/>
      <c r="L371" s="390"/>
      <c r="M371" s="390"/>
      <c r="N371" s="390"/>
      <c r="O371" s="390"/>
      <c r="U371" s="390"/>
      <c r="V371" s="390"/>
      <c r="W371" s="390"/>
      <c r="X371" s="390"/>
      <c r="Y371" s="390"/>
      <c r="AG371" s="390"/>
      <c r="AH371" s="390"/>
    </row>
    <row r="372" spans="2:34">
      <c r="B372" s="390"/>
      <c r="C372" s="391"/>
      <c r="D372" s="391"/>
      <c r="E372" s="391"/>
      <c r="F372" s="391"/>
      <c r="G372" s="390"/>
      <c r="H372" s="390"/>
      <c r="I372" s="390"/>
      <c r="J372" s="390"/>
      <c r="K372" s="390"/>
      <c r="L372" s="390"/>
      <c r="M372" s="390"/>
      <c r="N372" s="390"/>
      <c r="O372" s="390"/>
      <c r="U372" s="390"/>
      <c r="V372" s="390"/>
      <c r="W372" s="390"/>
      <c r="X372" s="390"/>
      <c r="Y372" s="390"/>
      <c r="AG372" s="390"/>
      <c r="AH372" s="390"/>
    </row>
    <row r="373" spans="2:34">
      <c r="B373" s="390"/>
      <c r="C373" s="391"/>
      <c r="D373" s="391"/>
      <c r="E373" s="391"/>
      <c r="F373" s="391"/>
      <c r="G373" s="390"/>
      <c r="H373" s="390"/>
      <c r="I373" s="390"/>
      <c r="J373" s="390"/>
      <c r="K373" s="390"/>
      <c r="L373" s="390"/>
      <c r="M373" s="390"/>
      <c r="N373" s="390"/>
      <c r="O373" s="390"/>
      <c r="U373" s="390"/>
      <c r="V373" s="390"/>
      <c r="W373" s="390"/>
      <c r="X373" s="390"/>
      <c r="Y373" s="390"/>
      <c r="AG373" s="390"/>
      <c r="AH373" s="390"/>
    </row>
    <row r="374" spans="2:34">
      <c r="B374" s="390"/>
      <c r="C374" s="391"/>
      <c r="D374" s="391"/>
      <c r="E374" s="391"/>
      <c r="F374" s="391"/>
      <c r="G374" s="390"/>
      <c r="H374" s="390"/>
      <c r="I374" s="390"/>
      <c r="J374" s="390"/>
      <c r="K374" s="390"/>
      <c r="L374" s="390"/>
      <c r="M374" s="390"/>
      <c r="N374" s="390"/>
      <c r="O374" s="390"/>
      <c r="U374" s="390"/>
      <c r="V374" s="390"/>
      <c r="W374" s="390"/>
      <c r="X374" s="390"/>
      <c r="Y374" s="390"/>
      <c r="AG374" s="390"/>
      <c r="AH374" s="390"/>
    </row>
    <row r="375" spans="2:34">
      <c r="B375" s="390"/>
      <c r="C375" s="391"/>
      <c r="D375" s="391"/>
      <c r="E375" s="391"/>
      <c r="F375" s="391"/>
      <c r="G375" s="390"/>
      <c r="H375" s="390"/>
      <c r="I375" s="390"/>
      <c r="J375" s="390"/>
      <c r="K375" s="390"/>
      <c r="L375" s="390"/>
      <c r="M375" s="390"/>
      <c r="N375" s="390"/>
      <c r="O375" s="390"/>
      <c r="U375" s="390"/>
      <c r="V375" s="390"/>
      <c r="W375" s="390"/>
      <c r="X375" s="390"/>
      <c r="Y375" s="390"/>
      <c r="AG375" s="390"/>
      <c r="AH375" s="390"/>
    </row>
    <row r="376" spans="2:34">
      <c r="B376" s="390"/>
      <c r="C376" s="391"/>
      <c r="D376" s="391"/>
      <c r="E376" s="391"/>
      <c r="F376" s="391"/>
      <c r="G376" s="390"/>
      <c r="H376" s="390"/>
      <c r="I376" s="390"/>
      <c r="J376" s="390"/>
      <c r="K376" s="390"/>
      <c r="L376" s="390"/>
      <c r="M376" s="390"/>
      <c r="N376" s="390"/>
      <c r="O376" s="390"/>
      <c r="U376" s="390"/>
      <c r="V376" s="390"/>
      <c r="W376" s="390"/>
      <c r="X376" s="390"/>
      <c r="Y376" s="390"/>
      <c r="AG376" s="390"/>
      <c r="AH376" s="390"/>
    </row>
    <row r="377" spans="2:34">
      <c r="B377" s="390"/>
      <c r="C377" s="391"/>
      <c r="D377" s="391"/>
      <c r="E377" s="391"/>
      <c r="F377" s="391"/>
      <c r="G377" s="390"/>
      <c r="H377" s="390"/>
      <c r="I377" s="390"/>
      <c r="J377" s="390"/>
      <c r="K377" s="390"/>
      <c r="L377" s="390"/>
      <c r="M377" s="390"/>
      <c r="N377" s="390"/>
      <c r="O377" s="390"/>
      <c r="U377" s="390"/>
      <c r="V377" s="390"/>
      <c r="W377" s="390"/>
      <c r="X377" s="390"/>
      <c r="Y377" s="390"/>
      <c r="AG377" s="390"/>
      <c r="AH377" s="390"/>
    </row>
    <row r="378" spans="2:34">
      <c r="B378" s="390"/>
      <c r="C378" s="391"/>
      <c r="D378" s="391"/>
      <c r="E378" s="391"/>
      <c r="F378" s="391"/>
      <c r="G378" s="390"/>
      <c r="H378" s="390"/>
      <c r="I378" s="390"/>
      <c r="J378" s="390"/>
      <c r="K378" s="390"/>
      <c r="L378" s="390"/>
      <c r="M378" s="390"/>
      <c r="N378" s="390"/>
      <c r="O378" s="390"/>
      <c r="U378" s="390"/>
      <c r="V378" s="390"/>
      <c r="W378" s="390"/>
      <c r="X378" s="390"/>
      <c r="Y378" s="390"/>
      <c r="AG378" s="390"/>
      <c r="AH378" s="390"/>
    </row>
    <row r="379" spans="2:34">
      <c r="B379" s="390"/>
      <c r="C379" s="391"/>
      <c r="D379" s="391"/>
      <c r="E379" s="391"/>
      <c r="F379" s="391"/>
      <c r="G379" s="390"/>
      <c r="H379" s="390"/>
      <c r="I379" s="390"/>
      <c r="J379" s="390"/>
      <c r="K379" s="390"/>
      <c r="L379" s="390"/>
      <c r="M379" s="390"/>
      <c r="N379" s="390"/>
      <c r="O379" s="390"/>
      <c r="U379" s="390"/>
      <c r="V379" s="390"/>
      <c r="W379" s="390"/>
      <c r="X379" s="390"/>
      <c r="Y379" s="390"/>
      <c r="AG379" s="390"/>
      <c r="AH379" s="390"/>
    </row>
    <row r="380" spans="2:34">
      <c r="B380" s="390"/>
      <c r="C380" s="391"/>
      <c r="D380" s="391"/>
      <c r="E380" s="391"/>
      <c r="F380" s="391"/>
      <c r="G380" s="390"/>
      <c r="H380" s="390"/>
      <c r="I380" s="390"/>
      <c r="J380" s="390"/>
      <c r="K380" s="390"/>
      <c r="L380" s="390"/>
      <c r="M380" s="390"/>
      <c r="N380" s="390"/>
      <c r="O380" s="390"/>
      <c r="U380" s="390"/>
      <c r="V380" s="390"/>
      <c r="W380" s="390"/>
      <c r="X380" s="390"/>
      <c r="Y380" s="390"/>
      <c r="AG380" s="390"/>
      <c r="AH380" s="390"/>
    </row>
    <row r="381" spans="2:34">
      <c r="B381" s="390"/>
      <c r="C381" s="391"/>
      <c r="D381" s="391"/>
      <c r="E381" s="391"/>
      <c r="F381" s="391"/>
      <c r="G381" s="390"/>
      <c r="H381" s="390"/>
      <c r="I381" s="390"/>
      <c r="J381" s="390"/>
      <c r="K381" s="390"/>
      <c r="L381" s="390"/>
      <c r="M381" s="390"/>
      <c r="N381" s="390"/>
      <c r="O381" s="390"/>
      <c r="U381" s="390"/>
      <c r="V381" s="390"/>
      <c r="W381" s="390"/>
      <c r="X381" s="390"/>
      <c r="Y381" s="390"/>
      <c r="AG381" s="390"/>
      <c r="AH381" s="390"/>
    </row>
    <row r="382" spans="2:34">
      <c r="B382" s="390"/>
      <c r="C382" s="391"/>
      <c r="D382" s="391"/>
      <c r="E382" s="391"/>
      <c r="F382" s="391"/>
      <c r="G382" s="390"/>
      <c r="H382" s="390"/>
      <c r="I382" s="390"/>
      <c r="J382" s="390"/>
      <c r="K382" s="390"/>
      <c r="L382" s="390"/>
      <c r="M382" s="390"/>
      <c r="N382" s="390"/>
      <c r="O382" s="390"/>
      <c r="U382" s="390"/>
      <c r="V382" s="390"/>
      <c r="W382" s="390"/>
      <c r="X382" s="390"/>
      <c r="Y382" s="390"/>
      <c r="AG382" s="390"/>
      <c r="AH382" s="390"/>
    </row>
    <row r="383" spans="2:34">
      <c r="B383" s="390"/>
      <c r="C383" s="391"/>
      <c r="D383" s="391"/>
      <c r="E383" s="391"/>
      <c r="F383" s="391"/>
      <c r="G383" s="390"/>
      <c r="H383" s="390"/>
      <c r="I383" s="390"/>
      <c r="J383" s="390"/>
      <c r="K383" s="390"/>
      <c r="L383" s="390"/>
      <c r="M383" s="390"/>
      <c r="N383" s="390"/>
      <c r="O383" s="390"/>
      <c r="U383" s="390"/>
      <c r="V383" s="390"/>
      <c r="W383" s="390"/>
      <c r="X383" s="390"/>
      <c r="Y383" s="390"/>
      <c r="AG383" s="390"/>
      <c r="AH383" s="390"/>
    </row>
    <row r="384" spans="2:34">
      <c r="B384" s="390"/>
      <c r="C384" s="391"/>
      <c r="D384" s="391"/>
      <c r="E384" s="391"/>
      <c r="F384" s="391"/>
      <c r="G384" s="390"/>
      <c r="H384" s="390"/>
      <c r="I384" s="390"/>
      <c r="J384" s="390"/>
      <c r="K384" s="390"/>
      <c r="L384" s="390"/>
      <c r="M384" s="390"/>
      <c r="N384" s="390"/>
      <c r="O384" s="390"/>
      <c r="U384" s="390"/>
      <c r="V384" s="390"/>
      <c r="W384" s="390"/>
      <c r="X384" s="390"/>
      <c r="Y384" s="390"/>
      <c r="AG384" s="390"/>
      <c r="AH384" s="390"/>
    </row>
    <row r="385" spans="2:34">
      <c r="B385" s="390"/>
      <c r="C385" s="391"/>
      <c r="D385" s="391"/>
      <c r="E385" s="391"/>
      <c r="F385" s="391"/>
      <c r="G385" s="390"/>
      <c r="H385" s="390"/>
      <c r="I385" s="390"/>
      <c r="J385" s="390"/>
      <c r="K385" s="390"/>
      <c r="L385" s="390"/>
      <c r="M385" s="390"/>
      <c r="N385" s="390"/>
      <c r="O385" s="390"/>
      <c r="U385" s="390"/>
      <c r="V385" s="390"/>
      <c r="W385" s="390"/>
      <c r="X385" s="390"/>
      <c r="Y385" s="390"/>
      <c r="AG385" s="390"/>
      <c r="AH385" s="390"/>
    </row>
    <row r="386" spans="2:34">
      <c r="B386" s="390"/>
      <c r="C386" s="391"/>
      <c r="D386" s="391"/>
      <c r="E386" s="391"/>
      <c r="F386" s="391"/>
      <c r="G386" s="390"/>
      <c r="H386" s="390"/>
      <c r="I386" s="390"/>
      <c r="J386" s="390"/>
      <c r="K386" s="390"/>
      <c r="L386" s="390"/>
      <c r="M386" s="390"/>
      <c r="N386" s="390"/>
      <c r="O386" s="390"/>
      <c r="U386" s="390"/>
      <c r="V386" s="390"/>
      <c r="W386" s="390"/>
      <c r="X386" s="390"/>
      <c r="Y386" s="390"/>
      <c r="AG386" s="390"/>
      <c r="AH386" s="390"/>
    </row>
    <row r="387" spans="2:34">
      <c r="B387" s="390"/>
      <c r="C387" s="391"/>
      <c r="D387" s="391"/>
      <c r="E387" s="391"/>
      <c r="F387" s="391"/>
      <c r="G387" s="390"/>
      <c r="H387" s="390"/>
      <c r="I387" s="390"/>
      <c r="J387" s="390"/>
      <c r="K387" s="390"/>
      <c r="L387" s="390"/>
      <c r="M387" s="390"/>
      <c r="N387" s="390"/>
      <c r="O387" s="390"/>
      <c r="U387" s="390"/>
      <c r="V387" s="390"/>
      <c r="W387" s="390"/>
      <c r="X387" s="390"/>
      <c r="Y387" s="390"/>
      <c r="AG387" s="390"/>
      <c r="AH387" s="390"/>
    </row>
    <row r="388" spans="2:34">
      <c r="B388" s="390"/>
      <c r="C388" s="391"/>
      <c r="D388" s="391"/>
      <c r="E388" s="391"/>
      <c r="F388" s="391"/>
      <c r="G388" s="390"/>
      <c r="H388" s="390"/>
      <c r="I388" s="390"/>
      <c r="J388" s="390"/>
      <c r="K388" s="390"/>
      <c r="L388" s="390"/>
      <c r="M388" s="390"/>
      <c r="N388" s="390"/>
      <c r="O388" s="390"/>
      <c r="U388" s="390"/>
      <c r="V388" s="390"/>
      <c r="W388" s="390"/>
      <c r="X388" s="390"/>
      <c r="Y388" s="390"/>
      <c r="AG388" s="390"/>
      <c r="AH388" s="390"/>
    </row>
    <row r="389" spans="2:34">
      <c r="B389" s="390"/>
      <c r="C389" s="391"/>
      <c r="D389" s="391"/>
      <c r="E389" s="391"/>
      <c r="F389" s="391"/>
      <c r="G389" s="390"/>
      <c r="H389" s="390"/>
      <c r="I389" s="390"/>
      <c r="J389" s="390"/>
      <c r="K389" s="390"/>
      <c r="L389" s="390"/>
      <c r="M389" s="390"/>
      <c r="N389" s="390"/>
      <c r="O389" s="390"/>
      <c r="U389" s="390"/>
      <c r="V389" s="390"/>
      <c r="W389" s="390"/>
      <c r="X389" s="390"/>
      <c r="Y389" s="390"/>
      <c r="AG389" s="390"/>
      <c r="AH389" s="390"/>
    </row>
    <row r="390" spans="2:34">
      <c r="B390" s="390"/>
      <c r="C390" s="391"/>
      <c r="D390" s="391"/>
      <c r="E390" s="391"/>
      <c r="F390" s="391"/>
      <c r="G390" s="390"/>
      <c r="H390" s="390"/>
      <c r="I390" s="390"/>
      <c r="J390" s="390"/>
      <c r="K390" s="390"/>
      <c r="L390" s="390"/>
      <c r="M390" s="390"/>
      <c r="N390" s="390"/>
      <c r="O390" s="390"/>
      <c r="U390" s="390"/>
      <c r="V390" s="390"/>
      <c r="W390" s="390"/>
      <c r="X390" s="390"/>
      <c r="Y390" s="390"/>
      <c r="AG390" s="390"/>
      <c r="AH390" s="390"/>
    </row>
    <row r="391" spans="2:34">
      <c r="B391" s="390"/>
      <c r="C391" s="391"/>
      <c r="D391" s="391"/>
      <c r="E391" s="391"/>
      <c r="F391" s="391"/>
      <c r="G391" s="390"/>
      <c r="H391" s="390"/>
      <c r="I391" s="390"/>
      <c r="J391" s="390"/>
      <c r="K391" s="390"/>
      <c r="L391" s="390"/>
      <c r="M391" s="390"/>
      <c r="N391" s="390"/>
      <c r="O391" s="390"/>
      <c r="U391" s="390"/>
      <c r="V391" s="390"/>
      <c r="W391" s="390"/>
      <c r="X391" s="390"/>
      <c r="Y391" s="390"/>
      <c r="AG391" s="390"/>
      <c r="AH391" s="390"/>
    </row>
    <row r="392" spans="2:34">
      <c r="B392" s="390"/>
      <c r="C392" s="391"/>
      <c r="D392" s="391"/>
      <c r="E392" s="391"/>
      <c r="F392" s="391"/>
      <c r="G392" s="390"/>
      <c r="H392" s="390"/>
      <c r="I392" s="390"/>
      <c r="J392" s="390"/>
      <c r="K392" s="390"/>
      <c r="L392" s="390"/>
      <c r="M392" s="390"/>
      <c r="N392" s="390"/>
      <c r="O392" s="390"/>
      <c r="U392" s="390"/>
      <c r="V392" s="390"/>
      <c r="W392" s="390"/>
      <c r="X392" s="390"/>
      <c r="Y392" s="390"/>
      <c r="AG392" s="390"/>
      <c r="AH392" s="390"/>
    </row>
    <row r="393" spans="2:34">
      <c r="B393" s="390"/>
      <c r="C393" s="391"/>
      <c r="D393" s="391"/>
      <c r="E393" s="391"/>
      <c r="F393" s="391"/>
      <c r="G393" s="390"/>
      <c r="H393" s="390"/>
      <c r="I393" s="390"/>
      <c r="J393" s="390"/>
      <c r="K393" s="390"/>
      <c r="L393" s="390"/>
      <c r="M393" s="390"/>
      <c r="N393" s="390"/>
      <c r="O393" s="390"/>
      <c r="U393" s="390"/>
      <c r="V393" s="390"/>
      <c r="W393" s="390"/>
      <c r="X393" s="390"/>
      <c r="Y393" s="390"/>
      <c r="AG393" s="390"/>
      <c r="AH393" s="390"/>
    </row>
    <row r="394" spans="2:34">
      <c r="B394" s="390"/>
      <c r="C394" s="391"/>
      <c r="D394" s="391"/>
      <c r="E394" s="391"/>
      <c r="F394" s="391"/>
      <c r="G394" s="390"/>
      <c r="H394" s="390"/>
      <c r="I394" s="390"/>
      <c r="J394" s="390"/>
      <c r="K394" s="390"/>
      <c r="L394" s="390"/>
      <c r="M394" s="390"/>
      <c r="N394" s="390"/>
      <c r="O394" s="390"/>
      <c r="U394" s="390"/>
      <c r="V394" s="390"/>
      <c r="W394" s="390"/>
      <c r="X394" s="390"/>
      <c r="Y394" s="390"/>
      <c r="AG394" s="390"/>
      <c r="AH394" s="390"/>
    </row>
    <row r="395" spans="2:34">
      <c r="B395" s="390"/>
      <c r="C395" s="391"/>
      <c r="D395" s="391"/>
      <c r="E395" s="391"/>
      <c r="F395" s="391"/>
      <c r="G395" s="390"/>
      <c r="H395" s="390"/>
      <c r="I395" s="390"/>
      <c r="J395" s="390"/>
      <c r="K395" s="390"/>
      <c r="L395" s="390"/>
      <c r="M395" s="390"/>
      <c r="N395" s="390"/>
      <c r="O395" s="390"/>
      <c r="U395" s="390"/>
      <c r="V395" s="390"/>
      <c r="W395" s="390"/>
      <c r="X395" s="390"/>
      <c r="Y395" s="390"/>
      <c r="AG395" s="390"/>
      <c r="AH395" s="390"/>
    </row>
    <row r="396" spans="2:34">
      <c r="B396" s="390"/>
      <c r="C396" s="391"/>
      <c r="D396" s="391"/>
      <c r="E396" s="391"/>
      <c r="F396" s="391"/>
      <c r="G396" s="390"/>
      <c r="H396" s="390"/>
      <c r="I396" s="390"/>
      <c r="J396" s="390"/>
      <c r="K396" s="390"/>
      <c r="L396" s="390"/>
      <c r="M396" s="390"/>
      <c r="N396" s="390"/>
      <c r="O396" s="390"/>
      <c r="U396" s="390"/>
      <c r="V396" s="390"/>
      <c r="W396" s="390"/>
      <c r="X396" s="390"/>
      <c r="Y396" s="390"/>
      <c r="AG396" s="390"/>
      <c r="AH396" s="390"/>
    </row>
    <row r="397" spans="2:34">
      <c r="B397" s="390"/>
      <c r="C397" s="391"/>
      <c r="D397" s="391"/>
      <c r="E397" s="391"/>
      <c r="F397" s="391"/>
      <c r="G397" s="390"/>
      <c r="H397" s="390"/>
      <c r="I397" s="390"/>
      <c r="J397" s="390"/>
      <c r="K397" s="390"/>
      <c r="L397" s="390"/>
      <c r="M397" s="390"/>
      <c r="N397" s="390"/>
      <c r="O397" s="390"/>
      <c r="U397" s="390"/>
      <c r="V397" s="390"/>
      <c r="W397" s="390"/>
      <c r="X397" s="390"/>
      <c r="Y397" s="390"/>
      <c r="AG397" s="390"/>
      <c r="AH397" s="390"/>
    </row>
    <row r="398" spans="2:34">
      <c r="B398" s="390"/>
      <c r="C398" s="391"/>
      <c r="D398" s="391"/>
      <c r="E398" s="391"/>
      <c r="F398" s="391"/>
      <c r="G398" s="390"/>
      <c r="H398" s="390"/>
      <c r="I398" s="390"/>
      <c r="J398" s="390"/>
      <c r="K398" s="390"/>
      <c r="L398" s="390"/>
      <c r="M398" s="390"/>
      <c r="N398" s="390"/>
      <c r="O398" s="390"/>
      <c r="U398" s="390"/>
      <c r="V398" s="390"/>
      <c r="W398" s="390"/>
      <c r="X398" s="390"/>
      <c r="Y398" s="390"/>
      <c r="AG398" s="390"/>
      <c r="AH398" s="390"/>
    </row>
    <row r="399" spans="2:34">
      <c r="B399" s="390"/>
      <c r="C399" s="391"/>
      <c r="D399" s="391"/>
      <c r="E399" s="391"/>
      <c r="F399" s="391"/>
      <c r="G399" s="390"/>
      <c r="H399" s="390"/>
      <c r="I399" s="390"/>
      <c r="J399" s="390"/>
      <c r="K399" s="390"/>
      <c r="L399" s="390"/>
      <c r="M399" s="390"/>
      <c r="N399" s="390"/>
      <c r="O399" s="390"/>
      <c r="U399" s="390"/>
      <c r="V399" s="390"/>
      <c r="W399" s="390"/>
      <c r="X399" s="390"/>
      <c r="Y399" s="390"/>
      <c r="AG399" s="390"/>
      <c r="AH399" s="390"/>
    </row>
    <row r="400" spans="2:34">
      <c r="B400" s="390"/>
      <c r="C400" s="391"/>
      <c r="D400" s="391"/>
      <c r="E400" s="391"/>
      <c r="F400" s="391"/>
      <c r="G400" s="390"/>
      <c r="H400" s="390"/>
      <c r="I400" s="390"/>
      <c r="J400" s="390"/>
      <c r="K400" s="390"/>
      <c r="L400" s="390"/>
      <c r="M400" s="390"/>
      <c r="N400" s="390"/>
      <c r="O400" s="390"/>
      <c r="U400" s="390"/>
      <c r="V400" s="390"/>
      <c r="W400" s="390"/>
      <c r="X400" s="390"/>
      <c r="Y400" s="390"/>
      <c r="AG400" s="390"/>
      <c r="AH400" s="390"/>
    </row>
    <row r="401" spans="2:34">
      <c r="B401" s="390"/>
      <c r="C401" s="391"/>
      <c r="D401" s="391"/>
      <c r="E401" s="391"/>
      <c r="F401" s="391"/>
      <c r="G401" s="390"/>
      <c r="H401" s="390"/>
      <c r="I401" s="390"/>
      <c r="J401" s="390"/>
      <c r="K401" s="390"/>
      <c r="L401" s="390"/>
      <c r="M401" s="390"/>
      <c r="N401" s="390"/>
      <c r="O401" s="390"/>
      <c r="U401" s="390"/>
      <c r="V401" s="390"/>
      <c r="W401" s="390"/>
      <c r="X401" s="390"/>
      <c r="Y401" s="390"/>
      <c r="AG401" s="390"/>
      <c r="AH401" s="390"/>
    </row>
    <row r="402" spans="2:34">
      <c r="B402" s="390"/>
      <c r="C402" s="391"/>
      <c r="D402" s="391"/>
      <c r="E402" s="391"/>
      <c r="F402" s="391"/>
      <c r="G402" s="390"/>
      <c r="H402" s="390"/>
      <c r="I402" s="390"/>
      <c r="J402" s="390"/>
      <c r="K402" s="390"/>
      <c r="L402" s="390"/>
      <c r="M402" s="390"/>
      <c r="N402" s="390"/>
      <c r="O402" s="390"/>
      <c r="U402" s="390"/>
      <c r="V402" s="390"/>
      <c r="W402" s="390"/>
      <c r="X402" s="390"/>
      <c r="Y402" s="390"/>
      <c r="AG402" s="390"/>
      <c r="AH402" s="390"/>
    </row>
    <row r="403" spans="2:34">
      <c r="B403" s="390"/>
      <c r="C403" s="391"/>
      <c r="D403" s="391"/>
      <c r="E403" s="391"/>
      <c r="F403" s="391"/>
      <c r="G403" s="390"/>
      <c r="H403" s="390"/>
      <c r="I403" s="390"/>
      <c r="J403" s="390"/>
      <c r="K403" s="390"/>
      <c r="L403" s="390"/>
      <c r="M403" s="390"/>
      <c r="N403" s="390"/>
      <c r="O403" s="390"/>
      <c r="U403" s="390"/>
      <c r="V403" s="390"/>
      <c r="W403" s="390"/>
      <c r="X403" s="390"/>
      <c r="Y403" s="390"/>
      <c r="AG403" s="390"/>
      <c r="AH403" s="390"/>
    </row>
    <row r="404" spans="2:34">
      <c r="B404" s="390"/>
      <c r="C404" s="391"/>
      <c r="D404" s="391"/>
      <c r="E404" s="391"/>
      <c r="F404" s="391"/>
      <c r="G404" s="390"/>
      <c r="H404" s="390"/>
      <c r="I404" s="390"/>
      <c r="J404" s="390"/>
      <c r="K404" s="390"/>
      <c r="L404" s="390"/>
      <c r="M404" s="390"/>
      <c r="N404" s="390"/>
      <c r="O404" s="390"/>
      <c r="U404" s="390"/>
      <c r="V404" s="390"/>
      <c r="W404" s="390"/>
      <c r="X404" s="390"/>
      <c r="Y404" s="390"/>
      <c r="AG404" s="390"/>
      <c r="AH404" s="390"/>
    </row>
    <row r="405" spans="2:34">
      <c r="B405" s="390"/>
      <c r="C405" s="391"/>
      <c r="D405" s="391"/>
      <c r="E405" s="391"/>
      <c r="F405" s="391"/>
      <c r="G405" s="390"/>
      <c r="H405" s="390"/>
      <c r="I405" s="390"/>
      <c r="J405" s="390"/>
      <c r="K405" s="390"/>
      <c r="L405" s="390"/>
      <c r="M405" s="390"/>
      <c r="N405" s="390"/>
      <c r="O405" s="390"/>
      <c r="U405" s="390"/>
      <c r="V405" s="390"/>
      <c r="W405" s="390"/>
      <c r="X405" s="390"/>
      <c r="Y405" s="390"/>
      <c r="AG405" s="390"/>
      <c r="AH405" s="390"/>
    </row>
    <row r="406" spans="2:34">
      <c r="B406" s="390"/>
      <c r="C406" s="391"/>
      <c r="D406" s="391"/>
      <c r="E406" s="391"/>
      <c r="F406" s="391"/>
      <c r="G406" s="390"/>
      <c r="H406" s="390"/>
      <c r="I406" s="390"/>
      <c r="J406" s="390"/>
      <c r="K406" s="390"/>
      <c r="L406" s="390"/>
      <c r="M406" s="390"/>
      <c r="N406" s="390"/>
      <c r="O406" s="390"/>
      <c r="U406" s="390"/>
      <c r="V406" s="390"/>
      <c r="W406" s="390"/>
      <c r="X406" s="390"/>
      <c r="Y406" s="390"/>
      <c r="AG406" s="390"/>
      <c r="AH406" s="390"/>
    </row>
    <row r="407" spans="2:34">
      <c r="B407" s="390"/>
      <c r="C407" s="391"/>
      <c r="D407" s="391"/>
      <c r="E407" s="391"/>
      <c r="F407" s="391"/>
      <c r="G407" s="390"/>
      <c r="H407" s="390"/>
      <c r="I407" s="390"/>
      <c r="J407" s="390"/>
      <c r="K407" s="390"/>
      <c r="L407" s="390"/>
      <c r="M407" s="390"/>
      <c r="N407" s="390"/>
      <c r="O407" s="390"/>
      <c r="U407" s="390"/>
      <c r="V407" s="390"/>
      <c r="W407" s="390"/>
      <c r="X407" s="390"/>
      <c r="Y407" s="390"/>
      <c r="AG407" s="390"/>
      <c r="AH407" s="390"/>
    </row>
    <row r="408" spans="2:34">
      <c r="B408" s="390"/>
      <c r="C408" s="391"/>
      <c r="D408" s="391"/>
      <c r="E408" s="391"/>
      <c r="F408" s="391"/>
      <c r="G408" s="390"/>
      <c r="H408" s="390"/>
      <c r="I408" s="390"/>
      <c r="J408" s="390"/>
      <c r="K408" s="390"/>
      <c r="L408" s="390"/>
      <c r="M408" s="390"/>
      <c r="N408" s="390"/>
      <c r="O408" s="390"/>
      <c r="U408" s="390"/>
      <c r="V408" s="390"/>
      <c r="W408" s="390"/>
      <c r="X408" s="390"/>
      <c r="Y408" s="390"/>
      <c r="AG408" s="390"/>
      <c r="AH408" s="390"/>
    </row>
    <row r="409" spans="2:34">
      <c r="B409" s="390"/>
      <c r="C409" s="391"/>
      <c r="D409" s="391"/>
      <c r="E409" s="391"/>
      <c r="F409" s="391"/>
      <c r="G409" s="390"/>
      <c r="H409" s="390"/>
      <c r="I409" s="390"/>
      <c r="J409" s="390"/>
      <c r="K409" s="390"/>
      <c r="L409" s="390"/>
      <c r="M409" s="390"/>
      <c r="N409" s="390"/>
      <c r="O409" s="390"/>
      <c r="U409" s="390"/>
      <c r="V409" s="390"/>
      <c r="W409" s="390"/>
      <c r="X409" s="390"/>
      <c r="Y409" s="390"/>
      <c r="AG409" s="390"/>
      <c r="AH409" s="390"/>
    </row>
    <row r="410" spans="2:34">
      <c r="B410" s="390"/>
      <c r="C410" s="391"/>
      <c r="D410" s="391"/>
      <c r="E410" s="391"/>
      <c r="F410" s="391"/>
      <c r="G410" s="390"/>
      <c r="H410" s="390"/>
      <c r="I410" s="390"/>
      <c r="J410" s="390"/>
      <c r="K410" s="390"/>
      <c r="L410" s="390"/>
      <c r="M410" s="390"/>
      <c r="N410" s="390"/>
      <c r="O410" s="390"/>
      <c r="U410" s="390"/>
      <c r="V410" s="390"/>
      <c r="W410" s="390"/>
      <c r="X410" s="390"/>
      <c r="Y410" s="390"/>
      <c r="AG410" s="390"/>
      <c r="AH410" s="390"/>
    </row>
    <row r="411" spans="2:34">
      <c r="B411" s="390"/>
      <c r="C411" s="391"/>
      <c r="D411" s="391"/>
      <c r="E411" s="391"/>
      <c r="F411" s="391"/>
      <c r="G411" s="390"/>
      <c r="H411" s="390"/>
      <c r="I411" s="390"/>
      <c r="J411" s="390"/>
      <c r="K411" s="390"/>
      <c r="L411" s="390"/>
      <c r="M411" s="390"/>
      <c r="N411" s="390"/>
      <c r="O411" s="390"/>
      <c r="U411" s="390"/>
      <c r="V411" s="390"/>
      <c r="W411" s="390"/>
      <c r="X411" s="390"/>
      <c r="Y411" s="390"/>
      <c r="AG411" s="390"/>
      <c r="AH411" s="390"/>
    </row>
    <row r="412" spans="2:34">
      <c r="B412" s="390"/>
      <c r="C412" s="391"/>
      <c r="D412" s="391"/>
      <c r="E412" s="391"/>
      <c r="F412" s="391"/>
      <c r="G412" s="390"/>
      <c r="H412" s="390"/>
      <c r="I412" s="390"/>
      <c r="J412" s="390"/>
      <c r="K412" s="390"/>
      <c r="L412" s="390"/>
      <c r="M412" s="390"/>
      <c r="N412" s="390"/>
      <c r="O412" s="390"/>
      <c r="U412" s="390"/>
      <c r="V412" s="390"/>
      <c r="W412" s="390"/>
      <c r="X412" s="390"/>
      <c r="Y412" s="390"/>
      <c r="AG412" s="390"/>
      <c r="AH412" s="390"/>
    </row>
    <row r="413" spans="2:34">
      <c r="B413" s="390"/>
      <c r="C413" s="391"/>
      <c r="D413" s="391"/>
      <c r="E413" s="391"/>
      <c r="F413" s="391"/>
      <c r="G413" s="390"/>
      <c r="H413" s="390"/>
      <c r="I413" s="390"/>
      <c r="J413" s="390"/>
      <c r="K413" s="390"/>
      <c r="L413" s="390"/>
      <c r="M413" s="390"/>
      <c r="N413" s="390"/>
      <c r="O413" s="390"/>
      <c r="U413" s="390"/>
      <c r="V413" s="390"/>
      <c r="W413" s="390"/>
      <c r="X413" s="390"/>
      <c r="Y413" s="390"/>
      <c r="AG413" s="390"/>
      <c r="AH413" s="390"/>
    </row>
    <row r="414" spans="2:34">
      <c r="B414" s="390"/>
      <c r="C414" s="403"/>
      <c r="D414" s="403"/>
      <c r="E414" s="403"/>
      <c r="F414" s="391"/>
      <c r="G414" s="390"/>
      <c r="H414" s="390"/>
      <c r="I414" s="390"/>
      <c r="J414" s="390"/>
      <c r="K414" s="390"/>
      <c r="L414" s="390"/>
      <c r="M414" s="390"/>
      <c r="N414" s="390"/>
      <c r="O414" s="390"/>
      <c r="U414" s="390"/>
      <c r="V414" s="390"/>
      <c r="W414" s="390"/>
      <c r="X414" s="390"/>
      <c r="Y414" s="390"/>
      <c r="AG414" s="390"/>
      <c r="AH414" s="390"/>
    </row>
    <row r="415" spans="2:34">
      <c r="B415" s="390"/>
      <c r="C415" s="403"/>
      <c r="D415" s="403"/>
      <c r="E415" s="403"/>
      <c r="F415" s="391"/>
      <c r="G415" s="390"/>
      <c r="H415" s="390"/>
      <c r="I415" s="390"/>
      <c r="J415" s="390"/>
      <c r="K415" s="390"/>
      <c r="L415" s="390"/>
      <c r="M415" s="390"/>
      <c r="N415" s="390"/>
      <c r="O415" s="390"/>
      <c r="U415" s="390"/>
      <c r="V415" s="390"/>
      <c r="W415" s="390"/>
      <c r="X415" s="390"/>
      <c r="Y415" s="390"/>
      <c r="AG415" s="390"/>
      <c r="AH415" s="390"/>
    </row>
    <row r="416" spans="2:34">
      <c r="B416" s="390"/>
      <c r="C416" s="403"/>
      <c r="D416" s="403"/>
      <c r="E416" s="403"/>
      <c r="F416" s="391"/>
      <c r="G416" s="390"/>
      <c r="H416" s="390"/>
      <c r="I416" s="390"/>
      <c r="J416" s="390"/>
      <c r="K416" s="390"/>
      <c r="L416" s="390"/>
      <c r="M416" s="390"/>
      <c r="N416" s="390"/>
      <c r="O416" s="390"/>
      <c r="U416" s="390"/>
      <c r="V416" s="390"/>
      <c r="W416" s="390"/>
      <c r="X416" s="390"/>
      <c r="Y416" s="390"/>
      <c r="AG416" s="390"/>
      <c r="AH416" s="390"/>
    </row>
    <row r="417" spans="2:34">
      <c r="B417" s="390"/>
      <c r="C417" s="403"/>
      <c r="D417" s="403"/>
      <c r="E417" s="403"/>
      <c r="F417" s="391"/>
      <c r="G417" s="390"/>
      <c r="H417" s="390"/>
      <c r="I417" s="390"/>
      <c r="J417" s="390"/>
      <c r="K417" s="390"/>
      <c r="L417" s="390"/>
      <c r="M417" s="390"/>
      <c r="N417" s="390"/>
      <c r="O417" s="390"/>
      <c r="U417" s="390"/>
      <c r="V417" s="390"/>
      <c r="W417" s="390"/>
      <c r="X417" s="390"/>
      <c r="Y417" s="390"/>
      <c r="AG417" s="390"/>
      <c r="AH417" s="390"/>
    </row>
    <row r="418" spans="2:34">
      <c r="B418" s="390"/>
      <c r="C418" s="403"/>
      <c r="D418" s="403"/>
      <c r="E418" s="403"/>
      <c r="F418" s="391"/>
      <c r="G418" s="390"/>
      <c r="H418" s="390"/>
      <c r="I418" s="390"/>
      <c r="J418" s="390"/>
      <c r="K418" s="390"/>
      <c r="L418" s="390"/>
      <c r="M418" s="390"/>
      <c r="N418" s="390"/>
      <c r="O418" s="390"/>
      <c r="U418" s="390"/>
      <c r="V418" s="390"/>
      <c r="W418" s="390"/>
      <c r="X418" s="390"/>
      <c r="Y418" s="390"/>
      <c r="AG418" s="390"/>
      <c r="AH418" s="390"/>
    </row>
    <row r="419" spans="2:34">
      <c r="B419" s="390"/>
      <c r="C419" s="403"/>
      <c r="D419" s="403"/>
      <c r="E419" s="403"/>
      <c r="F419" s="391"/>
      <c r="G419" s="390"/>
      <c r="H419" s="390"/>
      <c r="I419" s="390"/>
      <c r="J419" s="390"/>
      <c r="K419" s="390"/>
      <c r="L419" s="390"/>
      <c r="M419" s="390"/>
      <c r="N419" s="390"/>
      <c r="O419" s="390"/>
      <c r="U419" s="390"/>
      <c r="V419" s="390"/>
      <c r="W419" s="390"/>
      <c r="X419" s="390"/>
      <c r="Y419" s="390"/>
      <c r="AG419" s="390"/>
      <c r="AH419" s="390"/>
    </row>
    <row r="420" spans="2:34">
      <c r="B420" s="390"/>
      <c r="C420" s="403"/>
      <c r="D420" s="403"/>
      <c r="E420" s="403"/>
      <c r="F420" s="391"/>
      <c r="G420" s="390"/>
      <c r="H420" s="390"/>
      <c r="I420" s="390"/>
      <c r="J420" s="390"/>
      <c r="K420" s="390"/>
      <c r="L420" s="390"/>
      <c r="M420" s="390"/>
      <c r="N420" s="390"/>
      <c r="O420" s="390"/>
      <c r="U420" s="390"/>
      <c r="V420" s="390"/>
      <c r="W420" s="390"/>
      <c r="X420" s="390"/>
      <c r="Y420" s="390"/>
      <c r="AG420" s="390"/>
      <c r="AH420" s="390"/>
    </row>
    <row r="421" spans="2:34">
      <c r="B421" s="390"/>
      <c r="C421" s="403"/>
      <c r="D421" s="403"/>
      <c r="E421" s="403"/>
      <c r="F421" s="391"/>
      <c r="G421" s="390"/>
      <c r="H421" s="390"/>
      <c r="I421" s="390"/>
      <c r="J421" s="390"/>
      <c r="K421" s="390"/>
      <c r="L421" s="390"/>
      <c r="M421" s="390"/>
      <c r="N421" s="390"/>
      <c r="O421" s="390"/>
      <c r="U421" s="390"/>
      <c r="V421" s="390"/>
      <c r="W421" s="390"/>
      <c r="X421" s="390"/>
      <c r="Y421" s="390"/>
      <c r="AG421" s="390"/>
      <c r="AH421" s="390"/>
    </row>
    <row r="422" spans="2:34">
      <c r="B422" s="390"/>
      <c r="C422" s="403"/>
      <c r="D422" s="403"/>
      <c r="E422" s="403"/>
      <c r="F422" s="391"/>
      <c r="G422" s="390"/>
      <c r="H422" s="390"/>
      <c r="I422" s="390"/>
      <c r="J422" s="390"/>
      <c r="K422" s="390"/>
      <c r="L422" s="390"/>
      <c r="M422" s="390"/>
      <c r="N422" s="390"/>
      <c r="O422" s="390"/>
      <c r="U422" s="390"/>
      <c r="V422" s="390"/>
      <c r="W422" s="390"/>
      <c r="X422" s="390"/>
      <c r="Y422" s="390"/>
      <c r="AG422" s="390"/>
      <c r="AH422" s="390"/>
    </row>
    <row r="423" spans="2:34">
      <c r="B423" s="390"/>
      <c r="C423" s="403"/>
      <c r="D423" s="403"/>
      <c r="E423" s="403"/>
      <c r="F423" s="391"/>
      <c r="G423" s="390"/>
      <c r="H423" s="390"/>
      <c r="I423" s="390"/>
      <c r="J423" s="390"/>
      <c r="K423" s="390"/>
      <c r="L423" s="390"/>
      <c r="M423" s="390"/>
      <c r="N423" s="390"/>
      <c r="O423" s="390"/>
      <c r="U423" s="390"/>
      <c r="V423" s="390"/>
      <c r="W423" s="390"/>
      <c r="X423" s="390"/>
      <c r="Y423" s="390"/>
      <c r="AG423" s="390"/>
      <c r="AH423" s="390"/>
    </row>
    <row r="424" spans="2:34">
      <c r="B424" s="390"/>
      <c r="C424" s="403"/>
      <c r="D424" s="403"/>
      <c r="E424" s="403"/>
      <c r="F424" s="391"/>
      <c r="G424" s="390"/>
      <c r="H424" s="390"/>
      <c r="I424" s="390"/>
      <c r="J424" s="390"/>
      <c r="K424" s="390"/>
      <c r="L424" s="390"/>
      <c r="M424" s="390"/>
      <c r="N424" s="390"/>
      <c r="O424" s="390"/>
      <c r="U424" s="390"/>
      <c r="V424" s="390"/>
      <c r="W424" s="390"/>
      <c r="X424" s="390"/>
      <c r="Y424" s="390"/>
      <c r="AG424" s="390"/>
      <c r="AH424" s="390"/>
    </row>
    <row r="425" spans="2:34">
      <c r="B425" s="390"/>
      <c r="C425" s="403"/>
      <c r="D425" s="403"/>
      <c r="E425" s="403"/>
      <c r="F425" s="391"/>
      <c r="G425" s="390"/>
      <c r="H425" s="390"/>
      <c r="I425" s="390"/>
      <c r="J425" s="390"/>
      <c r="K425" s="390"/>
      <c r="L425" s="390"/>
      <c r="M425" s="390"/>
      <c r="N425" s="390"/>
      <c r="O425" s="390"/>
      <c r="U425" s="390"/>
      <c r="V425" s="390"/>
      <c r="W425" s="390"/>
      <c r="X425" s="390"/>
      <c r="Y425" s="390"/>
      <c r="AG425" s="390"/>
      <c r="AH425" s="390"/>
    </row>
    <row r="426" spans="2:34">
      <c r="B426" s="390"/>
      <c r="C426" s="403"/>
      <c r="D426" s="403"/>
      <c r="E426" s="403"/>
      <c r="F426" s="391"/>
      <c r="G426" s="390"/>
      <c r="H426" s="390"/>
      <c r="I426" s="390"/>
      <c r="J426" s="390"/>
      <c r="K426" s="390"/>
      <c r="L426" s="390"/>
      <c r="M426" s="390"/>
      <c r="N426" s="390"/>
      <c r="O426" s="390"/>
      <c r="U426" s="390"/>
      <c r="V426" s="390"/>
      <c r="W426" s="390"/>
      <c r="X426" s="390"/>
      <c r="Y426" s="390"/>
      <c r="AG426" s="390"/>
      <c r="AH426" s="390"/>
    </row>
    <row r="427" spans="2:34">
      <c r="B427" s="390"/>
      <c r="C427" s="403"/>
      <c r="D427" s="403"/>
      <c r="E427" s="403"/>
      <c r="F427" s="391"/>
      <c r="G427" s="390"/>
      <c r="H427" s="390"/>
      <c r="I427" s="390"/>
      <c r="J427" s="390"/>
      <c r="K427" s="390"/>
      <c r="L427" s="390"/>
      <c r="M427" s="390"/>
      <c r="N427" s="390"/>
      <c r="O427" s="390"/>
      <c r="U427" s="390"/>
      <c r="V427" s="390"/>
      <c r="W427" s="390"/>
      <c r="X427" s="390"/>
      <c r="Y427" s="390"/>
      <c r="AG427" s="390"/>
      <c r="AH427" s="390"/>
    </row>
    <row r="428" spans="2:34">
      <c r="B428" s="390"/>
      <c r="C428" s="403"/>
      <c r="D428" s="403"/>
      <c r="E428" s="403"/>
      <c r="F428" s="391"/>
      <c r="G428" s="390"/>
      <c r="H428" s="390"/>
      <c r="I428" s="390"/>
      <c r="J428" s="390"/>
      <c r="K428" s="390"/>
      <c r="L428" s="390"/>
      <c r="M428" s="390"/>
      <c r="N428" s="390"/>
      <c r="O428" s="390"/>
      <c r="U428" s="390"/>
      <c r="V428" s="390"/>
      <c r="W428" s="390"/>
      <c r="X428" s="390"/>
      <c r="Y428" s="390"/>
      <c r="AG428" s="390"/>
      <c r="AH428" s="390"/>
    </row>
    <row r="429" spans="2:34">
      <c r="B429" s="390"/>
      <c r="C429" s="403"/>
      <c r="D429" s="403"/>
      <c r="E429" s="403"/>
      <c r="F429" s="391"/>
      <c r="G429" s="390"/>
      <c r="H429" s="390"/>
      <c r="I429" s="390"/>
      <c r="J429" s="390"/>
      <c r="K429" s="390"/>
      <c r="L429" s="390"/>
      <c r="M429" s="390"/>
      <c r="N429" s="390"/>
      <c r="O429" s="390"/>
      <c r="U429" s="390"/>
      <c r="V429" s="390"/>
      <c r="W429" s="390"/>
      <c r="X429" s="390"/>
      <c r="Y429" s="390"/>
      <c r="AG429" s="390"/>
      <c r="AH429" s="390"/>
    </row>
    <row r="430" spans="2:34">
      <c r="B430" s="390"/>
      <c r="C430" s="403"/>
      <c r="D430" s="403"/>
      <c r="E430" s="403"/>
      <c r="F430" s="391"/>
      <c r="G430" s="390"/>
      <c r="H430" s="390"/>
      <c r="I430" s="390"/>
      <c r="J430" s="390"/>
      <c r="K430" s="390"/>
      <c r="L430" s="390"/>
      <c r="M430" s="390"/>
      <c r="N430" s="390"/>
      <c r="O430" s="390"/>
      <c r="U430" s="390"/>
      <c r="V430" s="390"/>
      <c r="W430" s="390"/>
      <c r="X430" s="390"/>
      <c r="Y430" s="390"/>
      <c r="AG430" s="390"/>
      <c r="AH430" s="390"/>
    </row>
    <row r="431" spans="2:34">
      <c r="B431" s="390"/>
      <c r="C431" s="403"/>
      <c r="D431" s="403"/>
      <c r="E431" s="403"/>
      <c r="F431" s="391"/>
      <c r="G431" s="390"/>
      <c r="H431" s="390"/>
      <c r="I431" s="390"/>
      <c r="J431" s="390"/>
      <c r="K431" s="390"/>
      <c r="L431" s="390"/>
      <c r="M431" s="390"/>
      <c r="N431" s="390"/>
      <c r="O431" s="390"/>
      <c r="U431" s="390"/>
      <c r="V431" s="390"/>
      <c r="W431" s="390"/>
      <c r="X431" s="390"/>
      <c r="Y431" s="390"/>
      <c r="AG431" s="390"/>
      <c r="AH431" s="390"/>
    </row>
    <row r="432" spans="2:34">
      <c r="B432" s="390"/>
      <c r="C432" s="403"/>
      <c r="D432" s="403"/>
      <c r="E432" s="403"/>
      <c r="F432" s="391"/>
      <c r="G432" s="390"/>
      <c r="H432" s="390"/>
      <c r="I432" s="390"/>
      <c r="J432" s="390"/>
      <c r="K432" s="390"/>
      <c r="L432" s="390"/>
      <c r="M432" s="390"/>
      <c r="N432" s="390"/>
      <c r="O432" s="390"/>
      <c r="U432" s="390"/>
      <c r="V432" s="390"/>
      <c r="W432" s="390"/>
      <c r="X432" s="390"/>
      <c r="Y432" s="390"/>
      <c r="AG432" s="390"/>
      <c r="AH432" s="390"/>
    </row>
    <row r="433" spans="2:34">
      <c r="B433" s="390"/>
      <c r="C433" s="403"/>
      <c r="D433" s="403"/>
      <c r="E433" s="403"/>
      <c r="F433" s="391"/>
      <c r="G433" s="390"/>
      <c r="H433" s="390"/>
      <c r="I433" s="390"/>
      <c r="J433" s="390"/>
      <c r="K433" s="390"/>
      <c r="L433" s="390"/>
      <c r="M433" s="390"/>
      <c r="N433" s="390"/>
      <c r="O433" s="390"/>
      <c r="U433" s="390"/>
      <c r="V433" s="390"/>
      <c r="W433" s="390"/>
      <c r="X433" s="390"/>
      <c r="Y433" s="390"/>
      <c r="AG433" s="390"/>
      <c r="AH433" s="390"/>
    </row>
    <row r="434" spans="2:34">
      <c r="B434" s="390"/>
      <c r="C434" s="403"/>
      <c r="D434" s="403"/>
      <c r="E434" s="403"/>
      <c r="F434" s="391"/>
      <c r="G434" s="390"/>
      <c r="H434" s="390"/>
      <c r="I434" s="390"/>
      <c r="J434" s="390"/>
      <c r="K434" s="390"/>
      <c r="L434" s="390"/>
      <c r="M434" s="390"/>
      <c r="N434" s="390"/>
      <c r="O434" s="390"/>
      <c r="U434" s="390"/>
      <c r="V434" s="390"/>
      <c r="W434" s="390"/>
      <c r="X434" s="390"/>
      <c r="Y434" s="390"/>
      <c r="AG434" s="390"/>
      <c r="AH434" s="390"/>
    </row>
    <row r="435" spans="2:34">
      <c r="B435" s="390"/>
      <c r="C435" s="403"/>
      <c r="D435" s="403"/>
      <c r="E435" s="403"/>
      <c r="F435" s="391"/>
      <c r="G435" s="390"/>
      <c r="H435" s="390"/>
      <c r="I435" s="390"/>
      <c r="J435" s="390"/>
      <c r="K435" s="390"/>
      <c r="L435" s="390"/>
      <c r="M435" s="390"/>
      <c r="N435" s="390"/>
      <c r="O435" s="390"/>
      <c r="U435" s="390"/>
      <c r="V435" s="390"/>
      <c r="W435" s="390"/>
      <c r="X435" s="390"/>
      <c r="Y435" s="390"/>
      <c r="AG435" s="390"/>
      <c r="AH435" s="390"/>
    </row>
    <row r="436" spans="2:34">
      <c r="B436" s="390"/>
      <c r="C436" s="403"/>
      <c r="D436" s="403"/>
      <c r="E436" s="403"/>
      <c r="F436" s="391"/>
      <c r="G436" s="390"/>
      <c r="H436" s="390"/>
      <c r="I436" s="390"/>
      <c r="J436" s="390"/>
      <c r="K436" s="390"/>
      <c r="L436" s="390"/>
      <c r="M436" s="390"/>
      <c r="N436" s="390"/>
      <c r="O436" s="390"/>
      <c r="U436" s="390"/>
      <c r="V436" s="390"/>
      <c r="W436" s="390"/>
      <c r="X436" s="390"/>
      <c r="Y436" s="390"/>
      <c r="AG436" s="390"/>
      <c r="AH436" s="390"/>
    </row>
    <row r="437" spans="2:34">
      <c r="B437" s="390"/>
      <c r="C437" s="403"/>
      <c r="D437" s="403"/>
      <c r="E437" s="403"/>
      <c r="F437" s="391"/>
      <c r="G437" s="390"/>
      <c r="H437" s="390"/>
      <c r="I437" s="390"/>
      <c r="J437" s="390"/>
      <c r="K437" s="390"/>
      <c r="L437" s="390"/>
      <c r="M437" s="390"/>
      <c r="N437" s="390"/>
      <c r="O437" s="390"/>
      <c r="U437" s="390"/>
      <c r="V437" s="390"/>
      <c r="W437" s="390"/>
      <c r="X437" s="390"/>
      <c r="Y437" s="390"/>
      <c r="AG437" s="390"/>
      <c r="AH437" s="390"/>
    </row>
    <row r="438" spans="2:34">
      <c r="B438" s="390"/>
      <c r="C438" s="403"/>
      <c r="D438" s="403"/>
      <c r="E438" s="403"/>
      <c r="F438" s="391"/>
      <c r="G438" s="390"/>
      <c r="H438" s="390"/>
      <c r="I438" s="390"/>
      <c r="J438" s="390"/>
      <c r="K438" s="390"/>
      <c r="L438" s="390"/>
      <c r="M438" s="390"/>
      <c r="N438" s="390"/>
      <c r="O438" s="390"/>
      <c r="U438" s="390"/>
      <c r="V438" s="390"/>
      <c r="W438" s="390"/>
      <c r="X438" s="390"/>
      <c r="Y438" s="390"/>
      <c r="AG438" s="390"/>
      <c r="AH438" s="390"/>
    </row>
    <row r="439" spans="2:34">
      <c r="B439" s="390"/>
      <c r="C439" s="403"/>
      <c r="D439" s="403"/>
      <c r="E439" s="403"/>
      <c r="F439" s="391"/>
      <c r="G439" s="390"/>
      <c r="H439" s="390"/>
      <c r="I439" s="390"/>
      <c r="J439" s="390"/>
      <c r="K439" s="390"/>
      <c r="L439" s="390"/>
      <c r="M439" s="390"/>
      <c r="N439" s="390"/>
      <c r="O439" s="390"/>
      <c r="U439" s="390"/>
      <c r="V439" s="390"/>
      <c r="W439" s="390"/>
      <c r="X439" s="390"/>
      <c r="Y439" s="390"/>
      <c r="AG439" s="390"/>
      <c r="AH439" s="390"/>
    </row>
    <row r="440" spans="2:34">
      <c r="B440" s="390"/>
      <c r="C440" s="403"/>
      <c r="D440" s="403"/>
      <c r="E440" s="403"/>
      <c r="F440" s="391"/>
      <c r="G440" s="390"/>
      <c r="H440" s="390"/>
      <c r="I440" s="390"/>
      <c r="J440" s="390"/>
      <c r="K440" s="390"/>
      <c r="L440" s="390"/>
      <c r="M440" s="390"/>
      <c r="N440" s="390"/>
      <c r="O440" s="390"/>
      <c r="U440" s="390"/>
      <c r="V440" s="390"/>
      <c r="W440" s="390"/>
      <c r="X440" s="390"/>
      <c r="Y440" s="390"/>
      <c r="AG440" s="390"/>
      <c r="AH440" s="390"/>
    </row>
    <row r="441" spans="2:34">
      <c r="B441" s="390"/>
      <c r="C441" s="403"/>
      <c r="D441" s="403"/>
      <c r="E441" s="403"/>
      <c r="F441" s="391"/>
      <c r="G441" s="390"/>
      <c r="H441" s="390"/>
      <c r="I441" s="390"/>
      <c r="J441" s="390"/>
      <c r="K441" s="390"/>
      <c r="L441" s="390"/>
      <c r="M441" s="390"/>
      <c r="N441" s="390"/>
      <c r="O441" s="390"/>
      <c r="U441" s="390"/>
      <c r="V441" s="390"/>
      <c r="W441" s="390"/>
      <c r="X441" s="390"/>
      <c r="Y441" s="390"/>
      <c r="AG441" s="390"/>
      <c r="AH441" s="390"/>
    </row>
    <row r="442" spans="2:34">
      <c r="B442" s="390"/>
      <c r="C442" s="403"/>
      <c r="D442" s="403"/>
      <c r="E442" s="403"/>
      <c r="F442" s="391"/>
      <c r="G442" s="390"/>
      <c r="H442" s="390"/>
      <c r="I442" s="390"/>
      <c r="J442" s="390"/>
      <c r="K442" s="390"/>
      <c r="L442" s="390"/>
      <c r="M442" s="390"/>
      <c r="N442" s="390"/>
      <c r="O442" s="390"/>
      <c r="U442" s="390"/>
      <c r="V442" s="390"/>
      <c r="W442" s="390"/>
      <c r="X442" s="390"/>
      <c r="Y442" s="390"/>
      <c r="AG442" s="390"/>
      <c r="AH442" s="390"/>
    </row>
    <row r="443" spans="2:34">
      <c r="B443" s="390"/>
      <c r="C443" s="403"/>
      <c r="D443" s="403"/>
      <c r="E443" s="403"/>
      <c r="F443" s="391"/>
      <c r="G443" s="390"/>
      <c r="H443" s="390"/>
      <c r="I443" s="390"/>
      <c r="J443" s="390"/>
      <c r="K443" s="390"/>
      <c r="L443" s="390"/>
      <c r="M443" s="390"/>
      <c r="N443" s="390"/>
      <c r="O443" s="390"/>
      <c r="U443" s="390"/>
      <c r="V443" s="390"/>
      <c r="W443" s="390"/>
      <c r="X443" s="390"/>
      <c r="Y443" s="390"/>
      <c r="AG443" s="390"/>
      <c r="AH443" s="390"/>
    </row>
    <row r="444" spans="2:34">
      <c r="B444" s="390"/>
      <c r="C444" s="403"/>
      <c r="D444" s="403"/>
      <c r="E444" s="403"/>
      <c r="F444" s="391"/>
      <c r="G444" s="390"/>
      <c r="H444" s="390"/>
      <c r="I444" s="390"/>
      <c r="J444" s="390"/>
      <c r="K444" s="390"/>
      <c r="L444" s="390"/>
      <c r="M444" s="390"/>
      <c r="N444" s="390"/>
      <c r="O444" s="390"/>
      <c r="U444" s="390"/>
      <c r="V444" s="390"/>
      <c r="W444" s="390"/>
      <c r="X444" s="390"/>
      <c r="Y444" s="390"/>
      <c r="AG444" s="390"/>
      <c r="AH444" s="390"/>
    </row>
    <row r="445" spans="2:34">
      <c r="B445" s="390"/>
      <c r="C445" s="403"/>
      <c r="D445" s="403"/>
      <c r="E445" s="403"/>
      <c r="F445" s="391"/>
      <c r="G445" s="390"/>
      <c r="H445" s="390"/>
      <c r="I445" s="390"/>
      <c r="J445" s="390"/>
      <c r="K445" s="390"/>
      <c r="L445" s="390"/>
      <c r="M445" s="390"/>
      <c r="N445" s="390"/>
      <c r="O445" s="390"/>
      <c r="U445" s="390"/>
      <c r="V445" s="390"/>
      <c r="W445" s="390"/>
      <c r="X445" s="390"/>
      <c r="Y445" s="390"/>
      <c r="AG445" s="390"/>
      <c r="AH445" s="390"/>
    </row>
    <row r="446" spans="2:34">
      <c r="B446" s="390"/>
      <c r="C446" s="403"/>
      <c r="D446" s="403"/>
      <c r="E446" s="403"/>
      <c r="F446" s="391"/>
      <c r="G446" s="390"/>
      <c r="H446" s="390"/>
      <c r="I446" s="390"/>
      <c r="J446" s="390"/>
      <c r="K446" s="390"/>
      <c r="L446" s="390"/>
      <c r="M446" s="390"/>
      <c r="N446" s="390"/>
      <c r="O446" s="390"/>
      <c r="U446" s="390"/>
      <c r="V446" s="390"/>
      <c r="W446" s="390"/>
      <c r="X446" s="390"/>
      <c r="Y446" s="390"/>
      <c r="AG446" s="390"/>
      <c r="AH446" s="390"/>
    </row>
    <row r="447" spans="2:34">
      <c r="B447" s="390"/>
      <c r="C447" s="403"/>
      <c r="D447" s="403"/>
      <c r="E447" s="403"/>
      <c r="F447" s="391"/>
      <c r="G447" s="390"/>
      <c r="H447" s="390"/>
      <c r="I447" s="390"/>
      <c r="J447" s="390"/>
      <c r="K447" s="390"/>
      <c r="L447" s="390"/>
      <c r="M447" s="390"/>
      <c r="N447" s="390"/>
      <c r="O447" s="390"/>
      <c r="U447" s="390"/>
      <c r="V447" s="390"/>
      <c r="W447" s="390"/>
      <c r="X447" s="390"/>
      <c r="Y447" s="390"/>
      <c r="AG447" s="390"/>
      <c r="AH447" s="390"/>
    </row>
    <row r="448" spans="2:34">
      <c r="B448" s="390"/>
      <c r="C448" s="403"/>
      <c r="D448" s="403"/>
      <c r="E448" s="403"/>
      <c r="F448" s="391"/>
      <c r="G448" s="390"/>
      <c r="H448" s="390"/>
      <c r="I448" s="390"/>
      <c r="J448" s="390"/>
      <c r="K448" s="390"/>
      <c r="L448" s="390"/>
      <c r="M448" s="390"/>
      <c r="N448" s="390"/>
      <c r="O448" s="390"/>
      <c r="U448" s="390"/>
      <c r="V448" s="390"/>
      <c r="W448" s="390"/>
      <c r="X448" s="390"/>
      <c r="Y448" s="390"/>
      <c r="AG448" s="390"/>
      <c r="AH448" s="390"/>
    </row>
    <row r="449" spans="2:34">
      <c r="B449" s="390"/>
      <c r="C449" s="403"/>
      <c r="D449" s="403"/>
      <c r="E449" s="403"/>
      <c r="F449" s="391"/>
      <c r="G449" s="390"/>
      <c r="H449" s="390"/>
      <c r="I449" s="390"/>
      <c r="J449" s="390"/>
      <c r="K449" s="390"/>
      <c r="L449" s="390"/>
      <c r="M449" s="390"/>
      <c r="N449" s="390"/>
      <c r="O449" s="390"/>
      <c r="U449" s="390"/>
      <c r="V449" s="390"/>
      <c r="W449" s="390"/>
      <c r="X449" s="390"/>
      <c r="Y449" s="390"/>
      <c r="AG449" s="390"/>
      <c r="AH449" s="390"/>
    </row>
    <row r="450" spans="2:34">
      <c r="B450" s="390"/>
      <c r="C450" s="403"/>
      <c r="D450" s="403"/>
      <c r="E450" s="403"/>
      <c r="F450" s="391"/>
      <c r="G450" s="390"/>
      <c r="H450" s="390"/>
      <c r="I450" s="390"/>
      <c r="J450" s="390"/>
      <c r="K450" s="390"/>
      <c r="L450" s="390"/>
      <c r="M450" s="390"/>
      <c r="N450" s="390"/>
      <c r="O450" s="390"/>
      <c r="U450" s="390"/>
      <c r="V450" s="390"/>
      <c r="W450" s="390"/>
      <c r="X450" s="390"/>
      <c r="Y450" s="390"/>
      <c r="AG450" s="390"/>
      <c r="AH450" s="390"/>
    </row>
    <row r="451" spans="2:34">
      <c r="B451" s="390"/>
      <c r="C451" s="403"/>
      <c r="D451" s="403"/>
      <c r="E451" s="403"/>
      <c r="F451" s="391"/>
      <c r="G451" s="390"/>
      <c r="H451" s="390"/>
      <c r="I451" s="390"/>
      <c r="J451" s="390"/>
      <c r="K451" s="390"/>
      <c r="L451" s="390"/>
      <c r="M451" s="390"/>
      <c r="N451" s="390"/>
      <c r="O451" s="390"/>
      <c r="U451" s="390"/>
      <c r="V451" s="390"/>
      <c r="W451" s="390"/>
      <c r="X451" s="390"/>
      <c r="Y451" s="390"/>
      <c r="AG451" s="390"/>
      <c r="AH451" s="390"/>
    </row>
    <row r="452" spans="2:34">
      <c r="B452" s="390"/>
      <c r="C452" s="403"/>
      <c r="D452" s="403"/>
      <c r="E452" s="403"/>
      <c r="F452" s="391"/>
      <c r="G452" s="390"/>
      <c r="H452" s="390"/>
      <c r="I452" s="390"/>
      <c r="J452" s="390"/>
      <c r="K452" s="390"/>
      <c r="L452" s="390"/>
      <c r="M452" s="390"/>
      <c r="N452" s="390"/>
      <c r="O452" s="390"/>
      <c r="U452" s="390"/>
      <c r="V452" s="390"/>
      <c r="W452" s="390"/>
      <c r="X452" s="390"/>
      <c r="Y452" s="390"/>
      <c r="AG452" s="390"/>
      <c r="AH452" s="390"/>
    </row>
    <row r="453" spans="2:34">
      <c r="B453" s="390"/>
      <c r="C453" s="403"/>
      <c r="D453" s="403"/>
      <c r="E453" s="403"/>
      <c r="F453" s="391"/>
      <c r="G453" s="390"/>
      <c r="H453" s="390"/>
      <c r="I453" s="390"/>
      <c r="J453" s="390"/>
      <c r="K453" s="390"/>
      <c r="L453" s="390"/>
      <c r="M453" s="390"/>
      <c r="N453" s="390"/>
      <c r="O453" s="390"/>
      <c r="U453" s="390"/>
      <c r="V453" s="390"/>
      <c r="W453" s="390"/>
      <c r="X453" s="390"/>
      <c r="Y453" s="390"/>
      <c r="AG453" s="390"/>
      <c r="AH453" s="390"/>
    </row>
    <row r="454" spans="2:34">
      <c r="B454" s="390"/>
      <c r="C454" s="403"/>
      <c r="D454" s="403"/>
      <c r="E454" s="403"/>
      <c r="F454" s="391"/>
      <c r="G454" s="390"/>
      <c r="H454" s="390"/>
      <c r="I454" s="390"/>
      <c r="J454" s="390"/>
      <c r="K454" s="390"/>
      <c r="L454" s="390"/>
      <c r="M454" s="390"/>
      <c r="N454" s="390"/>
      <c r="O454" s="390"/>
      <c r="U454" s="390"/>
      <c r="V454" s="390"/>
      <c r="W454" s="390"/>
      <c r="X454" s="390"/>
      <c r="Y454" s="390"/>
      <c r="AG454" s="390"/>
      <c r="AH454" s="390"/>
    </row>
    <row r="455" spans="2:34">
      <c r="B455" s="390"/>
      <c r="C455" s="403"/>
      <c r="D455" s="403"/>
      <c r="E455" s="403"/>
      <c r="F455" s="391"/>
      <c r="G455" s="390"/>
      <c r="H455" s="390"/>
      <c r="I455" s="390"/>
      <c r="J455" s="390"/>
      <c r="K455" s="390"/>
      <c r="L455" s="390"/>
      <c r="M455" s="390"/>
      <c r="N455" s="390"/>
      <c r="O455" s="390"/>
      <c r="U455" s="390"/>
      <c r="V455" s="390"/>
      <c r="W455" s="390"/>
      <c r="X455" s="390"/>
      <c r="Y455" s="390"/>
      <c r="AG455" s="390"/>
      <c r="AH455" s="390"/>
    </row>
    <row r="456" spans="2:34">
      <c r="B456" s="390"/>
      <c r="C456" s="403"/>
      <c r="D456" s="403"/>
      <c r="E456" s="403"/>
      <c r="F456" s="391"/>
      <c r="G456" s="390"/>
      <c r="H456" s="390"/>
      <c r="I456" s="390"/>
      <c r="J456" s="390"/>
      <c r="K456" s="390"/>
      <c r="L456" s="390"/>
      <c r="M456" s="390"/>
      <c r="N456" s="390"/>
      <c r="O456" s="390"/>
      <c r="U456" s="390"/>
      <c r="V456" s="390"/>
      <c r="W456" s="390"/>
      <c r="X456" s="390"/>
      <c r="Y456" s="390"/>
      <c r="AG456" s="390"/>
      <c r="AH456" s="390"/>
    </row>
    <row r="457" spans="2:34">
      <c r="B457" s="390"/>
      <c r="C457" s="403"/>
      <c r="D457" s="403"/>
      <c r="E457" s="403"/>
      <c r="F457" s="391"/>
      <c r="G457" s="390"/>
      <c r="H457" s="390"/>
      <c r="I457" s="390"/>
      <c r="J457" s="390"/>
      <c r="K457" s="390"/>
      <c r="L457" s="390"/>
      <c r="M457" s="390"/>
      <c r="N457" s="390"/>
      <c r="O457" s="390"/>
      <c r="U457" s="390"/>
      <c r="V457" s="390"/>
      <c r="W457" s="390"/>
      <c r="X457" s="390"/>
      <c r="Y457" s="390"/>
      <c r="AG457" s="390"/>
      <c r="AH457" s="390"/>
    </row>
    <row r="458" spans="2:34">
      <c r="B458" s="390"/>
      <c r="C458" s="403"/>
      <c r="D458" s="403"/>
      <c r="E458" s="403"/>
      <c r="F458" s="391"/>
      <c r="G458" s="390"/>
      <c r="H458" s="390"/>
      <c r="I458" s="390"/>
      <c r="J458" s="390"/>
      <c r="K458" s="390"/>
      <c r="L458" s="390"/>
      <c r="M458" s="390"/>
      <c r="N458" s="390"/>
      <c r="O458" s="390"/>
      <c r="U458" s="390"/>
      <c r="V458" s="390"/>
      <c r="W458" s="390"/>
      <c r="X458" s="390"/>
      <c r="Y458" s="390"/>
      <c r="AG458" s="390"/>
      <c r="AH458" s="390"/>
    </row>
    <row r="459" spans="2:34">
      <c r="B459" s="390"/>
      <c r="C459" s="403"/>
      <c r="D459" s="403"/>
      <c r="E459" s="403"/>
      <c r="F459" s="391"/>
      <c r="G459" s="390"/>
      <c r="H459" s="390"/>
      <c r="I459" s="390"/>
      <c r="J459" s="390"/>
      <c r="K459" s="390"/>
      <c r="L459" s="390"/>
      <c r="M459" s="390"/>
      <c r="N459" s="390"/>
      <c r="O459" s="390"/>
      <c r="U459" s="390"/>
      <c r="V459" s="390"/>
      <c r="W459" s="390"/>
      <c r="X459" s="390"/>
      <c r="Y459" s="390"/>
      <c r="AG459" s="390"/>
      <c r="AH459" s="390"/>
    </row>
    <row r="460" spans="2:34">
      <c r="B460" s="390"/>
      <c r="C460" s="403"/>
      <c r="D460" s="403"/>
      <c r="E460" s="403"/>
      <c r="F460" s="391"/>
      <c r="G460" s="390"/>
      <c r="H460" s="390"/>
      <c r="I460" s="390"/>
      <c r="J460" s="390"/>
      <c r="K460" s="390"/>
      <c r="L460" s="390"/>
      <c r="M460" s="390"/>
      <c r="N460" s="390"/>
      <c r="O460" s="390"/>
      <c r="U460" s="390"/>
      <c r="V460" s="390"/>
      <c r="W460" s="390"/>
      <c r="X460" s="390"/>
      <c r="Y460" s="390"/>
      <c r="AG460" s="390"/>
      <c r="AH460" s="390"/>
    </row>
    <row r="461" spans="2:34">
      <c r="B461" s="390"/>
      <c r="C461" s="403"/>
      <c r="D461" s="403"/>
      <c r="E461" s="403"/>
      <c r="F461" s="391"/>
      <c r="G461" s="390"/>
      <c r="H461" s="390"/>
      <c r="I461" s="390"/>
      <c r="J461" s="390"/>
      <c r="K461" s="390"/>
      <c r="L461" s="390"/>
      <c r="M461" s="390"/>
      <c r="N461" s="390"/>
      <c r="O461" s="390"/>
      <c r="U461" s="390"/>
      <c r="V461" s="390"/>
      <c r="W461" s="390"/>
      <c r="X461" s="390"/>
      <c r="Y461" s="390"/>
      <c r="AG461" s="390"/>
      <c r="AH461" s="390"/>
    </row>
    <row r="462" spans="2:34">
      <c r="B462" s="390"/>
      <c r="C462" s="403"/>
      <c r="D462" s="403"/>
      <c r="E462" s="403"/>
      <c r="F462" s="391"/>
      <c r="G462" s="390"/>
      <c r="H462" s="390"/>
      <c r="I462" s="390"/>
      <c r="J462" s="390"/>
      <c r="K462" s="390"/>
      <c r="L462" s="390"/>
      <c r="M462" s="390"/>
      <c r="N462" s="390"/>
      <c r="O462" s="390"/>
      <c r="U462" s="390"/>
      <c r="V462" s="390"/>
      <c r="W462" s="390"/>
      <c r="X462" s="390"/>
      <c r="Y462" s="390"/>
      <c r="AG462" s="390"/>
      <c r="AH462" s="390"/>
    </row>
    <row r="463" spans="2:34">
      <c r="B463" s="390"/>
      <c r="C463" s="403"/>
      <c r="D463" s="403"/>
      <c r="E463" s="403"/>
      <c r="F463" s="391"/>
      <c r="G463" s="390"/>
      <c r="H463" s="390"/>
      <c r="I463" s="390"/>
      <c r="J463" s="390"/>
      <c r="K463" s="390"/>
      <c r="L463" s="390"/>
      <c r="M463" s="390"/>
      <c r="N463" s="390"/>
      <c r="O463" s="390"/>
      <c r="U463" s="390"/>
      <c r="V463" s="390"/>
      <c r="W463" s="390"/>
      <c r="X463" s="390"/>
      <c r="Y463" s="390"/>
      <c r="AG463" s="390"/>
      <c r="AH463" s="390"/>
    </row>
    <row r="464" spans="2:34">
      <c r="B464" s="390"/>
      <c r="C464" s="403"/>
      <c r="D464" s="403"/>
      <c r="E464" s="403"/>
      <c r="F464" s="391"/>
      <c r="G464" s="390"/>
      <c r="H464" s="390"/>
      <c r="I464" s="390"/>
      <c r="J464" s="390"/>
      <c r="K464" s="390"/>
      <c r="L464" s="390"/>
      <c r="M464" s="390"/>
      <c r="N464" s="390"/>
      <c r="O464" s="390"/>
      <c r="U464" s="390"/>
      <c r="V464" s="390"/>
      <c r="W464" s="390"/>
      <c r="X464" s="390"/>
      <c r="Y464" s="390"/>
      <c r="AG464" s="390"/>
      <c r="AH464" s="390"/>
    </row>
    <row r="465" spans="2:34">
      <c r="B465" s="390"/>
      <c r="C465" s="403"/>
      <c r="D465" s="403"/>
      <c r="E465" s="403"/>
      <c r="F465" s="391"/>
      <c r="G465" s="390"/>
      <c r="H465" s="390"/>
      <c r="I465" s="390"/>
      <c r="J465" s="390"/>
      <c r="K465" s="390"/>
      <c r="L465" s="390"/>
      <c r="M465" s="390"/>
      <c r="N465" s="390"/>
      <c r="O465" s="390"/>
      <c r="U465" s="390"/>
      <c r="V465" s="390"/>
      <c r="W465" s="390"/>
      <c r="X465" s="390"/>
      <c r="Y465" s="390"/>
      <c r="AG465" s="390"/>
      <c r="AH465" s="390"/>
    </row>
    <row r="466" spans="2:34">
      <c r="B466" s="390"/>
      <c r="C466" s="403"/>
      <c r="D466" s="403"/>
      <c r="E466" s="403"/>
      <c r="F466" s="391"/>
      <c r="G466" s="390"/>
      <c r="H466" s="390"/>
      <c r="I466" s="390"/>
      <c r="J466" s="390"/>
      <c r="K466" s="390"/>
      <c r="L466" s="390"/>
      <c r="M466" s="390"/>
      <c r="N466" s="390"/>
      <c r="O466" s="390"/>
      <c r="U466" s="390"/>
      <c r="V466" s="390"/>
      <c r="W466" s="390"/>
      <c r="X466" s="390"/>
      <c r="Y466" s="390"/>
      <c r="AG466" s="390"/>
      <c r="AH466" s="390"/>
    </row>
    <row r="467" spans="2:34">
      <c r="B467" s="390"/>
      <c r="C467" s="403"/>
      <c r="D467" s="403"/>
      <c r="E467" s="403"/>
      <c r="F467" s="391"/>
      <c r="G467" s="390"/>
      <c r="H467" s="390"/>
      <c r="I467" s="390"/>
      <c r="J467" s="390"/>
      <c r="K467" s="390"/>
      <c r="L467" s="390"/>
      <c r="M467" s="390"/>
      <c r="N467" s="390"/>
      <c r="O467" s="390"/>
      <c r="U467" s="390"/>
      <c r="V467" s="390"/>
      <c r="W467" s="390"/>
      <c r="X467" s="390"/>
      <c r="Y467" s="390"/>
      <c r="AG467" s="390"/>
      <c r="AH467" s="390"/>
    </row>
    <row r="468" spans="2:34">
      <c r="B468" s="390"/>
      <c r="C468" s="403"/>
      <c r="D468" s="403"/>
      <c r="E468" s="403"/>
      <c r="F468" s="391"/>
      <c r="G468" s="390"/>
      <c r="H468" s="390"/>
      <c r="I468" s="390"/>
      <c r="J468" s="390"/>
      <c r="K468" s="390"/>
      <c r="L468" s="390"/>
      <c r="M468" s="390"/>
      <c r="N468" s="390"/>
      <c r="O468" s="390"/>
      <c r="U468" s="390"/>
      <c r="V468" s="390"/>
      <c r="W468" s="390"/>
      <c r="X468" s="390"/>
      <c r="Y468" s="390"/>
      <c r="AG468" s="390"/>
      <c r="AH468" s="390"/>
    </row>
    <row r="469" spans="2:34">
      <c r="B469" s="390"/>
      <c r="C469" s="403"/>
      <c r="D469" s="403"/>
      <c r="E469" s="403"/>
      <c r="F469" s="391"/>
      <c r="G469" s="390"/>
      <c r="H469" s="390"/>
      <c r="I469" s="390"/>
      <c r="J469" s="390"/>
      <c r="K469" s="390"/>
      <c r="L469" s="390"/>
      <c r="M469" s="390"/>
      <c r="N469" s="390"/>
      <c r="O469" s="390"/>
      <c r="U469" s="390"/>
      <c r="V469" s="390"/>
      <c r="W469" s="390"/>
      <c r="X469" s="390"/>
      <c r="Y469" s="390"/>
      <c r="AG469" s="390"/>
      <c r="AH469" s="390"/>
    </row>
    <row r="470" spans="2:34">
      <c r="B470" s="390"/>
      <c r="C470" s="403"/>
      <c r="D470" s="403"/>
      <c r="E470" s="403"/>
      <c r="F470" s="391"/>
      <c r="G470" s="390"/>
      <c r="H470" s="390"/>
      <c r="I470" s="390"/>
      <c r="J470" s="390"/>
      <c r="K470" s="390"/>
      <c r="L470" s="390"/>
      <c r="M470" s="390"/>
      <c r="N470" s="390"/>
      <c r="O470" s="390"/>
      <c r="U470" s="390"/>
      <c r="V470" s="390"/>
      <c r="W470" s="390"/>
      <c r="X470" s="390"/>
      <c r="Y470" s="390"/>
      <c r="AG470" s="390"/>
      <c r="AH470" s="390"/>
    </row>
    <row r="471" spans="2:34">
      <c r="B471" s="390"/>
      <c r="C471" s="403"/>
      <c r="D471" s="403"/>
      <c r="E471" s="403"/>
      <c r="F471" s="391"/>
      <c r="G471" s="390"/>
      <c r="H471" s="390"/>
      <c r="I471" s="390"/>
      <c r="J471" s="390"/>
      <c r="K471" s="390"/>
      <c r="L471" s="390"/>
      <c r="M471" s="390"/>
      <c r="N471" s="390"/>
      <c r="O471" s="390"/>
      <c r="U471" s="390"/>
      <c r="V471" s="390"/>
      <c r="W471" s="390"/>
      <c r="X471" s="390"/>
      <c r="Y471" s="390"/>
      <c r="AG471" s="390"/>
      <c r="AH471" s="390"/>
    </row>
    <row r="472" spans="2:34">
      <c r="B472" s="390"/>
      <c r="C472" s="403"/>
      <c r="D472" s="403"/>
      <c r="E472" s="403"/>
      <c r="F472" s="391"/>
      <c r="G472" s="390"/>
      <c r="H472" s="390"/>
      <c r="I472" s="390"/>
      <c r="J472" s="390"/>
      <c r="K472" s="390"/>
      <c r="L472" s="390"/>
      <c r="M472" s="390"/>
      <c r="N472" s="390"/>
      <c r="O472" s="390"/>
      <c r="U472" s="390"/>
      <c r="V472" s="390"/>
      <c r="W472" s="390"/>
      <c r="X472" s="390"/>
      <c r="Y472" s="390"/>
      <c r="AG472" s="390"/>
      <c r="AH472" s="390"/>
    </row>
    <row r="473" spans="2:34">
      <c r="B473" s="390"/>
      <c r="C473" s="403"/>
      <c r="D473" s="403"/>
      <c r="E473" s="403"/>
      <c r="F473" s="391"/>
      <c r="G473" s="390"/>
      <c r="H473" s="390"/>
      <c r="I473" s="390"/>
      <c r="J473" s="390"/>
      <c r="K473" s="390"/>
      <c r="L473" s="390"/>
      <c r="M473" s="390"/>
      <c r="N473" s="390"/>
      <c r="O473" s="390"/>
      <c r="U473" s="390"/>
      <c r="V473" s="390"/>
      <c r="W473" s="390"/>
      <c r="X473" s="390"/>
      <c r="Y473" s="390"/>
      <c r="AG473" s="390"/>
      <c r="AH473" s="390"/>
    </row>
    <row r="474" spans="2:34">
      <c r="B474" s="390"/>
      <c r="C474" s="403"/>
      <c r="D474" s="403"/>
      <c r="E474" s="403"/>
      <c r="F474" s="391"/>
      <c r="G474" s="390"/>
      <c r="H474" s="390"/>
      <c r="I474" s="390"/>
      <c r="J474" s="390"/>
      <c r="K474" s="390"/>
      <c r="L474" s="390"/>
      <c r="M474" s="390"/>
      <c r="N474" s="390"/>
      <c r="O474" s="390"/>
      <c r="U474" s="390"/>
      <c r="V474" s="390"/>
      <c r="W474" s="390"/>
      <c r="X474" s="390"/>
      <c r="Y474" s="390"/>
      <c r="AG474" s="390"/>
      <c r="AH474" s="390"/>
    </row>
    <row r="475" spans="2:34">
      <c r="B475" s="390"/>
      <c r="C475" s="403"/>
      <c r="D475" s="403"/>
      <c r="E475" s="403"/>
      <c r="F475" s="391"/>
      <c r="G475" s="390"/>
      <c r="H475" s="390"/>
      <c r="I475" s="390"/>
      <c r="J475" s="390"/>
      <c r="K475" s="390"/>
      <c r="L475" s="390"/>
      <c r="M475" s="390"/>
      <c r="N475" s="390"/>
      <c r="O475" s="390"/>
      <c r="U475" s="390"/>
      <c r="V475" s="390"/>
      <c r="W475" s="390"/>
      <c r="X475" s="390"/>
      <c r="Y475" s="390"/>
      <c r="AG475" s="390"/>
      <c r="AH475" s="390"/>
    </row>
    <row r="476" spans="2:34">
      <c r="B476" s="390"/>
      <c r="C476" s="403"/>
      <c r="D476" s="403"/>
      <c r="E476" s="403"/>
      <c r="F476" s="391"/>
      <c r="G476" s="390"/>
      <c r="H476" s="390"/>
      <c r="I476" s="390"/>
      <c r="J476" s="390"/>
      <c r="K476" s="390"/>
      <c r="L476" s="390"/>
      <c r="M476" s="390"/>
      <c r="N476" s="390"/>
      <c r="O476" s="390"/>
      <c r="U476" s="390"/>
      <c r="V476" s="390"/>
      <c r="W476" s="390"/>
      <c r="X476" s="390"/>
      <c r="Y476" s="390"/>
      <c r="AG476" s="390"/>
      <c r="AH476" s="390"/>
    </row>
    <row r="477" spans="2:34">
      <c r="B477" s="390"/>
      <c r="C477" s="403"/>
      <c r="D477" s="403"/>
      <c r="E477" s="403"/>
      <c r="F477" s="391"/>
      <c r="G477" s="390"/>
      <c r="H477" s="390"/>
      <c r="I477" s="390"/>
      <c r="J477" s="390"/>
      <c r="K477" s="390"/>
      <c r="L477" s="390"/>
      <c r="M477" s="390"/>
      <c r="N477" s="390"/>
      <c r="O477" s="390"/>
      <c r="U477" s="390"/>
      <c r="V477" s="390"/>
      <c r="W477" s="390"/>
      <c r="X477" s="390"/>
      <c r="Y477" s="390"/>
      <c r="AG477" s="390"/>
      <c r="AH477" s="390"/>
    </row>
    <row r="478" spans="2:34">
      <c r="B478" s="390"/>
      <c r="C478" s="403"/>
      <c r="D478" s="403"/>
      <c r="E478" s="403"/>
      <c r="F478" s="391"/>
      <c r="G478" s="390"/>
      <c r="H478" s="390"/>
      <c r="I478" s="390"/>
      <c r="J478" s="390"/>
      <c r="K478" s="390"/>
      <c r="L478" s="390"/>
      <c r="M478" s="390"/>
      <c r="N478" s="390"/>
      <c r="O478" s="390"/>
      <c r="U478" s="390"/>
      <c r="V478" s="390"/>
      <c r="W478" s="390"/>
      <c r="X478" s="390"/>
      <c r="Y478" s="390"/>
      <c r="AG478" s="390"/>
      <c r="AH478" s="390"/>
    </row>
    <row r="479" spans="2:34">
      <c r="B479" s="390"/>
      <c r="C479" s="403"/>
      <c r="D479" s="403"/>
      <c r="E479" s="403"/>
      <c r="F479" s="391"/>
      <c r="G479" s="390"/>
      <c r="H479" s="390"/>
      <c r="I479" s="390"/>
      <c r="J479" s="390"/>
      <c r="K479" s="390"/>
      <c r="L479" s="390"/>
      <c r="M479" s="390"/>
      <c r="N479" s="390"/>
      <c r="O479" s="390"/>
      <c r="U479" s="390"/>
      <c r="V479" s="390"/>
      <c r="W479" s="390"/>
      <c r="X479" s="390"/>
      <c r="Y479" s="390"/>
      <c r="AG479" s="390"/>
      <c r="AH479" s="390"/>
    </row>
    <row r="480" spans="2:34">
      <c r="B480" s="390"/>
      <c r="C480" s="403"/>
      <c r="D480" s="403"/>
      <c r="E480" s="403"/>
      <c r="F480" s="391"/>
      <c r="G480" s="390"/>
      <c r="H480" s="390"/>
      <c r="I480" s="390"/>
      <c r="J480" s="390"/>
      <c r="K480" s="390"/>
      <c r="L480" s="390"/>
      <c r="M480" s="390"/>
      <c r="N480" s="390"/>
      <c r="O480" s="390"/>
      <c r="U480" s="390"/>
      <c r="V480" s="390"/>
      <c r="W480" s="390"/>
      <c r="X480" s="390"/>
      <c r="Y480" s="390"/>
      <c r="AG480" s="390"/>
      <c r="AH480" s="390"/>
    </row>
    <row r="481" spans="2:34">
      <c r="B481" s="390"/>
      <c r="C481" s="403"/>
      <c r="D481" s="403"/>
      <c r="E481" s="403"/>
      <c r="F481" s="391"/>
      <c r="G481" s="390"/>
      <c r="H481" s="390"/>
      <c r="I481" s="390"/>
      <c r="J481" s="390"/>
      <c r="K481" s="390"/>
      <c r="L481" s="390"/>
      <c r="M481" s="390"/>
      <c r="N481" s="390"/>
      <c r="O481" s="390"/>
      <c r="U481" s="390"/>
      <c r="V481" s="390"/>
      <c r="W481" s="390"/>
      <c r="X481" s="390"/>
      <c r="Y481" s="390"/>
      <c r="AG481" s="390"/>
      <c r="AH481" s="390"/>
    </row>
    <row r="482" spans="2:34">
      <c r="B482" s="390"/>
      <c r="C482" s="403"/>
      <c r="D482" s="403"/>
      <c r="E482" s="403"/>
      <c r="F482" s="391"/>
      <c r="G482" s="390"/>
      <c r="H482" s="390"/>
      <c r="I482" s="390"/>
      <c r="J482" s="390"/>
      <c r="K482" s="390"/>
      <c r="L482" s="390"/>
      <c r="M482" s="390"/>
      <c r="N482" s="390"/>
      <c r="O482" s="390"/>
      <c r="U482" s="390"/>
      <c r="V482" s="390"/>
      <c r="W482" s="390"/>
      <c r="X482" s="390"/>
      <c r="Y482" s="390"/>
      <c r="AG482" s="390"/>
      <c r="AH482" s="390"/>
    </row>
    <row r="483" spans="2:34">
      <c r="B483" s="390"/>
      <c r="C483" s="403"/>
      <c r="D483" s="403"/>
      <c r="E483" s="403"/>
      <c r="F483" s="391"/>
      <c r="G483" s="390"/>
      <c r="H483" s="390"/>
      <c r="I483" s="390"/>
      <c r="J483" s="390"/>
      <c r="K483" s="390"/>
      <c r="L483" s="390"/>
      <c r="M483" s="390"/>
      <c r="N483" s="390"/>
      <c r="O483" s="390"/>
      <c r="U483" s="390"/>
      <c r="V483" s="390"/>
      <c r="W483" s="390"/>
      <c r="X483" s="390"/>
      <c r="Y483" s="390"/>
      <c r="AG483" s="390"/>
      <c r="AH483" s="390"/>
    </row>
    <row r="484" spans="2:34">
      <c r="B484" s="390"/>
      <c r="C484" s="403"/>
      <c r="D484" s="403"/>
      <c r="E484" s="403"/>
      <c r="F484" s="391"/>
      <c r="G484" s="390"/>
      <c r="H484" s="390"/>
      <c r="I484" s="390"/>
      <c r="J484" s="390"/>
      <c r="K484" s="390"/>
      <c r="L484" s="390"/>
      <c r="M484" s="390"/>
      <c r="N484" s="390"/>
      <c r="O484" s="390"/>
      <c r="U484" s="390"/>
      <c r="V484" s="390"/>
      <c r="W484" s="390"/>
      <c r="X484" s="390"/>
      <c r="Y484" s="390"/>
      <c r="AG484" s="390"/>
      <c r="AH484" s="390"/>
    </row>
    <row r="485" spans="2:34">
      <c r="B485" s="390"/>
      <c r="C485" s="403"/>
      <c r="D485" s="403"/>
      <c r="E485" s="403"/>
      <c r="F485" s="391"/>
      <c r="G485" s="390"/>
      <c r="H485" s="390"/>
      <c r="I485" s="390"/>
      <c r="J485" s="390"/>
      <c r="K485" s="390"/>
      <c r="L485" s="390"/>
      <c r="M485" s="390"/>
      <c r="N485" s="390"/>
      <c r="O485" s="390"/>
      <c r="U485" s="390"/>
      <c r="V485" s="390"/>
      <c r="W485" s="390"/>
      <c r="X485" s="390"/>
      <c r="Y485" s="390"/>
      <c r="AG485" s="390"/>
      <c r="AH485" s="390"/>
    </row>
    <row r="486" spans="2:34">
      <c r="B486" s="390"/>
      <c r="C486" s="403"/>
      <c r="D486" s="403"/>
      <c r="E486" s="403"/>
      <c r="F486" s="391"/>
      <c r="G486" s="390"/>
      <c r="H486" s="390"/>
      <c r="I486" s="390"/>
      <c r="J486" s="390"/>
      <c r="K486" s="390"/>
      <c r="L486" s="390"/>
      <c r="M486" s="390"/>
      <c r="N486" s="390"/>
      <c r="O486" s="390"/>
      <c r="U486" s="390"/>
      <c r="V486" s="390"/>
      <c r="W486" s="390"/>
      <c r="X486" s="390"/>
      <c r="Y486" s="390"/>
      <c r="AG486" s="390"/>
      <c r="AH486" s="390"/>
    </row>
    <row r="487" spans="2:34">
      <c r="B487" s="390"/>
      <c r="C487" s="403"/>
      <c r="D487" s="403"/>
      <c r="E487" s="403"/>
      <c r="F487" s="391"/>
      <c r="G487" s="390"/>
      <c r="H487" s="390"/>
      <c r="I487" s="390"/>
      <c r="J487" s="390"/>
      <c r="K487" s="390"/>
      <c r="L487" s="390"/>
      <c r="M487" s="390"/>
      <c r="N487" s="390"/>
      <c r="O487" s="390"/>
      <c r="U487" s="390"/>
      <c r="V487" s="390"/>
      <c r="W487" s="390"/>
      <c r="X487" s="390"/>
      <c r="Y487" s="390"/>
      <c r="AG487" s="390"/>
      <c r="AH487" s="390"/>
    </row>
    <row r="488" spans="2:34">
      <c r="B488" s="390"/>
      <c r="C488" s="403"/>
      <c r="D488" s="403"/>
      <c r="E488" s="403"/>
      <c r="F488" s="391"/>
      <c r="G488" s="390"/>
      <c r="H488" s="390"/>
      <c r="I488" s="390"/>
      <c r="J488" s="390"/>
      <c r="K488" s="390"/>
      <c r="L488" s="390"/>
      <c r="M488" s="390"/>
      <c r="N488" s="390"/>
      <c r="O488" s="390"/>
      <c r="U488" s="390"/>
      <c r="V488" s="390"/>
      <c r="W488" s="390"/>
      <c r="X488" s="390"/>
      <c r="Y488" s="390"/>
      <c r="AG488" s="390"/>
      <c r="AH488" s="390"/>
    </row>
    <row r="489" spans="2:34">
      <c r="B489" s="390"/>
      <c r="C489" s="403"/>
      <c r="D489" s="403"/>
      <c r="E489" s="403"/>
      <c r="F489" s="391"/>
      <c r="G489" s="390"/>
      <c r="H489" s="390"/>
      <c r="I489" s="390"/>
      <c r="J489" s="390"/>
      <c r="K489" s="390"/>
      <c r="L489" s="390"/>
      <c r="M489" s="390"/>
      <c r="N489" s="390"/>
      <c r="O489" s="390"/>
      <c r="U489" s="390"/>
      <c r="V489" s="390"/>
      <c r="W489" s="390"/>
      <c r="X489" s="390"/>
      <c r="Y489" s="390"/>
      <c r="AG489" s="390"/>
      <c r="AH489" s="390"/>
    </row>
    <row r="490" spans="2:34">
      <c r="B490" s="390"/>
      <c r="C490" s="403"/>
      <c r="D490" s="403"/>
      <c r="E490" s="403"/>
      <c r="F490" s="391"/>
      <c r="G490" s="390"/>
      <c r="H490" s="390"/>
      <c r="I490" s="390"/>
      <c r="J490" s="390"/>
      <c r="K490" s="390"/>
      <c r="L490" s="390"/>
      <c r="M490" s="390"/>
      <c r="N490" s="390"/>
      <c r="O490" s="390"/>
      <c r="U490" s="390"/>
      <c r="V490" s="390"/>
      <c r="W490" s="390"/>
      <c r="X490" s="390"/>
      <c r="Y490" s="390"/>
      <c r="AG490" s="390"/>
      <c r="AH490" s="390"/>
    </row>
    <row r="491" spans="2:34">
      <c r="B491" s="390"/>
      <c r="C491" s="403"/>
      <c r="D491" s="403"/>
      <c r="E491" s="403"/>
      <c r="F491" s="391"/>
      <c r="G491" s="390"/>
      <c r="H491" s="390"/>
      <c r="I491" s="390"/>
      <c r="J491" s="390"/>
      <c r="K491" s="390"/>
      <c r="L491" s="390"/>
      <c r="M491" s="390"/>
      <c r="N491" s="390"/>
      <c r="O491" s="390"/>
      <c r="U491" s="390"/>
      <c r="V491" s="390"/>
      <c r="W491" s="390"/>
      <c r="X491" s="390"/>
      <c r="Y491" s="390"/>
      <c r="AG491" s="390"/>
      <c r="AH491" s="390"/>
    </row>
    <row r="492" spans="2:34">
      <c r="B492" s="390"/>
      <c r="C492" s="403"/>
      <c r="D492" s="403"/>
      <c r="E492" s="403"/>
      <c r="F492" s="391"/>
      <c r="G492" s="390"/>
      <c r="H492" s="390"/>
      <c r="I492" s="390"/>
      <c r="J492" s="390"/>
      <c r="K492" s="390"/>
      <c r="L492" s="390"/>
      <c r="M492" s="390"/>
      <c r="N492" s="390"/>
      <c r="O492" s="390"/>
      <c r="U492" s="390"/>
      <c r="V492" s="390"/>
      <c r="W492" s="390"/>
      <c r="X492" s="390"/>
      <c r="Y492" s="390"/>
      <c r="AG492" s="390"/>
      <c r="AH492" s="390"/>
    </row>
    <row r="493" spans="2:34">
      <c r="B493" s="390"/>
      <c r="C493" s="403"/>
      <c r="D493" s="403"/>
      <c r="E493" s="403"/>
      <c r="F493" s="391"/>
      <c r="G493" s="390"/>
      <c r="H493" s="390"/>
      <c r="I493" s="390"/>
      <c r="J493" s="390"/>
      <c r="K493" s="390"/>
      <c r="L493" s="390"/>
      <c r="M493" s="390"/>
      <c r="N493" s="390"/>
      <c r="O493" s="390"/>
      <c r="U493" s="390"/>
      <c r="V493" s="390"/>
      <c r="W493" s="390"/>
      <c r="X493" s="390"/>
      <c r="Y493" s="390"/>
      <c r="AG493" s="390"/>
      <c r="AH493" s="390"/>
    </row>
    <row r="494" spans="2:34">
      <c r="B494" s="390"/>
      <c r="C494" s="403"/>
      <c r="D494" s="403"/>
      <c r="E494" s="403"/>
      <c r="F494" s="391"/>
      <c r="G494" s="390"/>
      <c r="H494" s="390"/>
      <c r="I494" s="390"/>
      <c r="J494" s="390"/>
      <c r="K494" s="390"/>
      <c r="L494" s="390"/>
      <c r="M494" s="390"/>
      <c r="N494" s="390"/>
      <c r="O494" s="390"/>
      <c r="U494" s="390"/>
      <c r="V494" s="390"/>
      <c r="W494" s="390"/>
      <c r="X494" s="390"/>
      <c r="Y494" s="390"/>
      <c r="AG494" s="390"/>
      <c r="AH494" s="390"/>
    </row>
    <row r="495" spans="2:34">
      <c r="B495" s="390"/>
      <c r="C495" s="403"/>
      <c r="D495" s="403"/>
      <c r="E495" s="403"/>
      <c r="F495" s="391"/>
      <c r="G495" s="390"/>
      <c r="H495" s="390"/>
      <c r="I495" s="390"/>
      <c r="J495" s="390"/>
      <c r="K495" s="390"/>
      <c r="L495" s="390"/>
      <c r="M495" s="390"/>
      <c r="N495" s="390"/>
      <c r="O495" s="390"/>
      <c r="U495" s="390"/>
      <c r="V495" s="390"/>
      <c r="W495" s="390"/>
      <c r="X495" s="390"/>
      <c r="Y495" s="390"/>
      <c r="AG495" s="390"/>
      <c r="AH495" s="390"/>
    </row>
    <row r="496" spans="2:34">
      <c r="B496" s="390"/>
      <c r="C496" s="403"/>
      <c r="D496" s="403"/>
      <c r="E496" s="403"/>
      <c r="F496" s="391"/>
      <c r="G496" s="390"/>
      <c r="H496" s="390"/>
      <c r="I496" s="390"/>
      <c r="J496" s="390"/>
      <c r="K496" s="390"/>
      <c r="L496" s="390"/>
      <c r="M496" s="390"/>
      <c r="N496" s="390"/>
      <c r="O496" s="390"/>
      <c r="U496" s="390"/>
      <c r="V496" s="390"/>
      <c r="W496" s="390"/>
      <c r="X496" s="390"/>
      <c r="Y496" s="390"/>
      <c r="AG496" s="390"/>
      <c r="AH496" s="390"/>
    </row>
    <row r="497" spans="2:34">
      <c r="B497" s="390"/>
      <c r="C497" s="403"/>
      <c r="D497" s="403"/>
      <c r="E497" s="403"/>
      <c r="F497" s="391"/>
      <c r="G497" s="390"/>
      <c r="H497" s="390"/>
      <c r="I497" s="390"/>
      <c r="J497" s="390"/>
      <c r="K497" s="390"/>
      <c r="L497" s="390"/>
      <c r="M497" s="390"/>
      <c r="N497" s="390"/>
      <c r="O497" s="390"/>
      <c r="U497" s="390"/>
      <c r="V497" s="390"/>
      <c r="W497" s="390"/>
      <c r="X497" s="390"/>
      <c r="Y497" s="390"/>
      <c r="AG497" s="390"/>
      <c r="AH497" s="390"/>
    </row>
    <row r="498" spans="2:34">
      <c r="B498" s="390"/>
      <c r="C498" s="403"/>
      <c r="D498" s="403"/>
      <c r="E498" s="403"/>
      <c r="F498" s="391"/>
      <c r="G498" s="390"/>
      <c r="H498" s="390"/>
      <c r="I498" s="390"/>
      <c r="J498" s="390"/>
      <c r="K498" s="390"/>
      <c r="L498" s="390"/>
      <c r="M498" s="390"/>
      <c r="N498" s="390"/>
      <c r="O498" s="390"/>
      <c r="U498" s="390"/>
      <c r="V498" s="390"/>
      <c r="W498" s="390"/>
      <c r="X498" s="390"/>
      <c r="Y498" s="390"/>
      <c r="AG498" s="390"/>
      <c r="AH498" s="390"/>
    </row>
    <row r="499" spans="2:34">
      <c r="B499" s="390"/>
      <c r="C499" s="403"/>
      <c r="D499" s="403"/>
      <c r="E499" s="403"/>
      <c r="F499" s="391"/>
      <c r="G499" s="390"/>
      <c r="H499" s="390"/>
      <c r="I499" s="390"/>
      <c r="J499" s="390"/>
      <c r="K499" s="390"/>
      <c r="L499" s="390"/>
      <c r="M499" s="390"/>
      <c r="N499" s="390"/>
      <c r="O499" s="390"/>
      <c r="U499" s="390"/>
      <c r="V499" s="390"/>
      <c r="W499" s="390"/>
      <c r="X499" s="390"/>
      <c r="Y499" s="390"/>
      <c r="AG499" s="390"/>
      <c r="AH499" s="390"/>
    </row>
    <row r="500" spans="2:34">
      <c r="B500" s="390"/>
      <c r="C500" s="403"/>
      <c r="D500" s="403"/>
      <c r="E500" s="403"/>
      <c r="F500" s="391"/>
      <c r="G500" s="390"/>
      <c r="H500" s="390"/>
      <c r="I500" s="390"/>
      <c r="J500" s="390"/>
      <c r="K500" s="390"/>
      <c r="L500" s="390"/>
      <c r="M500" s="390"/>
      <c r="N500" s="390"/>
      <c r="O500" s="390"/>
      <c r="U500" s="390"/>
      <c r="V500" s="390"/>
      <c r="W500" s="390"/>
      <c r="X500" s="390"/>
      <c r="Y500" s="390"/>
      <c r="AG500" s="390"/>
      <c r="AH500" s="390"/>
    </row>
    <row r="501" spans="2:34">
      <c r="B501" s="390"/>
      <c r="C501" s="403"/>
      <c r="D501" s="403"/>
      <c r="E501" s="403"/>
      <c r="F501" s="391"/>
      <c r="G501" s="390"/>
      <c r="H501" s="390"/>
      <c r="I501" s="390"/>
      <c r="J501" s="390"/>
      <c r="K501" s="390"/>
      <c r="L501" s="390"/>
      <c r="M501" s="390"/>
      <c r="N501" s="390"/>
      <c r="O501" s="390"/>
      <c r="U501" s="390"/>
      <c r="V501" s="390"/>
      <c r="W501" s="390"/>
      <c r="X501" s="390"/>
      <c r="Y501" s="390"/>
      <c r="AG501" s="390"/>
      <c r="AH501" s="390"/>
    </row>
    <row r="502" spans="2:34">
      <c r="B502" s="390"/>
      <c r="C502" s="403"/>
      <c r="D502" s="403"/>
      <c r="E502" s="403"/>
      <c r="F502" s="391"/>
      <c r="G502" s="390"/>
      <c r="H502" s="390"/>
      <c r="I502" s="390"/>
      <c r="J502" s="390"/>
      <c r="K502" s="390"/>
      <c r="L502" s="390"/>
      <c r="M502" s="390"/>
      <c r="N502" s="390"/>
      <c r="O502" s="390"/>
      <c r="U502" s="390"/>
      <c r="V502" s="390"/>
      <c r="W502" s="390"/>
      <c r="X502" s="390"/>
      <c r="Y502" s="390"/>
      <c r="AG502" s="390"/>
      <c r="AH502" s="390"/>
    </row>
    <row r="503" spans="2:34">
      <c r="B503" s="390"/>
      <c r="C503" s="403"/>
      <c r="D503" s="403"/>
      <c r="E503" s="403"/>
      <c r="F503" s="391"/>
      <c r="G503" s="390"/>
      <c r="H503" s="390"/>
      <c r="I503" s="390"/>
      <c r="J503" s="390"/>
      <c r="K503" s="390"/>
      <c r="L503" s="390"/>
      <c r="M503" s="390"/>
      <c r="N503" s="390"/>
      <c r="O503" s="390"/>
      <c r="U503" s="390"/>
      <c r="V503" s="390"/>
      <c r="W503" s="390"/>
      <c r="X503" s="390"/>
      <c r="Y503" s="390"/>
      <c r="AG503" s="390"/>
      <c r="AH503" s="390"/>
    </row>
    <row r="504" spans="2:34">
      <c r="B504" s="390"/>
      <c r="C504" s="403"/>
      <c r="D504" s="403"/>
      <c r="E504" s="403"/>
      <c r="F504" s="391"/>
      <c r="G504" s="390"/>
      <c r="H504" s="390"/>
      <c r="I504" s="390"/>
      <c r="J504" s="390"/>
      <c r="K504" s="390"/>
      <c r="L504" s="390"/>
      <c r="M504" s="390"/>
      <c r="N504" s="390"/>
      <c r="O504" s="390"/>
      <c r="U504" s="390"/>
      <c r="V504" s="390"/>
      <c r="W504" s="390"/>
      <c r="X504" s="390"/>
      <c r="Y504" s="390"/>
      <c r="AG504" s="390"/>
      <c r="AH504" s="390"/>
    </row>
    <row r="505" spans="2:34">
      <c r="B505" s="390"/>
      <c r="C505" s="403"/>
      <c r="D505" s="403"/>
      <c r="E505" s="403"/>
      <c r="F505" s="391"/>
      <c r="G505" s="390"/>
      <c r="H505" s="390"/>
      <c r="I505" s="390"/>
      <c r="J505" s="390"/>
      <c r="K505" s="390"/>
      <c r="L505" s="390"/>
      <c r="M505" s="390"/>
      <c r="N505" s="390"/>
      <c r="O505" s="390"/>
      <c r="U505" s="390"/>
      <c r="V505" s="390"/>
      <c r="W505" s="390"/>
      <c r="X505" s="390"/>
      <c r="Y505" s="390"/>
      <c r="AG505" s="390"/>
      <c r="AH505" s="390"/>
    </row>
    <row r="506" spans="2:34">
      <c r="B506" s="390"/>
      <c r="C506" s="403"/>
      <c r="D506" s="403"/>
      <c r="E506" s="403"/>
      <c r="F506" s="391"/>
      <c r="G506" s="390"/>
      <c r="H506" s="390"/>
      <c r="I506" s="390"/>
      <c r="J506" s="390"/>
      <c r="K506" s="390"/>
      <c r="L506" s="390"/>
      <c r="M506" s="390"/>
      <c r="N506" s="390"/>
      <c r="O506" s="390"/>
      <c r="U506" s="390"/>
      <c r="V506" s="390"/>
      <c r="W506" s="390"/>
      <c r="X506" s="390"/>
      <c r="Y506" s="390"/>
      <c r="AG506" s="390"/>
      <c r="AH506" s="390"/>
    </row>
    <row r="507" spans="2:34">
      <c r="B507" s="390"/>
      <c r="C507" s="403"/>
      <c r="D507" s="403"/>
      <c r="E507" s="403"/>
      <c r="F507" s="391"/>
      <c r="G507" s="390"/>
      <c r="H507" s="390"/>
      <c r="I507" s="390"/>
      <c r="J507" s="390"/>
      <c r="K507" s="390"/>
      <c r="L507" s="390"/>
      <c r="M507" s="390"/>
      <c r="N507" s="390"/>
      <c r="O507" s="390"/>
      <c r="U507" s="390"/>
      <c r="V507" s="390"/>
      <c r="W507" s="390"/>
      <c r="X507" s="390"/>
      <c r="Y507" s="390"/>
      <c r="AG507" s="390"/>
      <c r="AH507" s="390"/>
    </row>
    <row r="508" spans="2:34">
      <c r="B508" s="390"/>
      <c r="C508" s="403"/>
      <c r="D508" s="403"/>
      <c r="E508" s="403"/>
      <c r="F508" s="391"/>
      <c r="G508" s="390"/>
      <c r="H508" s="390"/>
      <c r="I508" s="390"/>
      <c r="J508" s="390"/>
      <c r="K508" s="390"/>
      <c r="L508" s="390"/>
      <c r="M508" s="390"/>
      <c r="N508" s="390"/>
      <c r="O508" s="390"/>
      <c r="U508" s="390"/>
      <c r="V508" s="390"/>
      <c r="W508" s="390"/>
      <c r="X508" s="390"/>
      <c r="Y508" s="390"/>
      <c r="AG508" s="390"/>
      <c r="AH508" s="390"/>
    </row>
    <row r="509" spans="2:34">
      <c r="B509" s="390"/>
      <c r="C509" s="403"/>
      <c r="D509" s="403"/>
      <c r="E509" s="403"/>
      <c r="F509" s="391"/>
      <c r="G509" s="390"/>
      <c r="H509" s="390"/>
      <c r="I509" s="390"/>
      <c r="J509" s="390"/>
      <c r="K509" s="390"/>
      <c r="L509" s="390"/>
      <c r="M509" s="390"/>
      <c r="N509" s="390"/>
      <c r="O509" s="390"/>
      <c r="U509" s="390"/>
      <c r="V509" s="390"/>
      <c r="W509" s="390"/>
      <c r="X509" s="390"/>
      <c r="Y509" s="390"/>
      <c r="AG509" s="390"/>
      <c r="AH509" s="390"/>
    </row>
    <row r="510" spans="2:34">
      <c r="B510" s="390"/>
      <c r="C510" s="403"/>
      <c r="D510" s="403"/>
      <c r="E510" s="403"/>
      <c r="F510" s="391"/>
      <c r="G510" s="390"/>
      <c r="H510" s="390"/>
      <c r="I510" s="390"/>
      <c r="J510" s="390"/>
      <c r="K510" s="390"/>
      <c r="L510" s="390"/>
      <c r="M510" s="390"/>
      <c r="N510" s="390"/>
      <c r="O510" s="390"/>
      <c r="U510" s="390"/>
      <c r="V510" s="390"/>
      <c r="W510" s="390"/>
      <c r="X510" s="390"/>
      <c r="Y510" s="390"/>
      <c r="AG510" s="390"/>
      <c r="AH510" s="390"/>
    </row>
    <row r="511" spans="2:34">
      <c r="B511" s="390"/>
      <c r="C511" s="403"/>
      <c r="D511" s="403"/>
      <c r="E511" s="403"/>
      <c r="F511" s="391"/>
      <c r="G511" s="390"/>
      <c r="H511" s="390"/>
      <c r="I511" s="390"/>
      <c r="J511" s="390"/>
      <c r="K511" s="390"/>
      <c r="L511" s="390"/>
      <c r="M511" s="390"/>
      <c r="N511" s="390"/>
      <c r="O511" s="390"/>
      <c r="U511" s="390"/>
      <c r="V511" s="390"/>
      <c r="W511" s="390"/>
      <c r="X511" s="390"/>
      <c r="Y511" s="390"/>
      <c r="AG511" s="390"/>
      <c r="AH511" s="390"/>
    </row>
    <row r="512" spans="2:34">
      <c r="B512" s="390"/>
      <c r="C512" s="403"/>
      <c r="D512" s="403"/>
      <c r="E512" s="403"/>
      <c r="F512" s="391"/>
      <c r="G512" s="390"/>
      <c r="H512" s="390"/>
      <c r="I512" s="390"/>
      <c r="J512" s="390"/>
      <c r="K512" s="390"/>
      <c r="L512" s="390"/>
      <c r="M512" s="390"/>
      <c r="N512" s="390"/>
      <c r="O512" s="390"/>
      <c r="U512" s="390"/>
      <c r="V512" s="390"/>
      <c r="W512" s="390"/>
      <c r="X512" s="390"/>
      <c r="Y512" s="390"/>
      <c r="AG512" s="390"/>
      <c r="AH512" s="390"/>
    </row>
    <row r="513" spans="2:34">
      <c r="B513" s="390"/>
      <c r="C513" s="403"/>
      <c r="D513" s="403"/>
      <c r="E513" s="403"/>
      <c r="F513" s="391"/>
      <c r="G513" s="390"/>
      <c r="H513" s="390"/>
      <c r="I513" s="390"/>
      <c r="J513" s="390"/>
      <c r="K513" s="390"/>
      <c r="L513" s="390"/>
      <c r="M513" s="390"/>
      <c r="N513" s="390"/>
      <c r="O513" s="390"/>
      <c r="U513" s="390"/>
      <c r="V513" s="390"/>
      <c r="W513" s="390"/>
      <c r="X513" s="390"/>
      <c r="Y513" s="390"/>
      <c r="AG513" s="390"/>
      <c r="AH513" s="390"/>
    </row>
    <row r="514" spans="2:34">
      <c r="B514" s="390"/>
      <c r="C514" s="403"/>
      <c r="D514" s="403"/>
      <c r="E514" s="403"/>
      <c r="F514" s="391"/>
      <c r="G514" s="390"/>
      <c r="H514" s="390"/>
      <c r="I514" s="390"/>
      <c r="J514" s="390"/>
      <c r="K514" s="390"/>
      <c r="L514" s="390"/>
      <c r="M514" s="390"/>
      <c r="N514" s="390"/>
      <c r="O514" s="390"/>
      <c r="U514" s="390"/>
      <c r="V514" s="390"/>
      <c r="W514" s="390"/>
      <c r="X514" s="390"/>
      <c r="Y514" s="390"/>
      <c r="AG514" s="390"/>
      <c r="AH514" s="390"/>
    </row>
    <row r="515" spans="2:34">
      <c r="B515" s="390"/>
      <c r="C515" s="403"/>
      <c r="D515" s="403"/>
      <c r="E515" s="403"/>
      <c r="F515" s="391"/>
      <c r="G515" s="390"/>
      <c r="H515" s="390"/>
      <c r="I515" s="390"/>
      <c r="J515" s="390"/>
      <c r="K515" s="390"/>
      <c r="L515" s="390"/>
      <c r="M515" s="390"/>
      <c r="N515" s="390"/>
      <c r="O515" s="390"/>
      <c r="U515" s="390"/>
      <c r="V515" s="390"/>
      <c r="W515" s="390"/>
      <c r="X515" s="390"/>
      <c r="Y515" s="390"/>
      <c r="AG515" s="390"/>
      <c r="AH515" s="390"/>
    </row>
    <row r="516" spans="2:34">
      <c r="B516" s="390"/>
      <c r="C516" s="403"/>
      <c r="D516" s="403"/>
      <c r="E516" s="403"/>
      <c r="F516" s="391"/>
      <c r="G516" s="390"/>
      <c r="H516" s="390"/>
      <c r="I516" s="390"/>
      <c r="J516" s="390"/>
      <c r="K516" s="390"/>
      <c r="L516" s="390"/>
      <c r="M516" s="390"/>
      <c r="N516" s="390"/>
      <c r="O516" s="390"/>
      <c r="U516" s="390"/>
      <c r="V516" s="390"/>
      <c r="W516" s="390"/>
      <c r="X516" s="390"/>
      <c r="Y516" s="390"/>
      <c r="AG516" s="390"/>
      <c r="AH516" s="390"/>
    </row>
    <row r="517" spans="2:34">
      <c r="B517" s="390"/>
      <c r="C517" s="403"/>
      <c r="D517" s="403"/>
      <c r="E517" s="403"/>
      <c r="F517" s="391"/>
      <c r="G517" s="390"/>
      <c r="H517" s="390"/>
      <c r="I517" s="390"/>
      <c r="J517" s="390"/>
      <c r="K517" s="390"/>
      <c r="L517" s="390"/>
      <c r="M517" s="390"/>
      <c r="N517" s="390"/>
      <c r="O517" s="390"/>
      <c r="U517" s="390"/>
      <c r="V517" s="390"/>
      <c r="W517" s="390"/>
      <c r="X517" s="390"/>
      <c r="Y517" s="390"/>
      <c r="AG517" s="390"/>
      <c r="AH517" s="390"/>
    </row>
    <row r="518" spans="2:34">
      <c r="B518" s="390"/>
      <c r="C518" s="403"/>
      <c r="D518" s="403"/>
      <c r="E518" s="403"/>
      <c r="F518" s="391"/>
      <c r="G518" s="390"/>
      <c r="H518" s="390"/>
      <c r="I518" s="390"/>
      <c r="J518" s="390"/>
      <c r="K518" s="390"/>
      <c r="L518" s="390"/>
      <c r="M518" s="390"/>
      <c r="N518" s="390"/>
      <c r="O518" s="390"/>
      <c r="U518" s="390"/>
      <c r="V518" s="390"/>
      <c r="W518" s="390"/>
      <c r="X518" s="390"/>
      <c r="Y518" s="390"/>
      <c r="AG518" s="390"/>
      <c r="AH518" s="390"/>
    </row>
    <row r="519" spans="2:34">
      <c r="B519" s="390"/>
      <c r="C519" s="403"/>
      <c r="D519" s="403"/>
      <c r="E519" s="403"/>
      <c r="F519" s="391"/>
      <c r="G519" s="390"/>
      <c r="H519" s="390"/>
      <c r="I519" s="390"/>
      <c r="J519" s="390"/>
      <c r="K519" s="390"/>
      <c r="L519" s="390"/>
      <c r="M519" s="390"/>
      <c r="N519" s="390"/>
      <c r="O519" s="390"/>
      <c r="U519" s="390"/>
      <c r="V519" s="390"/>
      <c r="W519" s="390"/>
      <c r="X519" s="390"/>
      <c r="Y519" s="390"/>
      <c r="AG519" s="390"/>
      <c r="AH519" s="390"/>
    </row>
    <row r="520" spans="2:34">
      <c r="B520" s="390"/>
      <c r="C520" s="403"/>
      <c r="D520" s="403"/>
      <c r="E520" s="403"/>
      <c r="F520" s="391"/>
      <c r="G520" s="390"/>
      <c r="H520" s="390"/>
      <c r="I520" s="390"/>
      <c r="J520" s="390"/>
      <c r="K520" s="390"/>
      <c r="L520" s="390"/>
      <c r="M520" s="390"/>
      <c r="N520" s="390"/>
      <c r="O520" s="390"/>
      <c r="U520" s="390"/>
      <c r="V520" s="390"/>
      <c r="W520" s="390"/>
      <c r="X520" s="390"/>
      <c r="Y520" s="390"/>
      <c r="AG520" s="390"/>
      <c r="AH520" s="390"/>
    </row>
    <row r="521" spans="2:34">
      <c r="B521" s="390"/>
      <c r="C521" s="403"/>
      <c r="D521" s="403"/>
      <c r="E521" s="403"/>
      <c r="F521" s="391"/>
      <c r="G521" s="390"/>
      <c r="H521" s="390"/>
      <c r="I521" s="390"/>
      <c r="J521" s="390"/>
      <c r="K521" s="390"/>
      <c r="L521" s="390"/>
      <c r="M521" s="390"/>
      <c r="N521" s="390"/>
      <c r="O521" s="390"/>
      <c r="U521" s="390"/>
      <c r="V521" s="390"/>
      <c r="W521" s="390"/>
      <c r="X521" s="390"/>
      <c r="Y521" s="390"/>
      <c r="AG521" s="390"/>
      <c r="AH521" s="390"/>
    </row>
    <row r="522" spans="2:34">
      <c r="B522" s="390"/>
      <c r="C522" s="403"/>
      <c r="D522" s="403"/>
      <c r="E522" s="403"/>
      <c r="F522" s="391"/>
      <c r="G522" s="390"/>
      <c r="H522" s="390"/>
      <c r="I522" s="390"/>
      <c r="J522" s="390"/>
      <c r="K522" s="390"/>
      <c r="L522" s="390"/>
      <c r="M522" s="390"/>
      <c r="N522" s="390"/>
      <c r="O522" s="390"/>
      <c r="U522" s="390"/>
      <c r="V522" s="390"/>
      <c r="W522" s="390"/>
      <c r="X522" s="390"/>
      <c r="Y522" s="390"/>
      <c r="AG522" s="390"/>
      <c r="AH522" s="390"/>
    </row>
    <row r="523" spans="2:34">
      <c r="B523" s="390"/>
      <c r="C523" s="403"/>
      <c r="D523" s="403"/>
      <c r="E523" s="403"/>
      <c r="F523" s="391"/>
      <c r="G523" s="390"/>
      <c r="H523" s="390"/>
      <c r="I523" s="390"/>
      <c r="J523" s="390"/>
      <c r="K523" s="390"/>
      <c r="L523" s="390"/>
      <c r="M523" s="390"/>
      <c r="N523" s="390"/>
      <c r="O523" s="390"/>
      <c r="U523" s="390"/>
      <c r="V523" s="390"/>
      <c r="W523" s="390"/>
      <c r="X523" s="390"/>
      <c r="Y523" s="390"/>
      <c r="AG523" s="390"/>
      <c r="AH523" s="390"/>
    </row>
    <row r="524" spans="2:34">
      <c r="B524" s="390"/>
      <c r="C524" s="403"/>
      <c r="D524" s="403"/>
      <c r="E524" s="403"/>
      <c r="F524" s="391"/>
      <c r="G524" s="390"/>
      <c r="H524" s="390"/>
      <c r="I524" s="390"/>
      <c r="J524" s="390"/>
      <c r="K524" s="390"/>
      <c r="L524" s="390"/>
      <c r="M524" s="390"/>
      <c r="N524" s="390"/>
      <c r="O524" s="390"/>
      <c r="U524" s="390"/>
      <c r="V524" s="390"/>
      <c r="W524" s="390"/>
      <c r="X524" s="390"/>
      <c r="Y524" s="390"/>
      <c r="AG524" s="390"/>
      <c r="AH524" s="390"/>
    </row>
    <row r="525" spans="2:34">
      <c r="B525" s="390"/>
      <c r="C525" s="403"/>
      <c r="D525" s="403"/>
      <c r="E525" s="403"/>
      <c r="F525" s="391"/>
      <c r="G525" s="390"/>
      <c r="H525" s="390"/>
      <c r="I525" s="390"/>
      <c r="J525" s="390"/>
      <c r="K525" s="390"/>
      <c r="L525" s="390"/>
      <c r="M525" s="390"/>
      <c r="N525" s="390"/>
      <c r="O525" s="390"/>
      <c r="U525" s="390"/>
      <c r="V525" s="390"/>
      <c r="W525" s="390"/>
      <c r="X525" s="390"/>
      <c r="Y525" s="390"/>
      <c r="AG525" s="390"/>
      <c r="AH525" s="390"/>
    </row>
    <row r="526" spans="2:34">
      <c r="B526" s="390"/>
      <c r="C526" s="403"/>
      <c r="D526" s="403"/>
      <c r="E526" s="403"/>
      <c r="F526" s="391"/>
      <c r="G526" s="390"/>
      <c r="H526" s="390"/>
      <c r="I526" s="390"/>
      <c r="J526" s="390"/>
      <c r="K526" s="390"/>
      <c r="L526" s="390"/>
      <c r="M526" s="390"/>
      <c r="N526" s="390"/>
      <c r="O526" s="390"/>
      <c r="U526" s="390"/>
      <c r="V526" s="390"/>
      <c r="W526" s="390"/>
      <c r="X526" s="390"/>
      <c r="Y526" s="390"/>
      <c r="AG526" s="390"/>
      <c r="AH526" s="390"/>
    </row>
    <row r="527" spans="2:34">
      <c r="B527" s="390"/>
      <c r="C527" s="403"/>
      <c r="D527" s="403"/>
      <c r="E527" s="403"/>
      <c r="F527" s="391"/>
      <c r="G527" s="390"/>
      <c r="H527" s="390"/>
      <c r="I527" s="390"/>
      <c r="J527" s="390"/>
      <c r="K527" s="390"/>
      <c r="L527" s="390"/>
      <c r="M527" s="390"/>
      <c r="N527" s="390"/>
      <c r="O527" s="390"/>
      <c r="U527" s="390"/>
      <c r="V527" s="390"/>
      <c r="W527" s="390"/>
      <c r="X527" s="390"/>
      <c r="Y527" s="390"/>
      <c r="AG527" s="390"/>
      <c r="AH527" s="390"/>
    </row>
    <row r="528" spans="2:34">
      <c r="B528" s="390"/>
      <c r="C528" s="403"/>
      <c r="D528" s="403"/>
      <c r="E528" s="403"/>
      <c r="F528" s="391"/>
      <c r="G528" s="390"/>
      <c r="H528" s="390"/>
      <c r="I528" s="390"/>
      <c r="J528" s="390"/>
      <c r="K528" s="390"/>
      <c r="L528" s="390"/>
      <c r="M528" s="390"/>
      <c r="N528" s="390"/>
      <c r="O528" s="390"/>
      <c r="U528" s="390"/>
      <c r="V528" s="390"/>
      <c r="W528" s="390"/>
      <c r="X528" s="390"/>
      <c r="Y528" s="390"/>
      <c r="AG528" s="390"/>
      <c r="AH528" s="390"/>
    </row>
    <row r="529" spans="2:34">
      <c r="B529" s="390"/>
      <c r="C529" s="403"/>
      <c r="D529" s="403"/>
      <c r="E529" s="403"/>
      <c r="F529" s="391"/>
      <c r="G529" s="390"/>
      <c r="H529" s="390"/>
      <c r="I529" s="390"/>
      <c r="J529" s="390"/>
      <c r="K529" s="390"/>
      <c r="L529" s="390"/>
      <c r="M529" s="390"/>
      <c r="N529" s="390"/>
      <c r="O529" s="390"/>
      <c r="U529" s="390"/>
      <c r="V529" s="390"/>
      <c r="W529" s="390"/>
      <c r="X529" s="390"/>
      <c r="Y529" s="390"/>
      <c r="AG529" s="390"/>
      <c r="AH529" s="390"/>
    </row>
    <row r="530" spans="2:34">
      <c r="B530" s="390"/>
      <c r="C530" s="403"/>
      <c r="D530" s="403"/>
      <c r="E530" s="403"/>
      <c r="F530" s="391"/>
      <c r="G530" s="390"/>
      <c r="H530" s="390"/>
      <c r="I530" s="390"/>
      <c r="J530" s="390"/>
      <c r="K530" s="390"/>
      <c r="L530" s="390"/>
      <c r="M530" s="390"/>
      <c r="N530" s="390"/>
      <c r="O530" s="390"/>
      <c r="U530" s="390"/>
      <c r="V530" s="390"/>
      <c r="W530" s="390"/>
      <c r="X530" s="390"/>
      <c r="Y530" s="390"/>
      <c r="AG530" s="390"/>
      <c r="AH530" s="390"/>
    </row>
    <row r="531" spans="2:34">
      <c r="B531" s="390"/>
      <c r="C531" s="403"/>
      <c r="D531" s="403"/>
      <c r="E531" s="403"/>
      <c r="F531" s="391"/>
      <c r="G531" s="390"/>
      <c r="H531" s="390"/>
      <c r="I531" s="390"/>
      <c r="J531" s="390"/>
      <c r="K531" s="390"/>
      <c r="L531" s="390"/>
      <c r="M531" s="390"/>
      <c r="N531" s="390"/>
      <c r="O531" s="390"/>
      <c r="U531" s="390"/>
      <c r="V531" s="390"/>
      <c r="W531" s="390"/>
      <c r="X531" s="390"/>
      <c r="Y531" s="390"/>
      <c r="AG531" s="390"/>
      <c r="AH531" s="390"/>
    </row>
    <row r="532" spans="2:34">
      <c r="B532" s="390"/>
      <c r="C532" s="403"/>
      <c r="D532" s="403"/>
      <c r="E532" s="403"/>
      <c r="F532" s="391"/>
      <c r="G532" s="390"/>
      <c r="H532" s="390"/>
      <c r="I532" s="390"/>
      <c r="J532" s="390"/>
      <c r="K532" s="390"/>
      <c r="L532" s="390"/>
      <c r="M532" s="390"/>
      <c r="N532" s="390"/>
      <c r="O532" s="390"/>
      <c r="U532" s="390"/>
      <c r="V532" s="390"/>
      <c r="W532" s="390"/>
      <c r="X532" s="390"/>
      <c r="Y532" s="390"/>
      <c r="AG532" s="390"/>
      <c r="AH532" s="390"/>
    </row>
    <row r="533" spans="2:34">
      <c r="B533" s="390"/>
      <c r="C533" s="403"/>
      <c r="D533" s="403"/>
      <c r="E533" s="403"/>
      <c r="F533" s="391"/>
      <c r="G533" s="390"/>
      <c r="H533" s="390"/>
      <c r="I533" s="390"/>
      <c r="J533" s="390"/>
      <c r="K533" s="390"/>
      <c r="L533" s="390"/>
      <c r="M533" s="390"/>
      <c r="N533" s="390"/>
      <c r="O533" s="390"/>
      <c r="U533" s="390"/>
      <c r="V533" s="390"/>
      <c r="W533" s="390"/>
      <c r="X533" s="390"/>
      <c r="Y533" s="390"/>
      <c r="AG533" s="390"/>
      <c r="AH533" s="390"/>
    </row>
    <row r="534" spans="2:34">
      <c r="B534" s="390"/>
      <c r="C534" s="403"/>
      <c r="D534" s="403"/>
      <c r="E534" s="403"/>
      <c r="F534" s="391"/>
      <c r="G534" s="390"/>
      <c r="H534" s="390"/>
      <c r="I534" s="390"/>
      <c r="J534" s="390"/>
      <c r="K534" s="390"/>
      <c r="L534" s="390"/>
      <c r="M534" s="390"/>
      <c r="N534" s="390"/>
      <c r="O534" s="390"/>
      <c r="U534" s="390"/>
      <c r="V534" s="390"/>
      <c r="W534" s="390"/>
      <c r="X534" s="390"/>
      <c r="Y534" s="390"/>
      <c r="AG534" s="390"/>
      <c r="AH534" s="390"/>
    </row>
    <row r="535" spans="2:34">
      <c r="B535" s="390"/>
      <c r="C535" s="403"/>
      <c r="D535" s="403"/>
      <c r="E535" s="403"/>
      <c r="F535" s="391"/>
      <c r="G535" s="390"/>
      <c r="H535" s="390"/>
      <c r="I535" s="390"/>
      <c r="J535" s="390"/>
      <c r="K535" s="390"/>
      <c r="L535" s="390"/>
      <c r="M535" s="390"/>
      <c r="N535" s="390"/>
      <c r="O535" s="390"/>
      <c r="U535" s="390"/>
      <c r="V535" s="390"/>
      <c r="W535" s="390"/>
      <c r="X535" s="390"/>
      <c r="Y535" s="390"/>
      <c r="AG535" s="390"/>
      <c r="AH535" s="390"/>
    </row>
    <row r="536" spans="2:34">
      <c r="B536" s="390"/>
      <c r="C536" s="403"/>
      <c r="D536" s="403"/>
      <c r="E536" s="403"/>
      <c r="F536" s="391"/>
      <c r="G536" s="390"/>
      <c r="H536" s="390"/>
      <c r="I536" s="390"/>
      <c r="J536" s="390"/>
      <c r="K536" s="390"/>
      <c r="L536" s="390"/>
      <c r="M536" s="390"/>
      <c r="N536" s="390"/>
      <c r="O536" s="390"/>
      <c r="U536" s="390"/>
      <c r="V536" s="390"/>
      <c r="W536" s="390"/>
      <c r="X536" s="390"/>
      <c r="Y536" s="390"/>
      <c r="AG536" s="390"/>
      <c r="AH536" s="390"/>
    </row>
    <row r="537" spans="2:34">
      <c r="B537" s="390"/>
      <c r="C537" s="403"/>
      <c r="D537" s="403"/>
      <c r="E537" s="403"/>
      <c r="F537" s="391"/>
      <c r="G537" s="390"/>
      <c r="H537" s="390"/>
      <c r="I537" s="390"/>
      <c r="J537" s="390"/>
      <c r="K537" s="390"/>
      <c r="L537" s="390"/>
      <c r="M537" s="390"/>
      <c r="N537" s="390"/>
      <c r="O537" s="390"/>
      <c r="U537" s="390"/>
      <c r="V537" s="390"/>
      <c r="W537" s="390"/>
      <c r="X537" s="390"/>
      <c r="Y537" s="390"/>
      <c r="AG537" s="390"/>
      <c r="AH537" s="390"/>
    </row>
    <row r="538" spans="2:34">
      <c r="B538" s="390"/>
      <c r="C538" s="403"/>
      <c r="D538" s="403"/>
      <c r="E538" s="403"/>
      <c r="F538" s="391"/>
      <c r="G538" s="390"/>
      <c r="H538" s="390"/>
      <c r="I538" s="390"/>
      <c r="J538" s="390"/>
      <c r="K538" s="390"/>
      <c r="L538" s="390"/>
      <c r="M538" s="390"/>
      <c r="N538" s="390"/>
      <c r="O538" s="390"/>
      <c r="U538" s="390"/>
      <c r="V538" s="390"/>
      <c r="W538" s="390"/>
      <c r="X538" s="390"/>
      <c r="Y538" s="390"/>
      <c r="AG538" s="390"/>
      <c r="AH538" s="390"/>
    </row>
    <row r="539" spans="2:34">
      <c r="B539" s="390"/>
      <c r="C539" s="403"/>
      <c r="D539" s="403"/>
      <c r="E539" s="403"/>
      <c r="F539" s="391"/>
      <c r="G539" s="390"/>
      <c r="H539" s="390"/>
      <c r="I539" s="390"/>
      <c r="J539" s="390"/>
      <c r="K539" s="390"/>
      <c r="L539" s="390"/>
      <c r="M539" s="390"/>
      <c r="N539" s="390"/>
      <c r="O539" s="390"/>
      <c r="U539" s="390"/>
      <c r="V539" s="390"/>
      <c r="W539" s="390"/>
      <c r="X539" s="390"/>
      <c r="Y539" s="390"/>
      <c r="AG539" s="390"/>
      <c r="AH539" s="390"/>
    </row>
    <row r="540" spans="2:34">
      <c r="B540" s="390"/>
      <c r="C540" s="403"/>
      <c r="D540" s="403"/>
      <c r="E540" s="403"/>
      <c r="F540" s="391"/>
      <c r="G540" s="390"/>
      <c r="H540" s="390"/>
      <c r="I540" s="390"/>
      <c r="J540" s="390"/>
      <c r="K540" s="390"/>
      <c r="L540" s="390"/>
      <c r="M540" s="390"/>
      <c r="N540" s="390"/>
      <c r="O540" s="390"/>
      <c r="U540" s="390"/>
      <c r="V540" s="390"/>
      <c r="W540" s="390"/>
      <c r="X540" s="390"/>
      <c r="Y540" s="390"/>
      <c r="AG540" s="390"/>
      <c r="AH540" s="390"/>
    </row>
    <row r="541" spans="2:34">
      <c r="B541" s="390"/>
      <c r="C541" s="403"/>
      <c r="D541" s="403"/>
      <c r="E541" s="403"/>
      <c r="F541" s="391"/>
      <c r="G541" s="390"/>
      <c r="H541" s="390"/>
      <c r="I541" s="390"/>
      <c r="J541" s="390"/>
      <c r="K541" s="390"/>
      <c r="L541" s="390"/>
      <c r="M541" s="390"/>
      <c r="N541" s="390"/>
      <c r="O541" s="390"/>
      <c r="U541" s="390"/>
      <c r="V541" s="390"/>
      <c r="W541" s="390"/>
      <c r="X541" s="390"/>
      <c r="Y541" s="390"/>
      <c r="AG541" s="390"/>
      <c r="AH541" s="390"/>
    </row>
    <row r="542" spans="2:34">
      <c r="B542" s="390"/>
      <c r="C542" s="403"/>
      <c r="D542" s="403"/>
      <c r="E542" s="403"/>
      <c r="F542" s="391"/>
      <c r="G542" s="390"/>
      <c r="H542" s="390"/>
      <c r="I542" s="390"/>
      <c r="J542" s="390"/>
      <c r="K542" s="390"/>
      <c r="L542" s="390"/>
      <c r="M542" s="390"/>
      <c r="N542" s="390"/>
      <c r="O542" s="390"/>
      <c r="U542" s="390"/>
      <c r="V542" s="390"/>
      <c r="W542" s="390"/>
      <c r="X542" s="390"/>
      <c r="Y542" s="390"/>
      <c r="AG542" s="390"/>
      <c r="AH542" s="390"/>
    </row>
    <row r="543" spans="2:34">
      <c r="B543" s="390"/>
      <c r="C543" s="403"/>
      <c r="D543" s="403"/>
      <c r="E543" s="403"/>
      <c r="F543" s="391"/>
      <c r="G543" s="390"/>
      <c r="H543" s="390"/>
      <c r="I543" s="390"/>
      <c r="J543" s="390"/>
      <c r="K543" s="390"/>
      <c r="L543" s="390"/>
      <c r="M543" s="390"/>
      <c r="N543" s="390"/>
      <c r="O543" s="390"/>
      <c r="U543" s="390"/>
      <c r="V543" s="390"/>
      <c r="W543" s="390"/>
      <c r="X543" s="390"/>
      <c r="Y543" s="390"/>
      <c r="AG543" s="390"/>
      <c r="AH543" s="390"/>
    </row>
    <row r="544" spans="2:34">
      <c r="B544" s="390"/>
      <c r="C544" s="403"/>
      <c r="D544" s="403"/>
      <c r="E544" s="403"/>
      <c r="F544" s="391"/>
      <c r="G544" s="390"/>
      <c r="H544" s="390"/>
      <c r="I544" s="390"/>
      <c r="J544" s="390"/>
      <c r="K544" s="390"/>
      <c r="L544" s="390"/>
      <c r="M544" s="390"/>
      <c r="N544" s="390"/>
      <c r="O544" s="390"/>
      <c r="U544" s="390"/>
      <c r="V544" s="390"/>
      <c r="W544" s="390"/>
      <c r="X544" s="390"/>
      <c r="Y544" s="390"/>
      <c r="AG544" s="390"/>
      <c r="AH544" s="390"/>
    </row>
    <row r="545" spans="2:34">
      <c r="B545" s="390"/>
      <c r="C545" s="403"/>
      <c r="D545" s="403"/>
      <c r="E545" s="403"/>
      <c r="F545" s="391"/>
      <c r="G545" s="390"/>
      <c r="H545" s="390"/>
      <c r="I545" s="390"/>
      <c r="J545" s="390"/>
      <c r="K545" s="390"/>
      <c r="L545" s="390"/>
      <c r="M545" s="390"/>
      <c r="N545" s="390"/>
      <c r="O545" s="390"/>
      <c r="U545" s="390"/>
      <c r="V545" s="390"/>
      <c r="W545" s="390"/>
      <c r="X545" s="390"/>
      <c r="Y545" s="390"/>
      <c r="AG545" s="390"/>
      <c r="AH545" s="390"/>
    </row>
    <row r="546" spans="2:34">
      <c r="B546" s="390"/>
      <c r="C546" s="403"/>
      <c r="D546" s="403"/>
      <c r="E546" s="403"/>
      <c r="F546" s="391"/>
      <c r="G546" s="390"/>
      <c r="H546" s="390"/>
      <c r="I546" s="390"/>
      <c r="J546" s="390"/>
      <c r="K546" s="390"/>
      <c r="L546" s="390"/>
      <c r="M546" s="390"/>
      <c r="N546" s="390"/>
      <c r="O546" s="390"/>
      <c r="U546" s="390"/>
      <c r="V546" s="390"/>
      <c r="W546" s="390"/>
      <c r="X546" s="390"/>
      <c r="Y546" s="390"/>
      <c r="AG546" s="390"/>
      <c r="AH546" s="390"/>
    </row>
    <row r="547" spans="2:34">
      <c r="B547" s="390"/>
      <c r="C547" s="403"/>
      <c r="D547" s="403"/>
      <c r="E547" s="403"/>
      <c r="F547" s="391"/>
      <c r="G547" s="390"/>
      <c r="H547" s="390"/>
      <c r="I547" s="390"/>
      <c r="J547" s="390"/>
      <c r="K547" s="390"/>
      <c r="L547" s="390"/>
      <c r="M547" s="390"/>
      <c r="N547" s="390"/>
      <c r="O547" s="390"/>
      <c r="U547" s="390"/>
      <c r="V547" s="390"/>
      <c r="W547" s="390"/>
      <c r="X547" s="390"/>
      <c r="Y547" s="390"/>
      <c r="AG547" s="390"/>
      <c r="AH547" s="390"/>
    </row>
    <row r="548" spans="2:34">
      <c r="B548" s="390"/>
      <c r="C548" s="403"/>
      <c r="D548" s="403"/>
      <c r="E548" s="403"/>
      <c r="F548" s="391"/>
      <c r="G548" s="390"/>
      <c r="H548" s="390"/>
      <c r="I548" s="390"/>
      <c r="J548" s="390"/>
      <c r="K548" s="390"/>
      <c r="L548" s="390"/>
      <c r="M548" s="390"/>
      <c r="N548" s="390"/>
      <c r="O548" s="390"/>
      <c r="U548" s="390"/>
      <c r="V548" s="390"/>
      <c r="W548" s="390"/>
      <c r="X548" s="390"/>
      <c r="Y548" s="390"/>
      <c r="AG548" s="390"/>
      <c r="AH548" s="390"/>
    </row>
    <row r="549" spans="2:34">
      <c r="B549" s="390"/>
      <c r="C549" s="403"/>
      <c r="D549" s="403"/>
      <c r="E549" s="403"/>
      <c r="F549" s="391"/>
      <c r="G549" s="390"/>
      <c r="H549" s="390"/>
      <c r="I549" s="390"/>
      <c r="J549" s="390"/>
      <c r="K549" s="390"/>
      <c r="L549" s="390"/>
      <c r="M549" s="390"/>
      <c r="N549" s="390"/>
      <c r="O549" s="390"/>
      <c r="U549" s="390"/>
      <c r="V549" s="390"/>
      <c r="W549" s="390"/>
      <c r="X549" s="390"/>
      <c r="Y549" s="390"/>
      <c r="AG549" s="390"/>
      <c r="AH549" s="390"/>
    </row>
    <row r="550" spans="2:34">
      <c r="B550" s="390"/>
      <c r="C550" s="403"/>
      <c r="D550" s="403"/>
      <c r="E550" s="403"/>
      <c r="F550" s="391"/>
      <c r="G550" s="390"/>
      <c r="H550" s="390"/>
      <c r="I550" s="390"/>
      <c r="J550" s="390"/>
      <c r="K550" s="390"/>
      <c r="L550" s="390"/>
      <c r="M550" s="390"/>
      <c r="N550" s="390"/>
      <c r="O550" s="390"/>
      <c r="U550" s="390"/>
      <c r="V550" s="390"/>
      <c r="W550" s="390"/>
      <c r="X550" s="390"/>
      <c r="Y550" s="390"/>
      <c r="AG550" s="390"/>
      <c r="AH550" s="390"/>
    </row>
    <row r="551" spans="2:34">
      <c r="B551" s="390"/>
      <c r="C551" s="403"/>
      <c r="D551" s="403"/>
      <c r="E551" s="403"/>
      <c r="F551" s="391"/>
      <c r="G551" s="390"/>
      <c r="H551" s="390"/>
      <c r="I551" s="390"/>
      <c r="J551" s="390"/>
      <c r="K551" s="390"/>
      <c r="L551" s="390"/>
      <c r="M551" s="390"/>
      <c r="N551" s="390"/>
      <c r="O551" s="390"/>
      <c r="U551" s="390"/>
      <c r="V551" s="390"/>
      <c r="W551" s="390"/>
      <c r="X551" s="390"/>
      <c r="Y551" s="390"/>
      <c r="AG551" s="390"/>
      <c r="AH551" s="390"/>
    </row>
    <row r="552" spans="2:34">
      <c r="B552" s="390"/>
      <c r="C552" s="403"/>
      <c r="D552" s="403"/>
      <c r="E552" s="403"/>
      <c r="F552" s="391"/>
      <c r="G552" s="390"/>
      <c r="H552" s="390"/>
      <c r="I552" s="390"/>
      <c r="J552" s="390"/>
      <c r="K552" s="390"/>
      <c r="L552" s="390"/>
      <c r="M552" s="390"/>
      <c r="N552" s="390"/>
      <c r="O552" s="390"/>
      <c r="U552" s="390"/>
      <c r="V552" s="390"/>
      <c r="W552" s="390"/>
      <c r="X552" s="390"/>
      <c r="Y552" s="390"/>
      <c r="AG552" s="390"/>
      <c r="AH552" s="390"/>
    </row>
    <row r="553" spans="2:34">
      <c r="B553" s="390"/>
      <c r="C553" s="403"/>
      <c r="D553" s="403"/>
      <c r="E553" s="403"/>
      <c r="F553" s="391"/>
      <c r="G553" s="390"/>
      <c r="H553" s="390"/>
      <c r="I553" s="390"/>
      <c r="J553" s="390"/>
      <c r="K553" s="390"/>
      <c r="L553" s="390"/>
      <c r="M553" s="390"/>
      <c r="N553" s="390"/>
      <c r="O553" s="390"/>
      <c r="U553" s="390"/>
      <c r="V553" s="390"/>
      <c r="W553" s="390"/>
      <c r="X553" s="390"/>
      <c r="Y553" s="390"/>
      <c r="AG553" s="390"/>
      <c r="AH553" s="390"/>
    </row>
    <row r="554" spans="2:34">
      <c r="B554" s="390"/>
      <c r="C554" s="403"/>
      <c r="D554" s="403"/>
      <c r="E554" s="403"/>
      <c r="F554" s="391"/>
      <c r="G554" s="390"/>
      <c r="H554" s="390"/>
      <c r="I554" s="390"/>
      <c r="J554" s="390"/>
      <c r="K554" s="390"/>
      <c r="L554" s="390"/>
      <c r="M554" s="390"/>
      <c r="N554" s="390"/>
      <c r="O554" s="390"/>
      <c r="U554" s="390"/>
      <c r="V554" s="390"/>
      <c r="W554" s="390"/>
      <c r="X554" s="390"/>
      <c r="Y554" s="390"/>
      <c r="AG554" s="390"/>
      <c r="AH554" s="390"/>
    </row>
    <row r="555" spans="2:34">
      <c r="B555" s="390"/>
      <c r="C555" s="403"/>
      <c r="D555" s="403"/>
      <c r="E555" s="403"/>
      <c r="F555" s="391"/>
      <c r="G555" s="390"/>
      <c r="H555" s="390"/>
      <c r="I555" s="390"/>
      <c r="J555" s="390"/>
      <c r="K555" s="390"/>
      <c r="L555" s="390"/>
      <c r="M555" s="390"/>
      <c r="N555" s="390"/>
      <c r="O555" s="390"/>
      <c r="U555" s="390"/>
      <c r="V555" s="390"/>
      <c r="W555" s="390"/>
      <c r="X555" s="390"/>
      <c r="Y555" s="390"/>
      <c r="AG555" s="390"/>
      <c r="AH555" s="390"/>
    </row>
    <row r="556" spans="2:34">
      <c r="B556" s="390"/>
      <c r="C556" s="403"/>
      <c r="D556" s="403"/>
      <c r="E556" s="403"/>
      <c r="F556" s="391"/>
      <c r="G556" s="390"/>
      <c r="H556" s="390"/>
      <c r="I556" s="390"/>
      <c r="J556" s="390"/>
      <c r="K556" s="390"/>
      <c r="L556" s="390"/>
      <c r="M556" s="390"/>
      <c r="N556" s="390"/>
      <c r="O556" s="390"/>
      <c r="U556" s="390"/>
      <c r="V556" s="390"/>
      <c r="W556" s="390"/>
      <c r="X556" s="390"/>
      <c r="Y556" s="390"/>
      <c r="AG556" s="390"/>
      <c r="AH556" s="390"/>
    </row>
    <row r="557" spans="2:34">
      <c r="B557" s="390"/>
      <c r="C557" s="403"/>
      <c r="D557" s="403"/>
      <c r="E557" s="403"/>
      <c r="F557" s="391"/>
      <c r="G557" s="390"/>
      <c r="H557" s="390"/>
      <c r="I557" s="390"/>
      <c r="J557" s="390"/>
      <c r="K557" s="390"/>
      <c r="L557" s="390"/>
      <c r="M557" s="390"/>
      <c r="N557" s="390"/>
      <c r="O557" s="390"/>
      <c r="U557" s="390"/>
      <c r="V557" s="390"/>
      <c r="W557" s="390"/>
      <c r="X557" s="390"/>
      <c r="Y557" s="390"/>
      <c r="AG557" s="390"/>
      <c r="AH557" s="390"/>
    </row>
    <row r="558" spans="2:34">
      <c r="B558" s="390"/>
      <c r="C558" s="403"/>
      <c r="D558" s="403"/>
      <c r="E558" s="403"/>
      <c r="F558" s="391"/>
      <c r="G558" s="390"/>
      <c r="H558" s="390"/>
      <c r="I558" s="390"/>
      <c r="J558" s="390"/>
      <c r="K558" s="390"/>
      <c r="L558" s="390"/>
      <c r="M558" s="390"/>
      <c r="N558" s="390"/>
      <c r="O558" s="390"/>
      <c r="U558" s="390"/>
      <c r="V558" s="390"/>
      <c r="W558" s="390"/>
      <c r="X558" s="390"/>
      <c r="Y558" s="390"/>
      <c r="AG558" s="390"/>
      <c r="AH558" s="390"/>
    </row>
    <row r="559" spans="2:34">
      <c r="B559" s="390"/>
      <c r="C559" s="403"/>
      <c r="D559" s="403"/>
      <c r="E559" s="403"/>
      <c r="F559" s="391"/>
      <c r="G559" s="390"/>
      <c r="H559" s="390"/>
      <c r="I559" s="390"/>
      <c r="J559" s="390"/>
      <c r="K559" s="390"/>
      <c r="L559" s="390"/>
      <c r="M559" s="390"/>
      <c r="N559" s="390"/>
      <c r="O559" s="390"/>
      <c r="U559" s="390"/>
      <c r="V559" s="390"/>
      <c r="W559" s="390"/>
      <c r="X559" s="390"/>
      <c r="Y559" s="390"/>
      <c r="AG559" s="390"/>
      <c r="AH559" s="390"/>
    </row>
    <row r="560" spans="2:34">
      <c r="B560" s="390"/>
      <c r="C560" s="403"/>
      <c r="D560" s="403"/>
      <c r="E560" s="403"/>
      <c r="F560" s="391"/>
      <c r="G560" s="390"/>
      <c r="H560" s="390"/>
      <c r="I560" s="390"/>
      <c r="J560" s="390"/>
      <c r="K560" s="390"/>
      <c r="L560" s="390"/>
      <c r="M560" s="390"/>
      <c r="N560" s="390"/>
      <c r="O560" s="390"/>
      <c r="U560" s="390"/>
      <c r="V560" s="390"/>
      <c r="W560" s="390"/>
      <c r="X560" s="390"/>
      <c r="Y560" s="390"/>
      <c r="AG560" s="390"/>
      <c r="AH560" s="390"/>
    </row>
    <row r="561" spans="2:34">
      <c r="B561" s="390"/>
      <c r="C561" s="403"/>
      <c r="D561" s="403"/>
      <c r="E561" s="403"/>
      <c r="F561" s="391"/>
      <c r="G561" s="390"/>
      <c r="H561" s="390"/>
      <c r="I561" s="390"/>
      <c r="J561" s="390"/>
      <c r="K561" s="390"/>
      <c r="L561" s="390"/>
      <c r="M561" s="390"/>
      <c r="N561" s="390"/>
      <c r="O561" s="390"/>
      <c r="U561" s="390"/>
      <c r="V561" s="390"/>
      <c r="W561" s="390"/>
      <c r="X561" s="390"/>
      <c r="Y561" s="390"/>
      <c r="AG561" s="390"/>
      <c r="AH561" s="390"/>
    </row>
    <row r="562" spans="2:34">
      <c r="B562" s="390"/>
      <c r="C562" s="403"/>
      <c r="D562" s="403"/>
      <c r="E562" s="403"/>
      <c r="F562" s="391"/>
      <c r="G562" s="390"/>
      <c r="H562" s="390"/>
      <c r="I562" s="390"/>
      <c r="J562" s="390"/>
      <c r="K562" s="390"/>
      <c r="L562" s="390"/>
      <c r="M562" s="390"/>
      <c r="N562" s="390"/>
      <c r="O562" s="390"/>
      <c r="U562" s="390"/>
      <c r="V562" s="390"/>
      <c r="W562" s="390"/>
      <c r="X562" s="390"/>
      <c r="Y562" s="390"/>
      <c r="AG562" s="390"/>
      <c r="AH562" s="390"/>
    </row>
    <row r="563" spans="2:34">
      <c r="B563" s="390"/>
      <c r="C563" s="403"/>
      <c r="D563" s="403"/>
      <c r="E563" s="403"/>
      <c r="F563" s="391"/>
      <c r="G563" s="390"/>
      <c r="H563" s="390"/>
      <c r="I563" s="390"/>
      <c r="J563" s="390"/>
      <c r="K563" s="390"/>
      <c r="L563" s="390"/>
      <c r="M563" s="390"/>
      <c r="N563" s="390"/>
      <c r="O563" s="390"/>
      <c r="U563" s="390"/>
      <c r="V563" s="390"/>
      <c r="W563" s="390"/>
      <c r="X563" s="390"/>
      <c r="Y563" s="390"/>
      <c r="AG563" s="390"/>
      <c r="AH563" s="390"/>
    </row>
    <row r="564" spans="2:34">
      <c r="B564" s="390"/>
      <c r="C564" s="403"/>
      <c r="D564" s="403"/>
      <c r="E564" s="403"/>
      <c r="F564" s="391"/>
      <c r="G564" s="390"/>
      <c r="H564" s="390"/>
      <c r="I564" s="390"/>
      <c r="J564" s="390"/>
      <c r="K564" s="390"/>
      <c r="L564" s="390"/>
      <c r="M564" s="390"/>
      <c r="N564" s="390"/>
      <c r="O564" s="390"/>
      <c r="U564" s="390"/>
      <c r="V564" s="390"/>
      <c r="W564" s="390"/>
      <c r="X564" s="390"/>
      <c r="Y564" s="390"/>
      <c r="AG564" s="390"/>
      <c r="AH564" s="390"/>
    </row>
    <row r="565" spans="2:34">
      <c r="B565" s="390"/>
      <c r="C565" s="403"/>
      <c r="D565" s="403"/>
      <c r="E565" s="403"/>
      <c r="F565" s="391"/>
      <c r="G565" s="390"/>
      <c r="H565" s="390"/>
      <c r="I565" s="390"/>
      <c r="J565" s="390"/>
      <c r="K565" s="390"/>
      <c r="L565" s="390"/>
      <c r="M565" s="390"/>
      <c r="N565" s="390"/>
      <c r="O565" s="390"/>
      <c r="U565" s="390"/>
      <c r="V565" s="390"/>
      <c r="W565" s="390"/>
      <c r="X565" s="390"/>
      <c r="Y565" s="390"/>
      <c r="AG565" s="390"/>
      <c r="AH565" s="390"/>
    </row>
    <row r="566" spans="2:34">
      <c r="B566" s="390"/>
      <c r="C566" s="403"/>
      <c r="D566" s="403"/>
      <c r="E566" s="403"/>
      <c r="F566" s="391"/>
      <c r="G566" s="390"/>
      <c r="H566" s="390"/>
      <c r="I566" s="390"/>
      <c r="J566" s="390"/>
      <c r="K566" s="390"/>
      <c r="L566" s="390"/>
      <c r="M566" s="390"/>
      <c r="N566" s="390"/>
      <c r="O566" s="390"/>
      <c r="U566" s="390"/>
      <c r="V566" s="390"/>
      <c r="W566" s="390"/>
      <c r="X566" s="390"/>
      <c r="Y566" s="390"/>
      <c r="AG566" s="390"/>
      <c r="AH566" s="390"/>
    </row>
    <row r="567" spans="2:34">
      <c r="B567" s="390"/>
      <c r="C567" s="403"/>
      <c r="D567" s="403"/>
      <c r="E567" s="403"/>
      <c r="F567" s="391"/>
      <c r="G567" s="390"/>
      <c r="H567" s="390"/>
      <c r="I567" s="390"/>
      <c r="J567" s="390"/>
      <c r="K567" s="390"/>
      <c r="L567" s="390"/>
      <c r="M567" s="390"/>
      <c r="N567" s="390"/>
      <c r="O567" s="390"/>
      <c r="U567" s="390"/>
      <c r="V567" s="390"/>
      <c r="W567" s="390"/>
      <c r="X567" s="390"/>
      <c r="Y567" s="390"/>
      <c r="AG567" s="390"/>
      <c r="AH567" s="390"/>
    </row>
    <row r="568" spans="2:34">
      <c r="B568" s="390"/>
      <c r="C568" s="403"/>
      <c r="D568" s="403"/>
      <c r="E568" s="403"/>
      <c r="F568" s="391"/>
      <c r="G568" s="390"/>
      <c r="H568" s="390"/>
      <c r="I568" s="390"/>
      <c r="J568" s="390"/>
      <c r="K568" s="390"/>
      <c r="L568" s="390"/>
      <c r="M568" s="390"/>
      <c r="N568" s="390"/>
      <c r="O568" s="390"/>
      <c r="U568" s="390"/>
      <c r="V568" s="390"/>
      <c r="W568" s="390"/>
      <c r="X568" s="390"/>
      <c r="Y568" s="390"/>
      <c r="AG568" s="390"/>
      <c r="AH568" s="390"/>
    </row>
    <row r="569" spans="2:34">
      <c r="B569" s="390"/>
      <c r="C569" s="403"/>
      <c r="D569" s="403"/>
      <c r="E569" s="403"/>
      <c r="F569" s="391"/>
      <c r="G569" s="390"/>
      <c r="H569" s="390"/>
      <c r="I569" s="390"/>
      <c r="J569" s="390"/>
      <c r="K569" s="390"/>
      <c r="L569" s="390"/>
      <c r="M569" s="390"/>
      <c r="N569" s="390"/>
      <c r="O569" s="390"/>
      <c r="U569" s="390"/>
      <c r="V569" s="390"/>
      <c r="W569" s="390"/>
      <c r="X569" s="390"/>
      <c r="Y569" s="390"/>
      <c r="AG569" s="390"/>
      <c r="AH569" s="390"/>
    </row>
    <row r="570" spans="2:34">
      <c r="B570" s="390"/>
      <c r="C570" s="403"/>
      <c r="D570" s="403"/>
      <c r="E570" s="403"/>
      <c r="F570" s="391"/>
      <c r="G570" s="390"/>
      <c r="H570" s="390"/>
      <c r="I570" s="390"/>
      <c r="J570" s="390"/>
      <c r="K570" s="390"/>
      <c r="L570" s="390"/>
      <c r="M570" s="390"/>
      <c r="N570" s="390"/>
      <c r="O570" s="390"/>
      <c r="U570" s="390"/>
      <c r="V570" s="390"/>
      <c r="W570" s="390"/>
      <c r="X570" s="390"/>
      <c r="Y570" s="390"/>
      <c r="AG570" s="390"/>
      <c r="AH570" s="390"/>
    </row>
    <row r="571" spans="2:34">
      <c r="B571" s="390"/>
      <c r="C571" s="403"/>
      <c r="D571" s="403"/>
      <c r="E571" s="403"/>
      <c r="F571" s="391"/>
      <c r="G571" s="390"/>
      <c r="H571" s="390"/>
      <c r="I571" s="390"/>
      <c r="J571" s="390"/>
      <c r="K571" s="390"/>
      <c r="L571" s="390"/>
      <c r="M571" s="390"/>
      <c r="N571" s="390"/>
      <c r="O571" s="390"/>
      <c r="U571" s="390"/>
      <c r="V571" s="390"/>
      <c r="W571" s="390"/>
      <c r="X571" s="390"/>
      <c r="Y571" s="390"/>
      <c r="AG571" s="390"/>
      <c r="AH571" s="390"/>
    </row>
    <row r="572" spans="2:34">
      <c r="B572" s="390"/>
      <c r="C572" s="403"/>
      <c r="D572" s="403"/>
      <c r="E572" s="403"/>
      <c r="F572" s="391"/>
      <c r="G572" s="390"/>
      <c r="H572" s="390"/>
      <c r="I572" s="390"/>
      <c r="J572" s="390"/>
      <c r="K572" s="390"/>
      <c r="L572" s="390"/>
      <c r="M572" s="390"/>
      <c r="N572" s="390"/>
      <c r="O572" s="390"/>
      <c r="U572" s="390"/>
      <c r="V572" s="390"/>
      <c r="W572" s="390"/>
      <c r="X572" s="390"/>
      <c r="Y572" s="390"/>
      <c r="AG572" s="390"/>
      <c r="AH572" s="390"/>
    </row>
    <row r="573" spans="2:34">
      <c r="B573" s="390"/>
      <c r="C573" s="403"/>
      <c r="D573" s="403"/>
      <c r="E573" s="403"/>
      <c r="F573" s="391"/>
      <c r="G573" s="390"/>
      <c r="H573" s="390"/>
      <c r="I573" s="390"/>
      <c r="J573" s="390"/>
      <c r="K573" s="390"/>
      <c r="L573" s="390"/>
      <c r="M573" s="390"/>
      <c r="N573" s="390"/>
      <c r="O573" s="390"/>
      <c r="U573" s="390"/>
      <c r="V573" s="390"/>
      <c r="W573" s="390"/>
      <c r="X573" s="390"/>
      <c r="Y573" s="390"/>
      <c r="AG573" s="390"/>
      <c r="AH573" s="390"/>
    </row>
    <row r="574" spans="2:34">
      <c r="B574" s="390"/>
      <c r="C574" s="403"/>
      <c r="D574" s="403"/>
      <c r="E574" s="403"/>
      <c r="F574" s="391"/>
      <c r="G574" s="390"/>
      <c r="H574" s="390"/>
      <c r="I574" s="390"/>
      <c r="J574" s="390"/>
      <c r="K574" s="390"/>
      <c r="L574" s="390"/>
      <c r="M574" s="390"/>
      <c r="N574" s="390"/>
      <c r="O574" s="390"/>
      <c r="U574" s="390"/>
      <c r="V574" s="390"/>
      <c r="W574" s="390"/>
      <c r="X574" s="390"/>
      <c r="Y574" s="390"/>
      <c r="AG574" s="390"/>
      <c r="AH574" s="390"/>
    </row>
    <row r="575" spans="2:34">
      <c r="B575" s="390"/>
      <c r="C575" s="403"/>
      <c r="D575" s="403"/>
      <c r="E575" s="403"/>
      <c r="F575" s="391"/>
      <c r="G575" s="390"/>
      <c r="H575" s="390"/>
      <c r="I575" s="390"/>
      <c r="J575" s="390"/>
      <c r="K575" s="390"/>
      <c r="L575" s="390"/>
      <c r="M575" s="390"/>
      <c r="N575" s="390"/>
      <c r="O575" s="390"/>
      <c r="U575" s="390"/>
      <c r="V575" s="390"/>
      <c r="W575" s="390"/>
      <c r="X575" s="390"/>
      <c r="Y575" s="390"/>
      <c r="AG575" s="390"/>
      <c r="AH575" s="390"/>
    </row>
    <row r="576" spans="2:34">
      <c r="B576" s="390"/>
      <c r="C576" s="403"/>
      <c r="D576" s="403"/>
      <c r="E576" s="403"/>
      <c r="F576" s="391"/>
      <c r="G576" s="390"/>
      <c r="H576" s="390"/>
      <c r="I576" s="390"/>
      <c r="J576" s="390"/>
      <c r="K576" s="390"/>
      <c r="L576" s="390"/>
      <c r="M576" s="390"/>
      <c r="N576" s="390"/>
      <c r="O576" s="390"/>
      <c r="U576" s="390"/>
      <c r="V576" s="390"/>
      <c r="W576" s="390"/>
      <c r="X576" s="390"/>
      <c r="Y576" s="390"/>
      <c r="AG576" s="390"/>
      <c r="AH576" s="390"/>
    </row>
    <row r="577" spans="2:34">
      <c r="B577" s="390"/>
      <c r="C577" s="403"/>
      <c r="D577" s="403"/>
      <c r="E577" s="403"/>
      <c r="F577" s="391"/>
      <c r="G577" s="390"/>
      <c r="H577" s="390"/>
      <c r="I577" s="390"/>
      <c r="J577" s="390"/>
      <c r="K577" s="390"/>
      <c r="L577" s="390"/>
      <c r="M577" s="390"/>
      <c r="N577" s="390"/>
      <c r="O577" s="390"/>
      <c r="U577" s="390"/>
      <c r="V577" s="390"/>
      <c r="W577" s="390"/>
      <c r="X577" s="390"/>
      <c r="Y577" s="390"/>
      <c r="AG577" s="390"/>
      <c r="AH577" s="390"/>
    </row>
    <row r="578" spans="2:34">
      <c r="B578" s="390"/>
      <c r="C578" s="403"/>
      <c r="D578" s="403"/>
      <c r="E578" s="403"/>
      <c r="F578" s="391"/>
      <c r="G578" s="390"/>
      <c r="H578" s="390"/>
      <c r="I578" s="390"/>
      <c r="J578" s="390"/>
      <c r="K578" s="390"/>
      <c r="L578" s="390"/>
      <c r="M578" s="390"/>
      <c r="N578" s="390"/>
      <c r="O578" s="390"/>
      <c r="U578" s="390"/>
      <c r="V578" s="390"/>
      <c r="W578" s="390"/>
      <c r="X578" s="390"/>
      <c r="Y578" s="390"/>
      <c r="AG578" s="390"/>
      <c r="AH578" s="390"/>
    </row>
    <row r="579" spans="2:34">
      <c r="B579" s="390"/>
      <c r="C579" s="403"/>
      <c r="D579" s="403"/>
      <c r="E579" s="403"/>
      <c r="F579" s="391"/>
      <c r="G579" s="390"/>
      <c r="H579" s="390"/>
      <c r="I579" s="390"/>
      <c r="J579" s="390"/>
      <c r="K579" s="390"/>
      <c r="L579" s="390"/>
      <c r="M579" s="390"/>
      <c r="N579" s="390"/>
      <c r="O579" s="390"/>
      <c r="U579" s="390"/>
      <c r="V579" s="390"/>
      <c r="W579" s="390"/>
      <c r="X579" s="390"/>
      <c r="Y579" s="390"/>
      <c r="AG579" s="390"/>
      <c r="AH579" s="390"/>
    </row>
    <row r="580" spans="2:34">
      <c r="B580" s="390"/>
      <c r="C580" s="403"/>
      <c r="D580" s="403"/>
      <c r="E580" s="403"/>
      <c r="F580" s="391"/>
      <c r="G580" s="390"/>
      <c r="H580" s="390"/>
      <c r="I580" s="390"/>
      <c r="J580" s="390"/>
      <c r="K580" s="390"/>
      <c r="L580" s="390"/>
      <c r="M580" s="390"/>
      <c r="N580" s="390"/>
      <c r="O580" s="390"/>
      <c r="U580" s="390"/>
      <c r="V580" s="390"/>
      <c r="W580" s="390"/>
      <c r="X580" s="390"/>
      <c r="Y580" s="390"/>
      <c r="AG580" s="390"/>
      <c r="AH580" s="390"/>
    </row>
    <row r="581" spans="2:34">
      <c r="B581" s="390"/>
      <c r="C581" s="403"/>
      <c r="D581" s="403"/>
      <c r="E581" s="403"/>
      <c r="F581" s="391"/>
      <c r="G581" s="390"/>
      <c r="H581" s="390"/>
      <c r="I581" s="390"/>
      <c r="J581" s="390"/>
      <c r="K581" s="390"/>
      <c r="L581" s="390"/>
      <c r="M581" s="390"/>
      <c r="N581" s="390"/>
      <c r="O581" s="390"/>
      <c r="U581" s="390"/>
      <c r="V581" s="390"/>
      <c r="W581" s="390"/>
      <c r="X581" s="390"/>
      <c r="Y581" s="390"/>
      <c r="AG581" s="390"/>
      <c r="AH581" s="390"/>
    </row>
    <row r="582" spans="2:34">
      <c r="B582" s="390"/>
      <c r="C582" s="403"/>
      <c r="D582" s="403"/>
      <c r="E582" s="403"/>
      <c r="F582" s="391"/>
      <c r="G582" s="390"/>
      <c r="H582" s="390"/>
      <c r="I582" s="390"/>
      <c r="J582" s="390"/>
      <c r="K582" s="390"/>
      <c r="L582" s="390"/>
      <c r="M582" s="390"/>
      <c r="N582" s="390"/>
      <c r="O582" s="390"/>
      <c r="U582" s="390"/>
      <c r="V582" s="390"/>
      <c r="W582" s="390"/>
      <c r="X582" s="390"/>
      <c r="Y582" s="390"/>
      <c r="AG582" s="390"/>
      <c r="AH582" s="390"/>
    </row>
    <row r="583" spans="2:34">
      <c r="B583" s="390"/>
      <c r="C583" s="403"/>
      <c r="D583" s="403"/>
      <c r="E583" s="403"/>
      <c r="F583" s="391"/>
      <c r="G583" s="390"/>
      <c r="H583" s="390"/>
      <c r="I583" s="390"/>
      <c r="J583" s="390"/>
      <c r="K583" s="390"/>
      <c r="L583" s="390"/>
      <c r="M583" s="390"/>
      <c r="N583" s="390"/>
      <c r="O583" s="390"/>
      <c r="U583" s="390"/>
      <c r="V583" s="390"/>
      <c r="W583" s="390"/>
      <c r="X583" s="390"/>
      <c r="Y583" s="390"/>
      <c r="AG583" s="390"/>
      <c r="AH583" s="390"/>
    </row>
    <row r="584" spans="2:34">
      <c r="B584" s="390"/>
      <c r="C584" s="403"/>
      <c r="D584" s="403"/>
      <c r="E584" s="403"/>
      <c r="F584" s="391"/>
      <c r="G584" s="390"/>
      <c r="H584" s="390"/>
      <c r="I584" s="390"/>
      <c r="J584" s="390"/>
      <c r="K584" s="390"/>
      <c r="L584" s="390"/>
      <c r="M584" s="390"/>
      <c r="N584" s="390"/>
      <c r="O584" s="390"/>
      <c r="U584" s="390"/>
      <c r="V584" s="390"/>
      <c r="W584" s="390"/>
      <c r="X584" s="390"/>
      <c r="Y584" s="390"/>
      <c r="AG584" s="390"/>
      <c r="AH584" s="390"/>
    </row>
    <row r="585" spans="2:34">
      <c r="B585" s="390"/>
      <c r="C585" s="403"/>
      <c r="D585" s="403"/>
      <c r="E585" s="403"/>
      <c r="F585" s="391"/>
      <c r="G585" s="390"/>
      <c r="H585" s="390"/>
      <c r="I585" s="390"/>
      <c r="J585" s="390"/>
      <c r="K585" s="390"/>
      <c r="L585" s="390"/>
      <c r="M585" s="390"/>
      <c r="N585" s="390"/>
      <c r="O585" s="390"/>
      <c r="U585" s="390"/>
      <c r="V585" s="390"/>
      <c r="W585" s="390"/>
      <c r="X585" s="390"/>
      <c r="Y585" s="390"/>
      <c r="AG585" s="390"/>
      <c r="AH585" s="390"/>
    </row>
    <row r="586" spans="2:34">
      <c r="B586" s="390"/>
      <c r="C586" s="403"/>
      <c r="D586" s="403"/>
      <c r="E586" s="403"/>
      <c r="F586" s="391"/>
      <c r="G586" s="390"/>
      <c r="H586" s="390"/>
      <c r="I586" s="390"/>
      <c r="J586" s="390"/>
      <c r="K586" s="390"/>
      <c r="L586" s="390"/>
      <c r="M586" s="390"/>
      <c r="N586" s="390"/>
      <c r="O586" s="390"/>
      <c r="U586" s="390"/>
      <c r="V586" s="390"/>
      <c r="W586" s="390"/>
      <c r="X586" s="390"/>
      <c r="Y586" s="390"/>
      <c r="AG586" s="390"/>
      <c r="AH586" s="390"/>
    </row>
    <row r="587" spans="2:34">
      <c r="B587" s="390"/>
      <c r="C587" s="403"/>
      <c r="D587" s="403"/>
      <c r="E587" s="403"/>
      <c r="F587" s="391"/>
      <c r="G587" s="390"/>
      <c r="H587" s="390"/>
      <c r="I587" s="390"/>
      <c r="J587" s="390"/>
      <c r="K587" s="390"/>
      <c r="L587" s="390"/>
      <c r="M587" s="390"/>
      <c r="N587" s="390"/>
      <c r="O587" s="390"/>
      <c r="U587" s="390"/>
      <c r="V587" s="390"/>
      <c r="W587" s="390"/>
      <c r="X587" s="390"/>
      <c r="Y587" s="390"/>
      <c r="AG587" s="390"/>
      <c r="AH587" s="390"/>
    </row>
    <row r="588" spans="2:34">
      <c r="B588" s="390"/>
      <c r="C588" s="403"/>
      <c r="D588" s="403"/>
      <c r="E588" s="403"/>
      <c r="F588" s="391"/>
      <c r="G588" s="390"/>
      <c r="H588" s="390"/>
      <c r="I588" s="390"/>
      <c r="J588" s="390"/>
      <c r="K588" s="390"/>
      <c r="L588" s="390"/>
      <c r="M588" s="390"/>
      <c r="N588" s="390"/>
      <c r="O588" s="390"/>
      <c r="U588" s="390"/>
      <c r="V588" s="390"/>
      <c r="W588" s="390"/>
      <c r="X588" s="390"/>
      <c r="Y588" s="390"/>
      <c r="AG588" s="390"/>
      <c r="AH588" s="390"/>
    </row>
    <row r="589" spans="2:34">
      <c r="B589" s="390"/>
      <c r="C589" s="403"/>
      <c r="D589" s="403"/>
      <c r="E589" s="403"/>
      <c r="F589" s="391"/>
      <c r="G589" s="390"/>
      <c r="H589" s="390"/>
      <c r="I589" s="390"/>
      <c r="J589" s="390"/>
      <c r="K589" s="390"/>
      <c r="L589" s="390"/>
      <c r="M589" s="390"/>
      <c r="N589" s="390"/>
      <c r="O589" s="390"/>
      <c r="U589" s="390"/>
      <c r="V589" s="390"/>
      <c r="W589" s="390"/>
      <c r="X589" s="390"/>
      <c r="Y589" s="390"/>
      <c r="AG589" s="390"/>
      <c r="AH589" s="390"/>
    </row>
    <row r="590" spans="2:34">
      <c r="B590" s="390"/>
      <c r="C590" s="403"/>
      <c r="D590" s="403"/>
      <c r="E590" s="403"/>
      <c r="F590" s="391"/>
      <c r="G590" s="390"/>
      <c r="H590" s="390"/>
      <c r="I590" s="390"/>
      <c r="J590" s="390"/>
      <c r="K590" s="390"/>
      <c r="L590" s="390"/>
      <c r="M590" s="390"/>
      <c r="N590" s="390"/>
      <c r="O590" s="390"/>
      <c r="U590" s="390"/>
      <c r="V590" s="390"/>
      <c r="W590" s="390"/>
      <c r="X590" s="390"/>
      <c r="Y590" s="390"/>
      <c r="AG590" s="390"/>
      <c r="AH590" s="390"/>
    </row>
    <row r="591" spans="2:34">
      <c r="B591" s="390"/>
      <c r="C591" s="403"/>
      <c r="D591" s="403"/>
      <c r="E591" s="403"/>
      <c r="F591" s="391"/>
      <c r="G591" s="390"/>
      <c r="H591" s="390"/>
      <c r="I591" s="390"/>
      <c r="J591" s="390"/>
      <c r="K591" s="390"/>
      <c r="L591" s="390"/>
      <c r="M591" s="390"/>
      <c r="N591" s="390"/>
      <c r="O591" s="390"/>
      <c r="U591" s="390"/>
      <c r="V591" s="390"/>
      <c r="W591" s="390"/>
      <c r="X591" s="390"/>
      <c r="Y591" s="390"/>
      <c r="AG591" s="390"/>
      <c r="AH591" s="390"/>
    </row>
    <row r="592" spans="2:34">
      <c r="B592" s="390"/>
      <c r="C592" s="403"/>
      <c r="D592" s="403"/>
      <c r="E592" s="403"/>
      <c r="F592" s="391"/>
      <c r="G592" s="390"/>
      <c r="H592" s="390"/>
      <c r="I592" s="390"/>
      <c r="J592" s="390"/>
      <c r="K592" s="390"/>
      <c r="L592" s="390"/>
      <c r="M592" s="390"/>
      <c r="N592" s="390"/>
      <c r="O592" s="390"/>
      <c r="U592" s="390"/>
      <c r="V592" s="390"/>
      <c r="W592" s="390"/>
      <c r="X592" s="390"/>
      <c r="Y592" s="390"/>
      <c r="AG592" s="390"/>
      <c r="AH592" s="390"/>
    </row>
    <row r="593" spans="2:34">
      <c r="B593" s="390"/>
      <c r="C593" s="403"/>
      <c r="D593" s="403"/>
      <c r="E593" s="403"/>
      <c r="F593" s="391"/>
      <c r="G593" s="390"/>
      <c r="H593" s="390"/>
      <c r="I593" s="390"/>
      <c r="J593" s="390"/>
      <c r="K593" s="390"/>
      <c r="L593" s="390"/>
      <c r="M593" s="390"/>
      <c r="N593" s="390"/>
      <c r="O593" s="390"/>
      <c r="U593" s="390"/>
      <c r="V593" s="390"/>
      <c r="W593" s="390"/>
      <c r="X593" s="390"/>
      <c r="Y593" s="390"/>
      <c r="AG593" s="390"/>
      <c r="AH593" s="390"/>
    </row>
    <row r="594" spans="2:34">
      <c r="B594" s="390"/>
      <c r="C594" s="403"/>
      <c r="D594" s="403"/>
      <c r="E594" s="403"/>
      <c r="F594" s="391"/>
      <c r="G594" s="390"/>
      <c r="H594" s="390"/>
      <c r="I594" s="390"/>
      <c r="J594" s="390"/>
      <c r="K594" s="390"/>
      <c r="L594" s="390"/>
      <c r="M594" s="390"/>
      <c r="N594" s="390"/>
      <c r="O594" s="390"/>
      <c r="U594" s="390"/>
      <c r="V594" s="390"/>
      <c r="W594" s="390"/>
      <c r="X594" s="390"/>
      <c r="Y594" s="390"/>
      <c r="AG594" s="390"/>
      <c r="AH594" s="390"/>
    </row>
    <row r="595" spans="2:34">
      <c r="B595" s="390"/>
      <c r="C595" s="403"/>
      <c r="D595" s="403"/>
      <c r="E595" s="403"/>
      <c r="F595" s="391"/>
      <c r="G595" s="390"/>
      <c r="H595" s="390"/>
      <c r="I595" s="390"/>
      <c r="J595" s="390"/>
      <c r="K595" s="390"/>
      <c r="L595" s="390"/>
      <c r="M595" s="390"/>
      <c r="N595" s="390"/>
      <c r="O595" s="390"/>
      <c r="U595" s="390"/>
      <c r="V595" s="390"/>
      <c r="W595" s="390"/>
      <c r="X595" s="390"/>
      <c r="Y595" s="390"/>
      <c r="AG595" s="390"/>
      <c r="AH595" s="390"/>
    </row>
    <row r="596" spans="2:34">
      <c r="B596" s="390"/>
      <c r="C596" s="403"/>
      <c r="D596" s="403"/>
      <c r="E596" s="403"/>
      <c r="F596" s="391"/>
      <c r="G596" s="390"/>
      <c r="H596" s="390"/>
      <c r="I596" s="390"/>
      <c r="J596" s="390"/>
      <c r="K596" s="390"/>
      <c r="L596" s="390"/>
      <c r="M596" s="390"/>
      <c r="N596" s="390"/>
      <c r="O596" s="390"/>
      <c r="U596" s="390"/>
      <c r="V596" s="390"/>
      <c r="W596" s="390"/>
      <c r="X596" s="390"/>
      <c r="Y596" s="390"/>
      <c r="AG596" s="390"/>
      <c r="AH596" s="390"/>
    </row>
    <row r="597" spans="2:34">
      <c r="B597" s="390"/>
      <c r="C597" s="403"/>
      <c r="D597" s="403"/>
      <c r="E597" s="403"/>
      <c r="F597" s="391"/>
      <c r="G597" s="390"/>
      <c r="H597" s="390"/>
      <c r="I597" s="390"/>
      <c r="J597" s="390"/>
      <c r="K597" s="390"/>
      <c r="L597" s="390"/>
      <c r="M597" s="390"/>
      <c r="N597" s="390"/>
      <c r="O597" s="390"/>
      <c r="U597" s="390"/>
      <c r="V597" s="390"/>
      <c r="W597" s="390"/>
      <c r="X597" s="390"/>
      <c r="Y597" s="390"/>
      <c r="AG597" s="390"/>
      <c r="AH597" s="390"/>
    </row>
    <row r="598" spans="2:34">
      <c r="B598" s="390"/>
      <c r="C598" s="403"/>
      <c r="D598" s="403"/>
      <c r="E598" s="403"/>
      <c r="F598" s="391"/>
      <c r="G598" s="390"/>
      <c r="H598" s="390"/>
      <c r="I598" s="390"/>
      <c r="J598" s="390"/>
      <c r="K598" s="390"/>
      <c r="L598" s="390"/>
      <c r="M598" s="390"/>
      <c r="N598" s="390"/>
      <c r="O598" s="390"/>
      <c r="U598" s="390"/>
      <c r="V598" s="390"/>
      <c r="W598" s="390"/>
      <c r="X598" s="390"/>
      <c r="Y598" s="390"/>
      <c r="AG598" s="390"/>
      <c r="AH598" s="390"/>
    </row>
    <row r="599" spans="2:34">
      <c r="B599" s="390"/>
      <c r="C599" s="403"/>
      <c r="D599" s="403"/>
      <c r="E599" s="403"/>
      <c r="F599" s="391"/>
      <c r="G599" s="390"/>
      <c r="H599" s="390"/>
      <c r="I599" s="390"/>
      <c r="J599" s="390"/>
      <c r="K599" s="390"/>
      <c r="L599" s="390"/>
      <c r="M599" s="390"/>
      <c r="N599" s="390"/>
      <c r="O599" s="390"/>
      <c r="U599" s="390"/>
      <c r="V599" s="390"/>
      <c r="W599" s="390"/>
      <c r="X599" s="390"/>
      <c r="Y599" s="390"/>
      <c r="AG599" s="390"/>
      <c r="AH599" s="390"/>
    </row>
    <row r="600" spans="2:34">
      <c r="B600" s="390"/>
      <c r="C600" s="403"/>
      <c r="D600" s="403"/>
      <c r="E600" s="403"/>
      <c r="F600" s="391"/>
      <c r="G600" s="390"/>
      <c r="H600" s="390"/>
      <c r="I600" s="390"/>
      <c r="J600" s="390"/>
      <c r="K600" s="390"/>
      <c r="L600" s="390"/>
      <c r="M600" s="390"/>
      <c r="N600" s="390"/>
      <c r="O600" s="390"/>
      <c r="U600" s="390"/>
      <c r="V600" s="390"/>
      <c r="W600" s="390"/>
      <c r="X600" s="390"/>
      <c r="Y600" s="390"/>
      <c r="AG600" s="390"/>
      <c r="AH600" s="390"/>
    </row>
    <row r="601" spans="2:34">
      <c r="B601" s="390"/>
      <c r="C601" s="403"/>
      <c r="D601" s="403"/>
      <c r="E601" s="403"/>
      <c r="F601" s="391"/>
      <c r="G601" s="390"/>
      <c r="H601" s="390"/>
      <c r="I601" s="390"/>
      <c r="J601" s="390"/>
      <c r="K601" s="390"/>
      <c r="L601" s="390"/>
      <c r="M601" s="390"/>
      <c r="N601" s="390"/>
      <c r="O601" s="390"/>
      <c r="U601" s="390"/>
      <c r="V601" s="390"/>
      <c r="W601" s="390"/>
      <c r="X601" s="390"/>
      <c r="Y601" s="390"/>
      <c r="AG601" s="390"/>
      <c r="AH601" s="390"/>
    </row>
    <row r="602" spans="2:34">
      <c r="B602" s="390"/>
      <c r="C602" s="403"/>
      <c r="D602" s="403"/>
      <c r="E602" s="403"/>
      <c r="F602" s="391"/>
      <c r="G602" s="390"/>
      <c r="H602" s="390"/>
      <c r="I602" s="390"/>
      <c r="J602" s="390"/>
      <c r="K602" s="390"/>
      <c r="L602" s="390"/>
      <c r="M602" s="390"/>
      <c r="N602" s="390"/>
      <c r="O602" s="390"/>
      <c r="U602" s="390"/>
      <c r="V602" s="390"/>
      <c r="W602" s="390"/>
      <c r="X602" s="390"/>
      <c r="Y602" s="390"/>
      <c r="AG602" s="390"/>
      <c r="AH602" s="390"/>
    </row>
    <row r="603" spans="2:34">
      <c r="B603" s="390"/>
      <c r="C603" s="403"/>
      <c r="D603" s="403"/>
      <c r="E603" s="403"/>
      <c r="F603" s="391"/>
      <c r="G603" s="390"/>
      <c r="H603" s="390"/>
      <c r="I603" s="390"/>
      <c r="J603" s="390"/>
      <c r="K603" s="390"/>
      <c r="L603" s="390"/>
      <c r="M603" s="390"/>
      <c r="N603" s="390"/>
      <c r="O603" s="390"/>
      <c r="U603" s="390"/>
      <c r="V603" s="390"/>
      <c r="W603" s="390"/>
      <c r="X603" s="390"/>
      <c r="Y603" s="390"/>
      <c r="AG603" s="390"/>
      <c r="AH603" s="390"/>
    </row>
    <row r="604" spans="2:34">
      <c r="B604" s="390"/>
      <c r="C604" s="403"/>
      <c r="D604" s="403"/>
      <c r="E604" s="403"/>
      <c r="F604" s="391"/>
      <c r="G604" s="390"/>
      <c r="H604" s="390"/>
      <c r="I604" s="390"/>
      <c r="J604" s="390"/>
      <c r="K604" s="390"/>
      <c r="L604" s="390"/>
      <c r="M604" s="390"/>
      <c r="N604" s="390"/>
      <c r="O604" s="390"/>
      <c r="U604" s="390"/>
      <c r="V604" s="390"/>
      <c r="W604" s="390"/>
      <c r="X604" s="390"/>
      <c r="Y604" s="390"/>
      <c r="AG604" s="390"/>
      <c r="AH604" s="390"/>
    </row>
    <row r="605" spans="2:34">
      <c r="B605" s="390"/>
      <c r="C605" s="403"/>
      <c r="D605" s="403"/>
      <c r="E605" s="403"/>
      <c r="F605" s="391"/>
      <c r="G605" s="390"/>
      <c r="H605" s="390"/>
      <c r="I605" s="390"/>
      <c r="J605" s="390"/>
      <c r="K605" s="390"/>
      <c r="L605" s="390"/>
      <c r="M605" s="390"/>
      <c r="N605" s="390"/>
      <c r="O605" s="390"/>
      <c r="U605" s="390"/>
      <c r="V605" s="390"/>
      <c r="W605" s="390"/>
      <c r="X605" s="390"/>
      <c r="Y605" s="390"/>
      <c r="AG605" s="390"/>
      <c r="AH605" s="390"/>
    </row>
    <row r="606" spans="2:34">
      <c r="B606" s="390"/>
      <c r="C606" s="403"/>
      <c r="D606" s="403"/>
      <c r="E606" s="403"/>
      <c r="F606" s="391"/>
      <c r="G606" s="390"/>
      <c r="H606" s="390"/>
      <c r="I606" s="390"/>
      <c r="J606" s="390"/>
      <c r="K606" s="390"/>
      <c r="L606" s="390"/>
      <c r="M606" s="390"/>
      <c r="N606" s="390"/>
      <c r="O606" s="390"/>
      <c r="U606" s="390"/>
      <c r="V606" s="390"/>
      <c r="W606" s="390"/>
      <c r="X606" s="390"/>
      <c r="Y606" s="390"/>
      <c r="AG606" s="390"/>
      <c r="AH606" s="390"/>
    </row>
    <row r="607" spans="2:34">
      <c r="B607" s="390"/>
      <c r="C607" s="403"/>
      <c r="D607" s="403"/>
      <c r="E607" s="403"/>
      <c r="F607" s="391"/>
      <c r="G607" s="390"/>
      <c r="H607" s="390"/>
      <c r="I607" s="390"/>
      <c r="J607" s="390"/>
      <c r="K607" s="390"/>
      <c r="L607" s="390"/>
      <c r="M607" s="390"/>
      <c r="N607" s="390"/>
      <c r="O607" s="390"/>
      <c r="U607" s="390"/>
      <c r="V607" s="390"/>
      <c r="W607" s="390"/>
      <c r="X607" s="390"/>
      <c r="Y607" s="390"/>
      <c r="AG607" s="390"/>
      <c r="AH607" s="390"/>
    </row>
    <row r="608" spans="2:34">
      <c r="B608" s="390"/>
      <c r="C608" s="403"/>
      <c r="D608" s="403"/>
      <c r="E608" s="403"/>
      <c r="F608" s="391"/>
      <c r="G608" s="390"/>
      <c r="H608" s="390"/>
      <c r="I608" s="390"/>
      <c r="J608" s="390"/>
      <c r="K608" s="390"/>
      <c r="L608" s="390"/>
      <c r="M608" s="390"/>
      <c r="N608" s="390"/>
      <c r="O608" s="390"/>
      <c r="U608" s="390"/>
      <c r="V608" s="390"/>
      <c r="W608" s="390"/>
      <c r="X608" s="390"/>
      <c r="Y608" s="390"/>
      <c r="AG608" s="390"/>
      <c r="AH608" s="390"/>
    </row>
    <row r="609" spans="2:34">
      <c r="B609" s="390"/>
      <c r="C609" s="403"/>
      <c r="D609" s="403"/>
      <c r="E609" s="403"/>
      <c r="F609" s="391"/>
      <c r="G609" s="390"/>
      <c r="H609" s="390"/>
      <c r="I609" s="390"/>
      <c r="J609" s="390"/>
      <c r="K609" s="390"/>
      <c r="L609" s="390"/>
      <c r="M609" s="390"/>
      <c r="N609" s="390"/>
      <c r="O609" s="390"/>
      <c r="U609" s="390"/>
      <c r="V609" s="390"/>
      <c r="W609" s="390"/>
      <c r="X609" s="390"/>
      <c r="Y609" s="390"/>
      <c r="AG609" s="390"/>
      <c r="AH609" s="390"/>
    </row>
    <row r="610" spans="2:34">
      <c r="B610" s="390"/>
      <c r="C610" s="403"/>
      <c r="D610" s="403"/>
      <c r="E610" s="403"/>
      <c r="F610" s="391"/>
      <c r="G610" s="390"/>
      <c r="H610" s="390"/>
      <c r="I610" s="390"/>
      <c r="J610" s="390"/>
      <c r="K610" s="390"/>
      <c r="L610" s="390"/>
      <c r="M610" s="390"/>
      <c r="N610" s="390"/>
      <c r="O610" s="390"/>
      <c r="U610" s="390"/>
      <c r="V610" s="390"/>
      <c r="W610" s="390"/>
      <c r="X610" s="390"/>
      <c r="Y610" s="390"/>
      <c r="AG610" s="390"/>
      <c r="AH610" s="390"/>
    </row>
    <row r="611" spans="2:34">
      <c r="B611" s="390"/>
      <c r="C611" s="403"/>
      <c r="D611" s="403"/>
      <c r="E611" s="403"/>
      <c r="F611" s="391"/>
      <c r="G611" s="390"/>
      <c r="H611" s="390"/>
      <c r="I611" s="390"/>
      <c r="J611" s="390"/>
      <c r="K611" s="390"/>
      <c r="L611" s="390"/>
      <c r="M611" s="390"/>
      <c r="N611" s="390"/>
      <c r="O611" s="390"/>
      <c r="U611" s="390"/>
      <c r="V611" s="390"/>
      <c r="W611" s="390"/>
      <c r="X611" s="390"/>
      <c r="Y611" s="390"/>
      <c r="AG611" s="390"/>
      <c r="AH611" s="390"/>
    </row>
    <row r="612" spans="2:34">
      <c r="B612" s="390"/>
      <c r="C612" s="403"/>
      <c r="D612" s="403"/>
      <c r="E612" s="403"/>
      <c r="F612" s="391"/>
      <c r="G612" s="390"/>
      <c r="H612" s="390"/>
      <c r="I612" s="390"/>
      <c r="J612" s="390"/>
      <c r="K612" s="390"/>
      <c r="L612" s="390"/>
      <c r="M612" s="390"/>
      <c r="N612" s="390"/>
      <c r="O612" s="390"/>
      <c r="U612" s="390"/>
      <c r="V612" s="390"/>
      <c r="W612" s="390"/>
      <c r="X612" s="390"/>
      <c r="Y612" s="390"/>
      <c r="AG612" s="390"/>
      <c r="AH612" s="390"/>
    </row>
    <row r="613" spans="2:34">
      <c r="B613" s="390"/>
      <c r="C613" s="403"/>
      <c r="D613" s="403"/>
      <c r="E613" s="403"/>
      <c r="F613" s="391"/>
      <c r="G613" s="390"/>
      <c r="H613" s="390"/>
      <c r="I613" s="390"/>
      <c r="J613" s="390"/>
      <c r="K613" s="390"/>
      <c r="L613" s="390"/>
      <c r="M613" s="390"/>
      <c r="N613" s="390"/>
      <c r="O613" s="390"/>
      <c r="U613" s="390"/>
      <c r="V613" s="390"/>
      <c r="W613" s="390"/>
      <c r="X613" s="390"/>
      <c r="Y613" s="390"/>
      <c r="AG613" s="390"/>
      <c r="AH613" s="390"/>
    </row>
    <row r="614" spans="2:34">
      <c r="B614" s="390"/>
      <c r="C614" s="403"/>
      <c r="D614" s="403"/>
      <c r="E614" s="403"/>
      <c r="F614" s="391"/>
      <c r="G614" s="390"/>
      <c r="H614" s="390"/>
      <c r="I614" s="390"/>
      <c r="J614" s="390"/>
      <c r="K614" s="390"/>
      <c r="L614" s="390"/>
      <c r="M614" s="390"/>
      <c r="N614" s="390"/>
      <c r="O614" s="390"/>
      <c r="U614" s="390"/>
      <c r="V614" s="390"/>
      <c r="W614" s="390"/>
      <c r="X614" s="390"/>
      <c r="Y614" s="390"/>
      <c r="AG614" s="390"/>
      <c r="AH614" s="390"/>
    </row>
    <row r="615" spans="2:34">
      <c r="B615" s="390"/>
      <c r="C615" s="403"/>
      <c r="D615" s="403"/>
      <c r="E615" s="403"/>
      <c r="F615" s="391"/>
      <c r="G615" s="390"/>
      <c r="H615" s="390"/>
      <c r="I615" s="390"/>
      <c r="J615" s="390"/>
      <c r="K615" s="390"/>
      <c r="L615" s="390"/>
      <c r="M615" s="390"/>
      <c r="N615" s="390"/>
      <c r="O615" s="390"/>
      <c r="U615" s="390"/>
      <c r="V615" s="390"/>
      <c r="W615" s="390"/>
      <c r="X615" s="390"/>
      <c r="Y615" s="390"/>
      <c r="AG615" s="390"/>
      <c r="AH615" s="390"/>
    </row>
    <row r="616" spans="2:34">
      <c r="B616" s="390"/>
      <c r="C616" s="403"/>
      <c r="D616" s="403"/>
      <c r="E616" s="403"/>
      <c r="F616" s="391"/>
      <c r="G616" s="390"/>
      <c r="H616" s="390"/>
      <c r="I616" s="390"/>
      <c r="J616" s="390"/>
      <c r="K616" s="390"/>
      <c r="L616" s="390"/>
      <c r="M616" s="390"/>
      <c r="N616" s="390"/>
      <c r="O616" s="390"/>
      <c r="U616" s="390"/>
      <c r="V616" s="390"/>
      <c r="W616" s="390"/>
      <c r="X616" s="390"/>
      <c r="Y616" s="390"/>
      <c r="AG616" s="390"/>
      <c r="AH616" s="390"/>
    </row>
    <row r="617" spans="2:34">
      <c r="B617" s="390"/>
      <c r="C617" s="403"/>
      <c r="D617" s="403"/>
      <c r="E617" s="403"/>
      <c r="F617" s="391"/>
      <c r="G617" s="390"/>
      <c r="H617" s="390"/>
      <c r="I617" s="390"/>
      <c r="J617" s="390"/>
      <c r="K617" s="390"/>
      <c r="L617" s="390"/>
      <c r="M617" s="390"/>
      <c r="N617" s="390"/>
      <c r="O617" s="390"/>
      <c r="U617" s="390"/>
      <c r="V617" s="390"/>
      <c r="W617" s="390"/>
      <c r="X617" s="390"/>
      <c r="Y617" s="390"/>
      <c r="AG617" s="390"/>
      <c r="AH617" s="390"/>
    </row>
    <row r="618" spans="2:34">
      <c r="B618" s="390"/>
      <c r="C618" s="403"/>
      <c r="D618" s="403"/>
      <c r="E618" s="403"/>
      <c r="F618" s="391"/>
      <c r="G618" s="390"/>
      <c r="H618" s="390"/>
      <c r="I618" s="390"/>
      <c r="J618" s="390"/>
      <c r="K618" s="390"/>
      <c r="L618" s="390"/>
      <c r="M618" s="390"/>
      <c r="N618" s="390"/>
      <c r="O618" s="390"/>
      <c r="U618" s="390"/>
      <c r="V618" s="390"/>
      <c r="W618" s="390"/>
      <c r="X618" s="390"/>
      <c r="Y618" s="390"/>
      <c r="AG618" s="390"/>
      <c r="AH618" s="390"/>
    </row>
    <row r="619" spans="2:34">
      <c r="B619" s="390"/>
      <c r="C619" s="403"/>
      <c r="D619" s="403"/>
      <c r="E619" s="403"/>
      <c r="F619" s="391"/>
      <c r="G619" s="390"/>
      <c r="H619" s="390"/>
      <c r="I619" s="390"/>
      <c r="J619" s="390"/>
      <c r="K619" s="390"/>
      <c r="L619" s="390"/>
      <c r="M619" s="390"/>
      <c r="N619" s="390"/>
      <c r="O619" s="390"/>
      <c r="U619" s="390"/>
      <c r="V619" s="390"/>
      <c r="W619" s="390"/>
      <c r="X619" s="390"/>
      <c r="Y619" s="390"/>
      <c r="AG619" s="390"/>
      <c r="AH619" s="390"/>
    </row>
    <row r="620" spans="2:34">
      <c r="B620" s="390"/>
      <c r="C620" s="403"/>
      <c r="D620" s="403"/>
      <c r="E620" s="403"/>
      <c r="F620" s="391"/>
      <c r="G620" s="390"/>
      <c r="H620" s="390"/>
      <c r="I620" s="390"/>
      <c r="J620" s="390"/>
      <c r="K620" s="390"/>
      <c r="L620" s="390"/>
      <c r="M620" s="390"/>
      <c r="N620" s="390"/>
      <c r="O620" s="390"/>
      <c r="U620" s="390"/>
      <c r="V620" s="390"/>
      <c r="W620" s="390"/>
      <c r="X620" s="390"/>
      <c r="Y620" s="390"/>
      <c r="AG620" s="390"/>
      <c r="AH620" s="390"/>
    </row>
    <row r="621" spans="2:34">
      <c r="B621" s="390"/>
      <c r="C621" s="403"/>
      <c r="D621" s="403"/>
      <c r="E621" s="403"/>
      <c r="F621" s="391"/>
      <c r="G621" s="390"/>
      <c r="H621" s="390"/>
      <c r="I621" s="390"/>
      <c r="J621" s="390"/>
      <c r="K621" s="390"/>
      <c r="L621" s="390"/>
      <c r="M621" s="390"/>
      <c r="N621" s="390"/>
      <c r="O621" s="390"/>
      <c r="U621" s="390"/>
      <c r="V621" s="390"/>
      <c r="W621" s="390"/>
      <c r="X621" s="390"/>
      <c r="Y621" s="390"/>
      <c r="AG621" s="390"/>
      <c r="AH621" s="390"/>
    </row>
    <row r="622" spans="2:34">
      <c r="B622" s="390"/>
      <c r="C622" s="403"/>
      <c r="D622" s="403"/>
      <c r="E622" s="403"/>
      <c r="F622" s="391"/>
      <c r="G622" s="390"/>
      <c r="H622" s="390"/>
      <c r="I622" s="390"/>
      <c r="J622" s="390"/>
      <c r="K622" s="390"/>
      <c r="L622" s="390"/>
      <c r="M622" s="390"/>
      <c r="N622" s="390"/>
      <c r="O622" s="390"/>
      <c r="U622" s="390"/>
      <c r="V622" s="390"/>
      <c r="W622" s="390"/>
      <c r="X622" s="390"/>
      <c r="Y622" s="390"/>
      <c r="AG622" s="390"/>
      <c r="AH622" s="390"/>
    </row>
    <row r="623" spans="2:34">
      <c r="B623" s="390"/>
      <c r="C623" s="403"/>
      <c r="D623" s="403"/>
      <c r="E623" s="403"/>
      <c r="F623" s="391"/>
      <c r="G623" s="390"/>
      <c r="H623" s="390"/>
      <c r="I623" s="390"/>
      <c r="J623" s="390"/>
      <c r="K623" s="390"/>
      <c r="L623" s="390"/>
      <c r="M623" s="390"/>
      <c r="N623" s="390"/>
      <c r="O623" s="390"/>
      <c r="U623" s="390"/>
      <c r="V623" s="390"/>
      <c r="W623" s="390"/>
      <c r="X623" s="390"/>
      <c r="Y623" s="390"/>
      <c r="AG623" s="390"/>
      <c r="AH623" s="390"/>
    </row>
    <row r="624" spans="2:34">
      <c r="B624" s="390"/>
      <c r="C624" s="403"/>
      <c r="D624" s="403"/>
      <c r="E624" s="403"/>
      <c r="F624" s="391"/>
      <c r="G624" s="390"/>
      <c r="H624" s="390"/>
      <c r="I624" s="390"/>
      <c r="J624" s="390"/>
      <c r="K624" s="390"/>
      <c r="L624" s="390"/>
      <c r="M624" s="390"/>
      <c r="N624" s="390"/>
      <c r="O624" s="390"/>
      <c r="U624" s="390"/>
      <c r="V624" s="390"/>
      <c r="W624" s="390"/>
      <c r="X624" s="390"/>
      <c r="Y624" s="390"/>
      <c r="AG624" s="390"/>
      <c r="AH624" s="390"/>
    </row>
    <row r="625" spans="2:34">
      <c r="B625" s="390"/>
      <c r="C625" s="403"/>
      <c r="D625" s="403"/>
      <c r="E625" s="403"/>
      <c r="F625" s="391"/>
      <c r="G625" s="390"/>
      <c r="H625" s="390"/>
      <c r="I625" s="390"/>
      <c r="J625" s="390"/>
      <c r="K625" s="390"/>
      <c r="L625" s="390"/>
      <c r="M625" s="390"/>
      <c r="N625" s="390"/>
      <c r="O625" s="390"/>
      <c r="U625" s="390"/>
      <c r="V625" s="390"/>
      <c r="W625" s="390"/>
      <c r="X625" s="390"/>
      <c r="Y625" s="390"/>
      <c r="AG625" s="390"/>
      <c r="AH625" s="390"/>
    </row>
    <row r="626" spans="2:34">
      <c r="B626" s="390"/>
      <c r="C626" s="403"/>
      <c r="D626" s="403"/>
      <c r="E626" s="403"/>
      <c r="F626" s="391"/>
      <c r="G626" s="390"/>
      <c r="H626" s="390"/>
      <c r="I626" s="390"/>
      <c r="J626" s="390"/>
      <c r="K626" s="390"/>
      <c r="L626" s="390"/>
      <c r="M626" s="390"/>
      <c r="N626" s="390"/>
      <c r="O626" s="390"/>
      <c r="U626" s="390"/>
      <c r="V626" s="390"/>
      <c r="W626" s="390"/>
      <c r="X626" s="390"/>
      <c r="Y626" s="390"/>
      <c r="AG626" s="390"/>
      <c r="AH626" s="390"/>
    </row>
    <row r="627" spans="2:34">
      <c r="B627" s="390"/>
      <c r="C627" s="403"/>
      <c r="D627" s="403"/>
      <c r="E627" s="403"/>
      <c r="F627" s="391"/>
      <c r="G627" s="390"/>
      <c r="H627" s="390"/>
      <c r="I627" s="390"/>
      <c r="J627" s="390"/>
      <c r="K627" s="390"/>
      <c r="L627" s="390"/>
      <c r="M627" s="390"/>
      <c r="N627" s="390"/>
      <c r="O627" s="390"/>
      <c r="U627" s="390"/>
      <c r="V627" s="390"/>
      <c r="W627" s="390"/>
      <c r="X627" s="390"/>
      <c r="Y627" s="390"/>
      <c r="AG627" s="390"/>
      <c r="AH627" s="390"/>
    </row>
    <row r="628" spans="2:34">
      <c r="B628" s="390"/>
      <c r="C628" s="403"/>
      <c r="D628" s="403"/>
      <c r="E628" s="403"/>
      <c r="F628" s="391"/>
      <c r="G628" s="390"/>
      <c r="H628" s="390"/>
      <c r="I628" s="390"/>
      <c r="J628" s="390"/>
      <c r="K628" s="390"/>
      <c r="L628" s="390"/>
      <c r="M628" s="390"/>
      <c r="N628" s="390"/>
      <c r="O628" s="390"/>
      <c r="U628" s="390"/>
      <c r="V628" s="390"/>
      <c r="W628" s="390"/>
      <c r="X628" s="390"/>
      <c r="Y628" s="390"/>
      <c r="AG628" s="390"/>
      <c r="AH628" s="390"/>
    </row>
    <row r="629" spans="2:34">
      <c r="B629" s="390"/>
      <c r="C629" s="403"/>
      <c r="D629" s="403"/>
      <c r="E629" s="403"/>
      <c r="F629" s="391"/>
      <c r="G629" s="390"/>
      <c r="H629" s="390"/>
      <c r="I629" s="390"/>
      <c r="J629" s="390"/>
      <c r="K629" s="390"/>
      <c r="L629" s="390"/>
      <c r="M629" s="390"/>
      <c r="N629" s="390"/>
      <c r="O629" s="390"/>
      <c r="U629" s="390"/>
      <c r="V629" s="390"/>
      <c r="W629" s="390"/>
      <c r="X629" s="390"/>
      <c r="Y629" s="390"/>
      <c r="AG629" s="390"/>
      <c r="AH629" s="390"/>
    </row>
    <row r="630" spans="2:34">
      <c r="B630" s="390"/>
      <c r="C630" s="403"/>
      <c r="D630" s="403"/>
      <c r="E630" s="403"/>
      <c r="F630" s="391"/>
      <c r="G630" s="390"/>
      <c r="H630" s="390"/>
      <c r="I630" s="390"/>
      <c r="J630" s="390"/>
      <c r="K630" s="390"/>
      <c r="L630" s="390"/>
      <c r="M630" s="390"/>
      <c r="N630" s="390"/>
      <c r="O630" s="390"/>
      <c r="U630" s="390"/>
      <c r="V630" s="390"/>
      <c r="W630" s="390"/>
      <c r="X630" s="390"/>
      <c r="Y630" s="390"/>
      <c r="AG630" s="390"/>
      <c r="AH630" s="390"/>
    </row>
    <row r="631" spans="2:34">
      <c r="B631" s="390"/>
      <c r="C631" s="403"/>
      <c r="D631" s="403"/>
      <c r="E631" s="403"/>
      <c r="F631" s="391"/>
      <c r="G631" s="390"/>
      <c r="H631" s="390"/>
      <c r="I631" s="390"/>
      <c r="J631" s="390"/>
      <c r="K631" s="390"/>
      <c r="L631" s="390"/>
      <c r="M631" s="390"/>
      <c r="N631" s="390"/>
      <c r="O631" s="390"/>
      <c r="U631" s="390"/>
      <c r="V631" s="390"/>
      <c r="W631" s="390"/>
      <c r="X631" s="390"/>
      <c r="Y631" s="390"/>
      <c r="AG631" s="390"/>
      <c r="AH631" s="390"/>
    </row>
    <row r="632" spans="2:34">
      <c r="B632" s="390"/>
      <c r="C632" s="403"/>
      <c r="D632" s="403"/>
      <c r="E632" s="403"/>
      <c r="F632" s="391"/>
      <c r="G632" s="390"/>
      <c r="H632" s="390"/>
      <c r="I632" s="390"/>
      <c r="J632" s="390"/>
      <c r="K632" s="390"/>
      <c r="L632" s="390"/>
      <c r="M632" s="390"/>
      <c r="N632" s="390"/>
      <c r="O632" s="390"/>
      <c r="U632" s="390"/>
      <c r="V632" s="390"/>
      <c r="W632" s="390"/>
      <c r="X632" s="390"/>
      <c r="Y632" s="390"/>
      <c r="AG632" s="390"/>
      <c r="AH632" s="390"/>
    </row>
    <row r="633" spans="2:34">
      <c r="B633" s="390"/>
      <c r="C633" s="403"/>
      <c r="D633" s="403"/>
      <c r="E633" s="403"/>
      <c r="F633" s="391"/>
      <c r="G633" s="390"/>
      <c r="H633" s="390"/>
      <c r="I633" s="390"/>
      <c r="J633" s="390"/>
      <c r="K633" s="390"/>
      <c r="L633" s="390"/>
      <c r="M633" s="390"/>
      <c r="N633" s="390"/>
      <c r="O633" s="390"/>
      <c r="U633" s="390"/>
      <c r="V633" s="390"/>
      <c r="W633" s="390"/>
      <c r="X633" s="390"/>
      <c r="Y633" s="390"/>
      <c r="AG633" s="390"/>
      <c r="AH633" s="390"/>
    </row>
    <row r="634" spans="2:34">
      <c r="B634" s="390"/>
      <c r="C634" s="403"/>
      <c r="D634" s="403"/>
      <c r="E634" s="403"/>
      <c r="F634" s="391"/>
      <c r="G634" s="390"/>
      <c r="H634" s="390"/>
      <c r="I634" s="390"/>
      <c r="J634" s="390"/>
      <c r="K634" s="390"/>
      <c r="L634" s="390"/>
      <c r="M634" s="390"/>
      <c r="N634" s="390"/>
      <c r="O634" s="390"/>
      <c r="U634" s="390"/>
      <c r="V634" s="390"/>
      <c r="W634" s="390"/>
      <c r="X634" s="390"/>
      <c r="Y634" s="390"/>
      <c r="AG634" s="390"/>
      <c r="AH634" s="390"/>
    </row>
    <row r="635" spans="2:34">
      <c r="B635" s="390"/>
      <c r="C635" s="403"/>
      <c r="D635" s="403"/>
      <c r="E635" s="403"/>
      <c r="F635" s="391"/>
      <c r="G635" s="390"/>
      <c r="H635" s="390"/>
      <c r="I635" s="390"/>
      <c r="J635" s="390"/>
      <c r="K635" s="390"/>
      <c r="L635" s="390"/>
      <c r="M635" s="390"/>
      <c r="N635" s="390"/>
      <c r="O635" s="390"/>
      <c r="U635" s="390"/>
      <c r="V635" s="390"/>
      <c r="W635" s="390"/>
      <c r="X635" s="390"/>
      <c r="Y635" s="390"/>
      <c r="AG635" s="390"/>
      <c r="AH635" s="390"/>
    </row>
    <row r="636" spans="2:34">
      <c r="B636" s="390"/>
      <c r="C636" s="403"/>
      <c r="D636" s="403"/>
      <c r="E636" s="403"/>
      <c r="F636" s="391"/>
      <c r="G636" s="390"/>
      <c r="H636" s="390"/>
      <c r="I636" s="390"/>
      <c r="J636" s="390"/>
      <c r="K636" s="390"/>
      <c r="L636" s="390"/>
      <c r="M636" s="390"/>
      <c r="N636" s="390"/>
      <c r="O636" s="390"/>
      <c r="U636" s="390"/>
      <c r="V636" s="390"/>
      <c r="W636" s="390"/>
      <c r="X636" s="390"/>
      <c r="Y636" s="390"/>
      <c r="AG636" s="390"/>
      <c r="AH636" s="390"/>
    </row>
    <row r="637" spans="2:34">
      <c r="B637" s="390"/>
      <c r="C637" s="403"/>
      <c r="D637" s="403"/>
      <c r="E637" s="403"/>
      <c r="F637" s="391"/>
      <c r="G637" s="390"/>
      <c r="H637" s="390"/>
      <c r="I637" s="390"/>
      <c r="J637" s="390"/>
      <c r="K637" s="390"/>
      <c r="L637" s="390"/>
      <c r="M637" s="390"/>
      <c r="N637" s="390"/>
      <c r="O637" s="390"/>
      <c r="U637" s="390"/>
      <c r="V637" s="390"/>
      <c r="W637" s="390"/>
      <c r="X637" s="390"/>
      <c r="Y637" s="390"/>
      <c r="AG637" s="390"/>
      <c r="AH637" s="390"/>
    </row>
    <row r="638" spans="2:34">
      <c r="B638" s="390"/>
      <c r="C638" s="403"/>
      <c r="D638" s="403"/>
      <c r="E638" s="403"/>
      <c r="F638" s="391"/>
      <c r="G638" s="390"/>
      <c r="H638" s="390"/>
      <c r="I638" s="390"/>
      <c r="J638" s="390"/>
      <c r="K638" s="390"/>
      <c r="L638" s="390"/>
      <c r="M638" s="390"/>
      <c r="N638" s="390"/>
      <c r="O638" s="390"/>
      <c r="U638" s="390"/>
      <c r="V638" s="390"/>
      <c r="W638" s="390"/>
      <c r="X638" s="390"/>
      <c r="Y638" s="390"/>
      <c r="AG638" s="390"/>
      <c r="AH638" s="390"/>
    </row>
    <row r="639" spans="2:34">
      <c r="B639" s="390"/>
      <c r="C639" s="403"/>
      <c r="D639" s="403"/>
      <c r="E639" s="403"/>
      <c r="F639" s="391"/>
      <c r="G639" s="390"/>
      <c r="H639" s="390"/>
      <c r="I639" s="390"/>
      <c r="J639" s="390"/>
      <c r="K639" s="390"/>
      <c r="L639" s="390"/>
      <c r="M639" s="390"/>
      <c r="N639" s="390"/>
      <c r="O639" s="390"/>
      <c r="U639" s="390"/>
      <c r="V639" s="390"/>
      <c r="W639" s="390"/>
      <c r="X639" s="390"/>
      <c r="Y639" s="390"/>
      <c r="AG639" s="390"/>
      <c r="AH639" s="390"/>
    </row>
    <row r="640" spans="2:34">
      <c r="B640" s="390"/>
      <c r="C640" s="403"/>
      <c r="D640" s="403"/>
      <c r="E640" s="403"/>
      <c r="F640" s="391"/>
      <c r="G640" s="390"/>
      <c r="H640" s="390"/>
      <c r="I640" s="390"/>
      <c r="J640" s="390"/>
      <c r="K640" s="390"/>
      <c r="L640" s="390"/>
      <c r="M640" s="390"/>
      <c r="N640" s="390"/>
      <c r="O640" s="390"/>
      <c r="U640" s="390"/>
      <c r="V640" s="390"/>
      <c r="W640" s="390"/>
      <c r="X640" s="390"/>
      <c r="Y640" s="390"/>
      <c r="AG640" s="390"/>
      <c r="AH640" s="390"/>
    </row>
    <row r="641" spans="2:34">
      <c r="B641" s="390"/>
      <c r="C641" s="403"/>
      <c r="D641" s="403"/>
      <c r="E641" s="403"/>
      <c r="F641" s="391"/>
      <c r="G641" s="390"/>
      <c r="H641" s="390"/>
      <c r="I641" s="390"/>
      <c r="J641" s="390"/>
      <c r="K641" s="390"/>
      <c r="L641" s="390"/>
      <c r="M641" s="390"/>
      <c r="N641" s="390"/>
      <c r="O641" s="390"/>
      <c r="U641" s="390"/>
      <c r="V641" s="390"/>
      <c r="W641" s="390"/>
      <c r="X641" s="390"/>
      <c r="Y641" s="390"/>
      <c r="AG641" s="390"/>
      <c r="AH641" s="390"/>
    </row>
    <row r="642" spans="2:34">
      <c r="B642" s="390"/>
      <c r="C642" s="403"/>
      <c r="D642" s="403"/>
      <c r="E642" s="403"/>
      <c r="F642" s="391"/>
      <c r="G642" s="390"/>
      <c r="H642" s="390"/>
      <c r="I642" s="390"/>
      <c r="J642" s="390"/>
      <c r="K642" s="390"/>
      <c r="L642" s="390"/>
      <c r="M642" s="390"/>
      <c r="N642" s="390"/>
      <c r="O642" s="390"/>
      <c r="U642" s="390"/>
      <c r="V642" s="390"/>
      <c r="W642" s="390"/>
      <c r="X642" s="390"/>
      <c r="Y642" s="390"/>
      <c r="AG642" s="390"/>
      <c r="AH642" s="390"/>
    </row>
    <row r="643" spans="2:34">
      <c r="B643" s="390"/>
      <c r="C643" s="403"/>
      <c r="D643" s="403"/>
      <c r="E643" s="403"/>
      <c r="F643" s="391"/>
      <c r="G643" s="390"/>
      <c r="H643" s="390"/>
      <c r="I643" s="390"/>
      <c r="J643" s="390"/>
      <c r="K643" s="390"/>
      <c r="L643" s="390"/>
      <c r="M643" s="390"/>
      <c r="N643" s="390"/>
      <c r="O643" s="390"/>
      <c r="U643" s="390"/>
      <c r="V643" s="390"/>
      <c r="W643" s="390"/>
      <c r="X643" s="390"/>
      <c r="Y643" s="390"/>
      <c r="AG643" s="390"/>
      <c r="AH643" s="390"/>
    </row>
    <row r="644" spans="2:34">
      <c r="B644" s="390"/>
      <c r="C644" s="403"/>
      <c r="D644" s="403"/>
      <c r="E644" s="403"/>
      <c r="F644" s="391"/>
      <c r="G644" s="390"/>
      <c r="H644" s="390"/>
      <c r="I644" s="390"/>
      <c r="J644" s="390"/>
      <c r="K644" s="390"/>
      <c r="L644" s="390"/>
      <c r="M644" s="390"/>
      <c r="N644" s="390"/>
      <c r="O644" s="390"/>
      <c r="U644" s="390"/>
      <c r="V644" s="390"/>
      <c r="W644" s="390"/>
      <c r="X644" s="390"/>
      <c r="Y644" s="390"/>
      <c r="AG644" s="390"/>
      <c r="AH644" s="390"/>
    </row>
    <row r="645" spans="2:34">
      <c r="B645" s="390"/>
      <c r="C645" s="403"/>
      <c r="D645" s="403"/>
      <c r="E645" s="403"/>
      <c r="F645" s="391"/>
      <c r="G645" s="390"/>
      <c r="H645" s="390"/>
      <c r="I645" s="390"/>
      <c r="J645" s="390"/>
      <c r="K645" s="390"/>
      <c r="L645" s="390"/>
      <c r="M645" s="390"/>
      <c r="N645" s="390"/>
      <c r="O645" s="390"/>
      <c r="U645" s="390"/>
      <c r="V645" s="390"/>
      <c r="W645" s="390"/>
      <c r="X645" s="390"/>
      <c r="Y645" s="390"/>
      <c r="AG645" s="390"/>
      <c r="AH645" s="390"/>
    </row>
    <row r="646" spans="2:34">
      <c r="B646" s="390"/>
      <c r="C646" s="403"/>
      <c r="D646" s="403"/>
      <c r="E646" s="403"/>
      <c r="F646" s="391"/>
      <c r="G646" s="390"/>
      <c r="H646" s="390"/>
      <c r="I646" s="390"/>
      <c r="J646" s="390"/>
      <c r="K646" s="390"/>
      <c r="L646" s="390"/>
      <c r="M646" s="390"/>
      <c r="N646" s="390"/>
      <c r="O646" s="390"/>
      <c r="U646" s="390"/>
      <c r="V646" s="390"/>
      <c r="W646" s="390"/>
      <c r="X646" s="390"/>
      <c r="Y646" s="390"/>
      <c r="AG646" s="390"/>
      <c r="AH646" s="390"/>
    </row>
    <row r="647" spans="2:34">
      <c r="B647" s="390"/>
      <c r="C647" s="403"/>
      <c r="D647" s="403"/>
      <c r="E647" s="403"/>
      <c r="F647" s="391"/>
      <c r="G647" s="390"/>
      <c r="H647" s="390"/>
      <c r="I647" s="390"/>
      <c r="J647" s="390"/>
      <c r="K647" s="390"/>
      <c r="L647" s="390"/>
      <c r="M647" s="390"/>
      <c r="N647" s="390"/>
      <c r="O647" s="390"/>
      <c r="U647" s="390"/>
      <c r="V647" s="390"/>
      <c r="W647" s="390"/>
      <c r="X647" s="390"/>
      <c r="Y647" s="390"/>
      <c r="AG647" s="390"/>
      <c r="AH647" s="390"/>
    </row>
    <row r="648" spans="2:34">
      <c r="B648" s="390"/>
      <c r="C648" s="403"/>
      <c r="D648" s="403"/>
      <c r="E648" s="403"/>
      <c r="F648" s="391"/>
      <c r="G648" s="390"/>
      <c r="H648" s="390"/>
      <c r="I648" s="390"/>
      <c r="J648" s="390"/>
      <c r="K648" s="390"/>
      <c r="L648" s="390"/>
      <c r="M648" s="390"/>
      <c r="N648" s="390"/>
      <c r="O648" s="390"/>
      <c r="U648" s="390"/>
      <c r="V648" s="390"/>
      <c r="W648" s="390"/>
      <c r="X648" s="390"/>
      <c r="Y648" s="390"/>
      <c r="AG648" s="390"/>
      <c r="AH648" s="390"/>
    </row>
    <row r="649" spans="2:34">
      <c r="B649" s="390"/>
      <c r="C649" s="403"/>
      <c r="D649" s="403"/>
      <c r="E649" s="403"/>
      <c r="F649" s="391"/>
      <c r="G649" s="390"/>
      <c r="H649" s="390"/>
      <c r="I649" s="390"/>
      <c r="J649" s="390"/>
      <c r="K649" s="390"/>
      <c r="L649" s="390"/>
      <c r="M649" s="390"/>
      <c r="N649" s="390"/>
      <c r="O649" s="390"/>
      <c r="U649" s="390"/>
      <c r="V649" s="390"/>
      <c r="W649" s="390"/>
      <c r="X649" s="390"/>
      <c r="Y649" s="390"/>
      <c r="AG649" s="390"/>
      <c r="AH649" s="390"/>
    </row>
    <row r="650" spans="2:34">
      <c r="B650" s="390"/>
      <c r="C650" s="403"/>
      <c r="D650" s="403"/>
      <c r="E650" s="403"/>
      <c r="F650" s="391"/>
      <c r="G650" s="390"/>
      <c r="H650" s="390"/>
      <c r="I650" s="390"/>
      <c r="J650" s="390"/>
      <c r="K650" s="390"/>
      <c r="L650" s="390"/>
      <c r="M650" s="390"/>
      <c r="N650" s="390"/>
      <c r="O650" s="390"/>
      <c r="U650" s="390"/>
      <c r="V650" s="390"/>
      <c r="W650" s="390"/>
      <c r="X650" s="390"/>
      <c r="Y650" s="390"/>
      <c r="AG650" s="390"/>
      <c r="AH650" s="390"/>
    </row>
    <row r="651" spans="2:34">
      <c r="B651" s="390"/>
      <c r="C651" s="403"/>
      <c r="D651" s="403"/>
      <c r="E651" s="403"/>
      <c r="F651" s="391"/>
      <c r="G651" s="390"/>
      <c r="H651" s="390"/>
      <c r="I651" s="390"/>
      <c r="J651" s="390"/>
      <c r="K651" s="390"/>
      <c r="L651" s="390"/>
      <c r="M651" s="390"/>
      <c r="N651" s="390"/>
      <c r="O651" s="390"/>
      <c r="U651" s="390"/>
      <c r="V651" s="390"/>
      <c r="W651" s="390"/>
      <c r="X651" s="390"/>
      <c r="Y651" s="390"/>
      <c r="AG651" s="390"/>
      <c r="AH651" s="390"/>
    </row>
    <row r="652" spans="2:34">
      <c r="B652" s="390"/>
      <c r="C652" s="403"/>
      <c r="D652" s="403"/>
      <c r="E652" s="403"/>
      <c r="F652" s="391"/>
      <c r="G652" s="390"/>
      <c r="H652" s="390"/>
      <c r="I652" s="390"/>
      <c r="J652" s="390"/>
      <c r="K652" s="390"/>
      <c r="L652" s="390"/>
      <c r="M652" s="390"/>
      <c r="N652" s="390"/>
      <c r="O652" s="390"/>
      <c r="U652" s="390"/>
      <c r="V652" s="390"/>
      <c r="W652" s="390"/>
      <c r="X652" s="390"/>
      <c r="Y652" s="390"/>
      <c r="AG652" s="390"/>
      <c r="AH652" s="390"/>
    </row>
    <row r="653" spans="2:34">
      <c r="B653" s="390"/>
      <c r="C653" s="403"/>
      <c r="D653" s="403"/>
      <c r="E653" s="403"/>
      <c r="F653" s="391"/>
      <c r="G653" s="390"/>
      <c r="H653" s="390"/>
      <c r="I653" s="390"/>
      <c r="J653" s="390"/>
      <c r="K653" s="390"/>
      <c r="L653" s="390"/>
      <c r="M653" s="390"/>
      <c r="N653" s="390"/>
      <c r="O653" s="390"/>
      <c r="U653" s="390"/>
      <c r="V653" s="390"/>
      <c r="W653" s="390"/>
      <c r="X653" s="390"/>
      <c r="Y653" s="390"/>
      <c r="AG653" s="390"/>
      <c r="AH653" s="390"/>
    </row>
    <row r="654" spans="2:34">
      <c r="B654" s="390"/>
      <c r="C654" s="403"/>
      <c r="D654" s="403"/>
      <c r="E654" s="403"/>
      <c r="F654" s="391"/>
      <c r="G654" s="390"/>
      <c r="H654" s="390"/>
      <c r="I654" s="390"/>
      <c r="J654" s="390"/>
      <c r="K654" s="390"/>
      <c r="L654" s="390"/>
      <c r="M654" s="390"/>
      <c r="N654" s="390"/>
      <c r="O654" s="390"/>
      <c r="U654" s="390"/>
      <c r="V654" s="390"/>
      <c r="W654" s="390"/>
      <c r="X654" s="390"/>
      <c r="Y654" s="390"/>
      <c r="AG654" s="390"/>
      <c r="AH654" s="390"/>
    </row>
    <row r="655" spans="2:34">
      <c r="B655" s="390"/>
      <c r="C655" s="403"/>
      <c r="D655" s="403"/>
      <c r="E655" s="403"/>
      <c r="F655" s="391"/>
      <c r="G655" s="390"/>
      <c r="H655" s="390"/>
      <c r="I655" s="390"/>
      <c r="J655" s="390"/>
      <c r="K655" s="390"/>
      <c r="L655" s="390"/>
      <c r="M655" s="390"/>
      <c r="N655" s="390"/>
      <c r="O655" s="390"/>
      <c r="U655" s="390"/>
      <c r="V655" s="390"/>
      <c r="W655" s="390"/>
      <c r="X655" s="390"/>
      <c r="Y655" s="390"/>
      <c r="AG655" s="390"/>
      <c r="AH655" s="390"/>
    </row>
    <row r="656" spans="2:34">
      <c r="B656" s="390"/>
      <c r="C656" s="403"/>
      <c r="D656" s="403"/>
      <c r="E656" s="403"/>
      <c r="F656" s="391"/>
      <c r="G656" s="390"/>
      <c r="H656" s="390"/>
      <c r="I656" s="390"/>
      <c r="J656" s="390"/>
      <c r="K656" s="390"/>
      <c r="L656" s="390"/>
      <c r="M656" s="390"/>
      <c r="N656" s="390"/>
      <c r="O656" s="390"/>
      <c r="U656" s="390"/>
      <c r="V656" s="390"/>
      <c r="W656" s="390"/>
      <c r="X656" s="390"/>
      <c r="Y656" s="390"/>
      <c r="AG656" s="390"/>
      <c r="AH656" s="390"/>
    </row>
    <row r="657" spans="2:34">
      <c r="B657" s="390"/>
      <c r="C657" s="403"/>
      <c r="D657" s="403"/>
      <c r="E657" s="403"/>
      <c r="F657" s="391"/>
      <c r="G657" s="390"/>
      <c r="H657" s="390"/>
      <c r="I657" s="390"/>
      <c r="J657" s="390"/>
      <c r="K657" s="390"/>
      <c r="L657" s="390"/>
      <c r="M657" s="390"/>
      <c r="N657" s="390"/>
      <c r="O657" s="390"/>
      <c r="U657" s="390"/>
      <c r="V657" s="390"/>
      <c r="W657" s="390"/>
      <c r="X657" s="390"/>
      <c r="Y657" s="390"/>
      <c r="AG657" s="390"/>
      <c r="AH657" s="390"/>
    </row>
    <row r="658" spans="2:34">
      <c r="B658" s="390"/>
      <c r="C658" s="403"/>
      <c r="D658" s="403"/>
      <c r="E658" s="403"/>
      <c r="F658" s="391"/>
      <c r="G658" s="390"/>
      <c r="H658" s="390"/>
      <c r="I658" s="390"/>
      <c r="J658" s="390"/>
      <c r="K658" s="390"/>
      <c r="L658" s="390"/>
      <c r="M658" s="390"/>
      <c r="N658" s="390"/>
      <c r="O658" s="390"/>
      <c r="U658" s="390"/>
      <c r="V658" s="390"/>
      <c r="W658" s="390"/>
      <c r="X658" s="390"/>
      <c r="Y658" s="390"/>
      <c r="AG658" s="390"/>
      <c r="AH658" s="390"/>
    </row>
    <row r="659" spans="2:34">
      <c r="B659" s="390"/>
      <c r="C659" s="403"/>
      <c r="D659" s="403"/>
      <c r="E659" s="403"/>
      <c r="F659" s="391"/>
      <c r="G659" s="390"/>
      <c r="H659" s="390"/>
      <c r="I659" s="390"/>
      <c r="J659" s="390"/>
      <c r="K659" s="390"/>
      <c r="L659" s="390"/>
      <c r="M659" s="390"/>
      <c r="N659" s="390"/>
      <c r="O659" s="390"/>
      <c r="U659" s="390"/>
      <c r="V659" s="390"/>
      <c r="W659" s="390"/>
      <c r="X659" s="390"/>
      <c r="Y659" s="390"/>
      <c r="AG659" s="390"/>
      <c r="AH659" s="390"/>
    </row>
    <row r="660" spans="2:34">
      <c r="B660" s="390"/>
      <c r="C660" s="403"/>
      <c r="D660" s="403"/>
      <c r="E660" s="403"/>
      <c r="F660" s="391"/>
      <c r="G660" s="390"/>
      <c r="H660" s="390"/>
      <c r="I660" s="390"/>
      <c r="J660" s="390"/>
      <c r="K660" s="390"/>
      <c r="L660" s="390"/>
      <c r="M660" s="390"/>
      <c r="N660" s="390"/>
      <c r="O660" s="390"/>
      <c r="U660" s="390"/>
      <c r="V660" s="390"/>
      <c r="W660" s="390"/>
      <c r="X660" s="390"/>
      <c r="Y660" s="390"/>
      <c r="AG660" s="390"/>
      <c r="AH660" s="390"/>
    </row>
    <row r="661" spans="2:34">
      <c r="B661" s="390"/>
      <c r="C661" s="403"/>
      <c r="D661" s="403"/>
      <c r="E661" s="403"/>
      <c r="F661" s="391"/>
      <c r="G661" s="390"/>
      <c r="H661" s="390"/>
      <c r="I661" s="390"/>
      <c r="J661" s="390"/>
      <c r="K661" s="390"/>
      <c r="L661" s="390"/>
      <c r="M661" s="390"/>
      <c r="N661" s="390"/>
      <c r="O661" s="390"/>
      <c r="U661" s="390"/>
      <c r="V661" s="390"/>
      <c r="W661" s="390"/>
      <c r="X661" s="390"/>
      <c r="Y661" s="390"/>
      <c r="AG661" s="390"/>
      <c r="AH661" s="390"/>
    </row>
    <row r="662" spans="2:34">
      <c r="B662" s="390"/>
      <c r="C662" s="403"/>
      <c r="D662" s="403"/>
      <c r="E662" s="403"/>
      <c r="F662" s="391"/>
      <c r="G662" s="390"/>
      <c r="H662" s="390"/>
      <c r="I662" s="390"/>
      <c r="J662" s="390"/>
      <c r="K662" s="390"/>
      <c r="L662" s="390"/>
      <c r="M662" s="390"/>
      <c r="N662" s="390"/>
      <c r="O662" s="390"/>
      <c r="U662" s="390"/>
      <c r="V662" s="390"/>
      <c r="W662" s="390"/>
      <c r="X662" s="390"/>
      <c r="Y662" s="390"/>
      <c r="AG662" s="390"/>
      <c r="AH662" s="390"/>
    </row>
    <row r="663" spans="2:34">
      <c r="B663" s="390"/>
      <c r="C663" s="403"/>
      <c r="D663" s="403"/>
      <c r="E663" s="403"/>
      <c r="F663" s="391"/>
      <c r="G663" s="390"/>
      <c r="H663" s="390"/>
      <c r="I663" s="390"/>
      <c r="J663" s="390"/>
      <c r="K663" s="390"/>
      <c r="L663" s="390"/>
      <c r="M663" s="390"/>
      <c r="N663" s="390"/>
      <c r="O663" s="390"/>
      <c r="U663" s="390"/>
      <c r="V663" s="390"/>
      <c r="W663" s="390"/>
      <c r="X663" s="390"/>
      <c r="Y663" s="390"/>
      <c r="AG663" s="390"/>
      <c r="AH663" s="390"/>
    </row>
    <row r="664" spans="2:34">
      <c r="B664" s="390"/>
      <c r="C664" s="403"/>
      <c r="D664" s="403"/>
      <c r="E664" s="403"/>
      <c r="F664" s="391"/>
      <c r="G664" s="390"/>
      <c r="H664" s="390"/>
      <c r="I664" s="390"/>
      <c r="J664" s="390"/>
      <c r="K664" s="390"/>
      <c r="L664" s="390"/>
      <c r="M664" s="390"/>
      <c r="N664" s="390"/>
      <c r="O664" s="390"/>
      <c r="U664" s="390"/>
      <c r="V664" s="390"/>
      <c r="W664" s="390"/>
      <c r="X664" s="390"/>
      <c r="Y664" s="390"/>
      <c r="AG664" s="390"/>
      <c r="AH664" s="390"/>
    </row>
    <row r="665" spans="2:34">
      <c r="B665" s="390"/>
      <c r="C665" s="403"/>
      <c r="D665" s="403"/>
      <c r="E665" s="403"/>
      <c r="F665" s="391"/>
      <c r="G665" s="390"/>
      <c r="H665" s="390"/>
      <c r="I665" s="390"/>
      <c r="J665" s="390"/>
      <c r="K665" s="390"/>
      <c r="L665" s="390"/>
      <c r="M665" s="390"/>
      <c r="N665" s="390"/>
      <c r="O665" s="390"/>
      <c r="U665" s="390"/>
      <c r="V665" s="390"/>
      <c r="W665" s="390"/>
      <c r="X665" s="390"/>
      <c r="Y665" s="390"/>
      <c r="AG665" s="390"/>
      <c r="AH665" s="390"/>
    </row>
    <row r="666" spans="2:34">
      <c r="B666" s="390"/>
      <c r="C666" s="403"/>
      <c r="D666" s="403"/>
      <c r="E666" s="403"/>
      <c r="F666" s="391"/>
      <c r="G666" s="390"/>
      <c r="H666" s="390"/>
      <c r="I666" s="390"/>
      <c r="J666" s="390"/>
      <c r="K666" s="390"/>
      <c r="L666" s="390"/>
      <c r="M666" s="390"/>
      <c r="N666" s="390"/>
      <c r="O666" s="390"/>
      <c r="U666" s="390"/>
      <c r="V666" s="390"/>
      <c r="W666" s="390"/>
      <c r="X666" s="390"/>
      <c r="Y666" s="390"/>
      <c r="AG666" s="390"/>
      <c r="AH666" s="390"/>
    </row>
    <row r="667" spans="2:34">
      <c r="B667" s="390"/>
      <c r="C667" s="403"/>
      <c r="D667" s="403"/>
      <c r="E667" s="403"/>
      <c r="F667" s="391"/>
      <c r="G667" s="390"/>
      <c r="H667" s="390"/>
      <c r="I667" s="390"/>
      <c r="J667" s="390"/>
      <c r="K667" s="390"/>
      <c r="L667" s="390"/>
      <c r="M667" s="390"/>
      <c r="N667" s="390"/>
      <c r="O667" s="390"/>
      <c r="U667" s="390"/>
      <c r="V667" s="390"/>
      <c r="W667" s="390"/>
      <c r="X667" s="390"/>
      <c r="Y667" s="390"/>
      <c r="AG667" s="390"/>
      <c r="AH667" s="390"/>
    </row>
    <row r="668" spans="2:34">
      <c r="B668" s="390"/>
      <c r="C668" s="403"/>
      <c r="D668" s="403"/>
      <c r="E668" s="403"/>
      <c r="F668" s="391"/>
      <c r="G668" s="390"/>
      <c r="H668" s="390"/>
      <c r="I668" s="390"/>
      <c r="J668" s="390"/>
      <c r="K668" s="390"/>
      <c r="L668" s="390"/>
      <c r="M668" s="390"/>
      <c r="N668" s="390"/>
      <c r="O668" s="390"/>
      <c r="U668" s="390"/>
      <c r="V668" s="390"/>
      <c r="W668" s="390"/>
      <c r="X668" s="390"/>
      <c r="Y668" s="390"/>
      <c r="AG668" s="390"/>
      <c r="AH668" s="390"/>
    </row>
    <row r="669" spans="2:34">
      <c r="B669" s="390"/>
      <c r="C669" s="403"/>
      <c r="D669" s="403"/>
      <c r="E669" s="403"/>
      <c r="F669" s="391"/>
      <c r="G669" s="390"/>
      <c r="H669" s="390"/>
      <c r="I669" s="390"/>
      <c r="J669" s="390"/>
      <c r="K669" s="390"/>
      <c r="L669" s="390"/>
      <c r="M669" s="390"/>
      <c r="N669" s="390"/>
      <c r="O669" s="390"/>
      <c r="U669" s="390"/>
      <c r="V669" s="390"/>
      <c r="W669" s="390"/>
      <c r="X669" s="390"/>
      <c r="Y669" s="390"/>
      <c r="AG669" s="390"/>
      <c r="AH669" s="390"/>
    </row>
    <row r="670" spans="2:34">
      <c r="B670" s="390"/>
      <c r="C670" s="403"/>
      <c r="D670" s="403"/>
      <c r="E670" s="403"/>
      <c r="F670" s="391"/>
      <c r="G670" s="390"/>
      <c r="H670" s="390"/>
      <c r="I670" s="390"/>
      <c r="J670" s="390"/>
      <c r="K670" s="390"/>
      <c r="L670" s="390"/>
      <c r="M670" s="390"/>
      <c r="N670" s="390"/>
      <c r="O670" s="390"/>
      <c r="U670" s="390"/>
      <c r="V670" s="390"/>
      <c r="W670" s="390"/>
      <c r="X670" s="390"/>
      <c r="Y670" s="390"/>
      <c r="AG670" s="390"/>
      <c r="AH670" s="390"/>
    </row>
    <row r="671" spans="2:34">
      <c r="B671" s="390"/>
      <c r="C671" s="403"/>
      <c r="D671" s="403"/>
      <c r="E671" s="403"/>
      <c r="F671" s="391"/>
      <c r="G671" s="390"/>
      <c r="H671" s="390"/>
      <c r="I671" s="390"/>
      <c r="J671" s="390"/>
      <c r="K671" s="390"/>
      <c r="L671" s="390"/>
      <c r="M671" s="390"/>
      <c r="N671" s="390"/>
      <c r="O671" s="390"/>
      <c r="U671" s="390"/>
      <c r="V671" s="390"/>
      <c r="W671" s="390"/>
      <c r="X671" s="390"/>
      <c r="Y671" s="390"/>
      <c r="AG671" s="390"/>
      <c r="AH671" s="390"/>
    </row>
    <row r="672" spans="2:34">
      <c r="B672" s="390"/>
      <c r="C672" s="403"/>
      <c r="D672" s="403"/>
      <c r="E672" s="403"/>
      <c r="F672" s="391"/>
      <c r="G672" s="390"/>
      <c r="H672" s="390"/>
      <c r="I672" s="390"/>
      <c r="J672" s="390"/>
      <c r="K672" s="390"/>
      <c r="L672" s="390"/>
      <c r="M672" s="390"/>
      <c r="N672" s="390"/>
      <c r="O672" s="390"/>
      <c r="U672" s="390"/>
      <c r="V672" s="390"/>
      <c r="W672" s="390"/>
      <c r="X672" s="390"/>
      <c r="Y672" s="390"/>
      <c r="AG672" s="390"/>
      <c r="AH672" s="390"/>
    </row>
    <row r="673" spans="2:34">
      <c r="B673" s="390"/>
      <c r="C673" s="403"/>
      <c r="D673" s="403"/>
      <c r="E673" s="403"/>
      <c r="F673" s="391"/>
      <c r="G673" s="390"/>
      <c r="H673" s="390"/>
      <c r="I673" s="390"/>
      <c r="J673" s="390"/>
      <c r="K673" s="390"/>
      <c r="L673" s="390"/>
      <c r="M673" s="390"/>
      <c r="N673" s="390"/>
      <c r="O673" s="390"/>
      <c r="U673" s="390"/>
      <c r="V673" s="390"/>
      <c r="W673" s="390"/>
      <c r="X673" s="390"/>
      <c r="Y673" s="390"/>
      <c r="AG673" s="390"/>
      <c r="AH673" s="390"/>
    </row>
    <row r="674" spans="2:34">
      <c r="B674" s="390"/>
      <c r="C674" s="403"/>
      <c r="D674" s="403"/>
      <c r="E674" s="403"/>
      <c r="F674" s="391"/>
      <c r="G674" s="390"/>
      <c r="H674" s="390"/>
      <c r="I674" s="390"/>
      <c r="J674" s="390"/>
      <c r="K674" s="390"/>
      <c r="L674" s="390"/>
      <c r="M674" s="390"/>
      <c r="N674" s="390"/>
      <c r="O674" s="390"/>
      <c r="U674" s="390"/>
      <c r="V674" s="390"/>
      <c r="W674" s="390"/>
      <c r="X674" s="390"/>
      <c r="Y674" s="390"/>
      <c r="AG674" s="390"/>
      <c r="AH674" s="390"/>
    </row>
    <row r="675" spans="2:34">
      <c r="B675" s="390"/>
      <c r="C675" s="403"/>
      <c r="D675" s="403"/>
      <c r="E675" s="403"/>
      <c r="F675" s="391"/>
      <c r="G675" s="390"/>
      <c r="H675" s="390"/>
      <c r="I675" s="390"/>
      <c r="J675" s="390"/>
      <c r="K675" s="390"/>
      <c r="L675" s="390"/>
      <c r="M675" s="390"/>
      <c r="N675" s="390"/>
      <c r="O675" s="390"/>
      <c r="U675" s="390"/>
      <c r="V675" s="390"/>
      <c r="W675" s="390"/>
      <c r="X675" s="390"/>
      <c r="Y675" s="390"/>
      <c r="AG675" s="390"/>
      <c r="AH675" s="390"/>
    </row>
    <row r="676" spans="2:34">
      <c r="B676" s="390"/>
      <c r="C676" s="403"/>
      <c r="D676" s="403"/>
      <c r="E676" s="403"/>
      <c r="F676" s="391"/>
      <c r="G676" s="390"/>
      <c r="H676" s="390"/>
      <c r="I676" s="390"/>
      <c r="J676" s="390"/>
      <c r="K676" s="390"/>
      <c r="L676" s="390"/>
      <c r="M676" s="390"/>
      <c r="N676" s="390"/>
      <c r="O676" s="390"/>
      <c r="U676" s="390"/>
      <c r="V676" s="390"/>
      <c r="W676" s="390"/>
      <c r="X676" s="390"/>
      <c r="Y676" s="390"/>
      <c r="AG676" s="390"/>
      <c r="AH676" s="390"/>
    </row>
    <row r="677" spans="2:34">
      <c r="B677" s="390"/>
      <c r="C677" s="403"/>
      <c r="D677" s="403"/>
      <c r="E677" s="403"/>
      <c r="F677" s="391"/>
      <c r="G677" s="390"/>
      <c r="H677" s="390"/>
      <c r="I677" s="390"/>
      <c r="J677" s="390"/>
      <c r="K677" s="390"/>
      <c r="L677" s="390"/>
      <c r="M677" s="390"/>
      <c r="N677" s="390"/>
      <c r="O677" s="390"/>
      <c r="U677" s="390"/>
      <c r="V677" s="390"/>
      <c r="W677" s="390"/>
      <c r="X677" s="390"/>
      <c r="Y677" s="390"/>
      <c r="AG677" s="390"/>
      <c r="AH677" s="390"/>
    </row>
    <row r="678" spans="2:34">
      <c r="B678" s="390"/>
      <c r="C678" s="403"/>
      <c r="D678" s="403"/>
      <c r="E678" s="403"/>
      <c r="F678" s="391"/>
      <c r="G678" s="390"/>
      <c r="H678" s="390"/>
      <c r="I678" s="390"/>
      <c r="J678" s="390"/>
      <c r="K678" s="390"/>
      <c r="L678" s="390"/>
      <c r="M678" s="390"/>
      <c r="N678" s="390"/>
      <c r="O678" s="390"/>
      <c r="U678" s="390"/>
      <c r="V678" s="390"/>
      <c r="W678" s="390"/>
      <c r="X678" s="390"/>
      <c r="Y678" s="390"/>
      <c r="AG678" s="390"/>
      <c r="AH678" s="390"/>
    </row>
    <row r="679" spans="2:34">
      <c r="B679" s="390"/>
      <c r="C679" s="403"/>
      <c r="D679" s="403"/>
      <c r="E679" s="403"/>
      <c r="F679" s="391"/>
      <c r="G679" s="390"/>
      <c r="H679" s="390"/>
      <c r="I679" s="390"/>
      <c r="J679" s="390"/>
      <c r="K679" s="390"/>
      <c r="L679" s="390"/>
      <c r="M679" s="390"/>
      <c r="N679" s="390"/>
      <c r="O679" s="390"/>
      <c r="U679" s="390"/>
      <c r="V679" s="390"/>
      <c r="W679" s="390"/>
      <c r="X679" s="390"/>
      <c r="Y679" s="390"/>
      <c r="AG679" s="390"/>
      <c r="AH679" s="390"/>
    </row>
    <row r="680" spans="2:34">
      <c r="B680" s="390"/>
      <c r="C680" s="403"/>
      <c r="D680" s="403"/>
      <c r="E680" s="403"/>
      <c r="F680" s="391"/>
      <c r="G680" s="390"/>
      <c r="H680" s="390"/>
      <c r="I680" s="390"/>
      <c r="J680" s="390"/>
      <c r="K680" s="390"/>
      <c r="L680" s="390"/>
      <c r="M680" s="390"/>
      <c r="N680" s="390"/>
      <c r="O680" s="390"/>
      <c r="U680" s="390"/>
      <c r="V680" s="390"/>
      <c r="W680" s="390"/>
      <c r="X680" s="390"/>
      <c r="Y680" s="390"/>
      <c r="AG680" s="390"/>
      <c r="AH680" s="390"/>
    </row>
    <row r="681" spans="2:34">
      <c r="B681" s="390"/>
      <c r="C681" s="403"/>
      <c r="D681" s="403"/>
      <c r="E681" s="403"/>
      <c r="F681" s="391"/>
      <c r="G681" s="390"/>
      <c r="H681" s="390"/>
      <c r="I681" s="390"/>
      <c r="J681" s="390"/>
      <c r="K681" s="390"/>
      <c r="L681" s="390"/>
      <c r="M681" s="390"/>
      <c r="N681" s="390"/>
      <c r="O681" s="390"/>
      <c r="U681" s="390"/>
      <c r="V681" s="390"/>
      <c r="W681" s="390"/>
      <c r="X681" s="390"/>
      <c r="Y681" s="390"/>
      <c r="AG681" s="390"/>
      <c r="AH681" s="390"/>
    </row>
    <row r="682" spans="2:34">
      <c r="B682" s="390"/>
      <c r="C682" s="403"/>
      <c r="D682" s="403"/>
      <c r="E682" s="403"/>
      <c r="F682" s="391"/>
      <c r="G682" s="390"/>
      <c r="H682" s="390"/>
      <c r="I682" s="390"/>
      <c r="J682" s="390"/>
      <c r="K682" s="390"/>
      <c r="L682" s="390"/>
      <c r="M682" s="390"/>
      <c r="N682" s="390"/>
      <c r="O682" s="390"/>
      <c r="U682" s="390"/>
      <c r="V682" s="390"/>
      <c r="W682" s="390"/>
      <c r="X682" s="390"/>
      <c r="Y682" s="390"/>
      <c r="AG682" s="390"/>
      <c r="AH682" s="390"/>
    </row>
    <row r="683" spans="2:34">
      <c r="B683" s="390"/>
      <c r="C683" s="403"/>
      <c r="D683" s="403"/>
      <c r="E683" s="403"/>
      <c r="F683" s="391"/>
      <c r="G683" s="390"/>
      <c r="H683" s="390"/>
      <c r="I683" s="390"/>
      <c r="J683" s="390"/>
      <c r="K683" s="390"/>
      <c r="L683" s="390"/>
      <c r="M683" s="390"/>
      <c r="N683" s="390"/>
      <c r="O683" s="390"/>
      <c r="U683" s="390"/>
      <c r="V683" s="390"/>
      <c r="W683" s="390"/>
      <c r="X683" s="390"/>
      <c r="Y683" s="390"/>
      <c r="AG683" s="390"/>
      <c r="AH683" s="390"/>
    </row>
    <row r="684" spans="2:34">
      <c r="B684" s="390"/>
      <c r="C684" s="403"/>
      <c r="D684" s="403"/>
      <c r="E684" s="403"/>
      <c r="F684" s="391"/>
      <c r="G684" s="390"/>
      <c r="H684" s="390"/>
      <c r="I684" s="390"/>
      <c r="J684" s="390"/>
      <c r="K684" s="390"/>
      <c r="L684" s="390"/>
      <c r="M684" s="390"/>
      <c r="N684" s="390"/>
      <c r="O684" s="390"/>
      <c r="U684" s="390"/>
      <c r="V684" s="390"/>
      <c r="W684" s="390"/>
      <c r="X684" s="390"/>
      <c r="Y684" s="390"/>
      <c r="AG684" s="390"/>
      <c r="AH684" s="390"/>
    </row>
    <row r="685" spans="2:34">
      <c r="B685" s="390"/>
      <c r="C685" s="403"/>
      <c r="D685" s="403"/>
      <c r="E685" s="403"/>
      <c r="F685" s="391"/>
      <c r="G685" s="390"/>
      <c r="H685" s="390"/>
      <c r="I685" s="390"/>
      <c r="J685" s="390"/>
      <c r="K685" s="390"/>
      <c r="L685" s="390"/>
      <c r="M685" s="390"/>
      <c r="N685" s="390"/>
      <c r="O685" s="390"/>
      <c r="U685" s="390"/>
      <c r="V685" s="390"/>
      <c r="W685" s="390"/>
      <c r="X685" s="390"/>
      <c r="Y685" s="390"/>
      <c r="AG685" s="390"/>
      <c r="AH685" s="390"/>
    </row>
    <row r="686" spans="2:34">
      <c r="B686" s="390"/>
      <c r="C686" s="403"/>
      <c r="D686" s="403"/>
      <c r="E686" s="403"/>
      <c r="F686" s="391"/>
      <c r="G686" s="390"/>
      <c r="H686" s="390"/>
      <c r="I686" s="390"/>
      <c r="J686" s="390"/>
      <c r="K686" s="390"/>
      <c r="L686" s="390"/>
      <c r="M686" s="390"/>
      <c r="N686" s="390"/>
      <c r="O686" s="390"/>
      <c r="U686" s="390"/>
      <c r="V686" s="390"/>
      <c r="W686" s="390"/>
      <c r="X686" s="390"/>
      <c r="Y686" s="390"/>
      <c r="AG686" s="390"/>
      <c r="AH686" s="390"/>
    </row>
    <row r="687" spans="2:34">
      <c r="B687" s="390"/>
      <c r="C687" s="403"/>
      <c r="D687" s="403"/>
      <c r="E687" s="403"/>
      <c r="F687" s="391"/>
      <c r="G687" s="390"/>
      <c r="H687" s="390"/>
      <c r="I687" s="390"/>
      <c r="J687" s="390"/>
      <c r="K687" s="390"/>
      <c r="L687" s="390"/>
      <c r="M687" s="390"/>
      <c r="N687" s="390"/>
      <c r="O687" s="390"/>
      <c r="U687" s="390"/>
      <c r="V687" s="390"/>
      <c r="W687" s="390"/>
      <c r="X687" s="390"/>
      <c r="Y687" s="390"/>
      <c r="AG687" s="390"/>
      <c r="AH687" s="390"/>
    </row>
    <row r="688" spans="2:34">
      <c r="B688" s="390"/>
      <c r="C688" s="403"/>
      <c r="D688" s="403"/>
      <c r="E688" s="403"/>
      <c r="F688" s="391"/>
      <c r="G688" s="390"/>
      <c r="H688" s="390"/>
      <c r="I688" s="390"/>
      <c r="J688" s="390"/>
      <c r="K688" s="390"/>
      <c r="L688" s="390"/>
      <c r="M688" s="390"/>
      <c r="N688" s="390"/>
      <c r="O688" s="390"/>
      <c r="U688" s="390"/>
      <c r="V688" s="390"/>
      <c r="W688" s="390"/>
      <c r="X688" s="390"/>
      <c r="Y688" s="390"/>
      <c r="AG688" s="390"/>
      <c r="AH688" s="390"/>
    </row>
    <row r="689" spans="2:34">
      <c r="B689" s="390"/>
      <c r="C689" s="403"/>
      <c r="D689" s="403"/>
      <c r="E689" s="403"/>
      <c r="F689" s="391"/>
      <c r="G689" s="390"/>
      <c r="H689" s="390"/>
      <c r="I689" s="390"/>
      <c r="J689" s="390"/>
      <c r="K689" s="390"/>
      <c r="L689" s="390"/>
      <c r="M689" s="390"/>
      <c r="N689" s="390"/>
      <c r="O689" s="390"/>
      <c r="U689" s="390"/>
      <c r="V689" s="390"/>
      <c r="W689" s="390"/>
      <c r="X689" s="390"/>
      <c r="Y689" s="390"/>
      <c r="AG689" s="390"/>
      <c r="AH689" s="390"/>
    </row>
    <row r="690" spans="2:34">
      <c r="B690" s="390"/>
      <c r="C690" s="403"/>
      <c r="D690" s="403"/>
      <c r="E690" s="403"/>
      <c r="F690" s="391"/>
      <c r="G690" s="390"/>
      <c r="H690" s="390"/>
      <c r="I690" s="390"/>
      <c r="J690" s="390"/>
      <c r="K690" s="390"/>
      <c r="L690" s="390"/>
      <c r="M690" s="390"/>
      <c r="N690" s="390"/>
      <c r="O690" s="390"/>
      <c r="U690" s="390"/>
      <c r="V690" s="390"/>
      <c r="W690" s="390"/>
      <c r="X690" s="390"/>
      <c r="Y690" s="390"/>
      <c r="AG690" s="390"/>
      <c r="AH690" s="390"/>
    </row>
    <row r="691" spans="2:34">
      <c r="B691" s="390"/>
      <c r="C691" s="403"/>
      <c r="D691" s="403"/>
      <c r="E691" s="403"/>
      <c r="F691" s="391"/>
      <c r="G691" s="390"/>
      <c r="H691" s="390"/>
      <c r="I691" s="390"/>
      <c r="J691" s="390"/>
      <c r="K691" s="390"/>
      <c r="L691" s="390"/>
      <c r="M691" s="390"/>
      <c r="N691" s="390"/>
      <c r="O691" s="390"/>
      <c r="U691" s="390"/>
      <c r="V691" s="390"/>
      <c r="W691" s="390"/>
      <c r="X691" s="390"/>
      <c r="Y691" s="390"/>
      <c r="AG691" s="390"/>
      <c r="AH691" s="390"/>
    </row>
    <row r="692" spans="2:34">
      <c r="B692" s="390"/>
      <c r="C692" s="403"/>
      <c r="D692" s="403"/>
      <c r="E692" s="403"/>
      <c r="F692" s="391"/>
      <c r="G692" s="390"/>
      <c r="H692" s="390"/>
      <c r="I692" s="390"/>
      <c r="J692" s="390"/>
      <c r="K692" s="390"/>
      <c r="L692" s="390"/>
      <c r="M692" s="390"/>
      <c r="N692" s="390"/>
      <c r="O692" s="390"/>
      <c r="U692" s="390"/>
      <c r="V692" s="390"/>
      <c r="W692" s="390"/>
      <c r="X692" s="390"/>
      <c r="Y692" s="390"/>
      <c r="AG692" s="390"/>
      <c r="AH692" s="390"/>
    </row>
    <row r="693" spans="2:34">
      <c r="B693" s="390"/>
      <c r="C693" s="403"/>
      <c r="D693" s="403"/>
      <c r="E693" s="403"/>
      <c r="F693" s="391"/>
      <c r="G693" s="390"/>
      <c r="H693" s="390"/>
      <c r="I693" s="390"/>
      <c r="J693" s="390"/>
      <c r="K693" s="390"/>
      <c r="L693" s="390"/>
      <c r="M693" s="390"/>
      <c r="N693" s="390"/>
      <c r="O693" s="390"/>
      <c r="U693" s="390"/>
      <c r="V693" s="390"/>
      <c r="W693" s="390"/>
      <c r="X693" s="390"/>
      <c r="Y693" s="390"/>
      <c r="AG693" s="390"/>
      <c r="AH693" s="390"/>
    </row>
    <row r="694" spans="2:34">
      <c r="B694" s="390"/>
      <c r="C694" s="403"/>
      <c r="D694" s="403"/>
      <c r="E694" s="403"/>
      <c r="F694" s="391"/>
      <c r="G694" s="390"/>
      <c r="H694" s="390"/>
      <c r="I694" s="390"/>
      <c r="J694" s="390"/>
      <c r="K694" s="390"/>
      <c r="L694" s="390"/>
      <c r="M694" s="390"/>
      <c r="N694" s="390"/>
      <c r="O694" s="390"/>
      <c r="U694" s="390"/>
      <c r="V694" s="390"/>
      <c r="W694" s="390"/>
      <c r="X694" s="390"/>
      <c r="Y694" s="390"/>
      <c r="AG694" s="390"/>
      <c r="AH694" s="390"/>
    </row>
    <row r="695" spans="2:34">
      <c r="B695" s="390"/>
      <c r="C695" s="403"/>
      <c r="D695" s="403"/>
      <c r="E695" s="403"/>
      <c r="F695" s="391"/>
      <c r="G695" s="390"/>
      <c r="H695" s="390"/>
      <c r="I695" s="390"/>
      <c r="J695" s="390"/>
      <c r="K695" s="390"/>
      <c r="L695" s="390"/>
      <c r="M695" s="390"/>
      <c r="N695" s="390"/>
      <c r="O695" s="390"/>
      <c r="U695" s="390"/>
      <c r="V695" s="390"/>
      <c r="W695" s="390"/>
      <c r="X695" s="390"/>
      <c r="Y695" s="390"/>
      <c r="AG695" s="390"/>
      <c r="AH695" s="390"/>
    </row>
    <row r="696" spans="2:34">
      <c r="B696" s="390"/>
      <c r="C696" s="403"/>
      <c r="D696" s="403"/>
      <c r="E696" s="403"/>
      <c r="F696" s="391"/>
      <c r="G696" s="390"/>
      <c r="H696" s="390"/>
      <c r="I696" s="390"/>
      <c r="J696" s="390"/>
      <c r="K696" s="390"/>
      <c r="L696" s="390"/>
      <c r="M696" s="390"/>
      <c r="N696" s="390"/>
      <c r="O696" s="390"/>
      <c r="U696" s="390"/>
      <c r="V696" s="390"/>
      <c r="W696" s="390"/>
      <c r="X696" s="390"/>
      <c r="Y696" s="390"/>
      <c r="AG696" s="390"/>
      <c r="AH696" s="390"/>
    </row>
    <row r="697" spans="2:34">
      <c r="B697" s="390"/>
      <c r="C697" s="403"/>
      <c r="D697" s="403"/>
      <c r="E697" s="403"/>
      <c r="F697" s="391"/>
      <c r="G697" s="390"/>
      <c r="H697" s="390"/>
      <c r="I697" s="390"/>
      <c r="J697" s="390"/>
      <c r="K697" s="390"/>
      <c r="L697" s="390"/>
      <c r="M697" s="390"/>
      <c r="N697" s="390"/>
      <c r="O697" s="390"/>
      <c r="U697" s="390"/>
      <c r="V697" s="390"/>
      <c r="W697" s="390"/>
      <c r="X697" s="390"/>
      <c r="Y697" s="390"/>
      <c r="AG697" s="390"/>
      <c r="AH697" s="390"/>
    </row>
    <row r="698" spans="2:34">
      <c r="B698" s="390"/>
      <c r="C698" s="403"/>
      <c r="D698" s="403"/>
      <c r="E698" s="403"/>
      <c r="F698" s="391"/>
      <c r="G698" s="390"/>
      <c r="H698" s="390"/>
      <c r="I698" s="390"/>
      <c r="J698" s="390"/>
      <c r="K698" s="390"/>
      <c r="L698" s="390"/>
      <c r="M698" s="390"/>
      <c r="N698" s="390"/>
      <c r="O698" s="390"/>
      <c r="U698" s="390"/>
      <c r="V698" s="390"/>
      <c r="W698" s="390"/>
      <c r="X698" s="390"/>
      <c r="Y698" s="390"/>
      <c r="AG698" s="390"/>
      <c r="AH698" s="390"/>
    </row>
    <row r="699" spans="2:34">
      <c r="B699" s="390"/>
      <c r="C699" s="403"/>
      <c r="D699" s="403"/>
      <c r="E699" s="403"/>
      <c r="F699" s="391"/>
      <c r="G699" s="390"/>
      <c r="H699" s="390"/>
      <c r="I699" s="390"/>
      <c r="J699" s="390"/>
      <c r="K699" s="390"/>
      <c r="L699" s="390"/>
      <c r="M699" s="390"/>
      <c r="N699" s="390"/>
      <c r="O699" s="390"/>
      <c r="U699" s="390"/>
      <c r="V699" s="390"/>
      <c r="W699" s="390"/>
      <c r="X699" s="390"/>
      <c r="Y699" s="390"/>
      <c r="AG699" s="390"/>
      <c r="AH699" s="390"/>
    </row>
    <row r="700" spans="2:34">
      <c r="B700" s="390"/>
      <c r="C700" s="403"/>
      <c r="D700" s="403"/>
      <c r="E700" s="403"/>
      <c r="F700" s="391"/>
      <c r="G700" s="390"/>
      <c r="H700" s="390"/>
      <c r="I700" s="390"/>
      <c r="J700" s="390"/>
      <c r="K700" s="390"/>
      <c r="L700" s="390"/>
      <c r="M700" s="390"/>
      <c r="N700" s="390"/>
      <c r="O700" s="390"/>
      <c r="U700" s="390"/>
      <c r="V700" s="390"/>
      <c r="W700" s="390"/>
      <c r="X700" s="390"/>
      <c r="Y700" s="390"/>
      <c r="AG700" s="390"/>
      <c r="AH700" s="390"/>
    </row>
    <row r="701" spans="2:34">
      <c r="B701" s="390"/>
      <c r="C701" s="403"/>
      <c r="D701" s="403"/>
      <c r="E701" s="403"/>
      <c r="F701" s="391"/>
      <c r="G701" s="390"/>
      <c r="H701" s="390"/>
      <c r="I701" s="390"/>
      <c r="J701" s="390"/>
      <c r="K701" s="390"/>
      <c r="L701" s="390"/>
      <c r="M701" s="390"/>
      <c r="N701" s="390"/>
      <c r="O701" s="390"/>
      <c r="U701" s="390"/>
      <c r="V701" s="390"/>
      <c r="W701" s="390"/>
      <c r="X701" s="390"/>
      <c r="Y701" s="390"/>
      <c r="AG701" s="390"/>
      <c r="AH701" s="390"/>
    </row>
    <row r="702" spans="2:34">
      <c r="B702" s="390"/>
      <c r="C702" s="403"/>
      <c r="D702" s="403"/>
      <c r="E702" s="403"/>
      <c r="F702" s="391"/>
      <c r="G702" s="390"/>
      <c r="H702" s="390"/>
      <c r="I702" s="390"/>
      <c r="J702" s="390"/>
      <c r="K702" s="390"/>
      <c r="L702" s="390"/>
      <c r="M702" s="390"/>
      <c r="N702" s="390"/>
      <c r="O702" s="390"/>
      <c r="U702" s="390"/>
      <c r="V702" s="390"/>
      <c r="W702" s="390"/>
      <c r="X702" s="390"/>
      <c r="Y702" s="390"/>
      <c r="AG702" s="390"/>
      <c r="AH702" s="390"/>
    </row>
    <row r="703" spans="2:34">
      <c r="B703" s="390"/>
      <c r="C703" s="403"/>
      <c r="D703" s="403"/>
      <c r="E703" s="403"/>
      <c r="F703" s="391"/>
      <c r="G703" s="390"/>
      <c r="H703" s="390"/>
      <c r="I703" s="390"/>
      <c r="J703" s="390"/>
      <c r="K703" s="390"/>
      <c r="L703" s="390"/>
      <c r="M703" s="390"/>
      <c r="N703" s="390"/>
      <c r="O703" s="390"/>
      <c r="U703" s="390"/>
      <c r="V703" s="390"/>
      <c r="W703" s="390"/>
      <c r="X703" s="390"/>
      <c r="Y703" s="390"/>
      <c r="AG703" s="390"/>
      <c r="AH703" s="390"/>
    </row>
    <row r="704" spans="2:34">
      <c r="B704" s="390"/>
      <c r="C704" s="403"/>
      <c r="D704" s="403"/>
      <c r="E704" s="403"/>
      <c r="F704" s="391"/>
      <c r="G704" s="390"/>
      <c r="H704" s="390"/>
      <c r="I704" s="390"/>
      <c r="J704" s="390"/>
      <c r="K704" s="390"/>
      <c r="L704" s="390"/>
      <c r="M704" s="390"/>
      <c r="N704" s="390"/>
      <c r="O704" s="390"/>
      <c r="U704" s="390"/>
      <c r="V704" s="390"/>
      <c r="W704" s="390"/>
      <c r="X704" s="390"/>
      <c r="Y704" s="390"/>
      <c r="AG704" s="390"/>
      <c r="AH704" s="390"/>
    </row>
    <row r="705" spans="2:34">
      <c r="B705" s="390"/>
      <c r="C705" s="403"/>
      <c r="D705" s="403"/>
      <c r="E705" s="403"/>
      <c r="F705" s="391"/>
      <c r="G705" s="390"/>
      <c r="H705" s="390"/>
      <c r="I705" s="390"/>
      <c r="J705" s="390"/>
      <c r="K705" s="390"/>
      <c r="L705" s="390"/>
      <c r="M705" s="390"/>
      <c r="N705" s="390"/>
      <c r="O705" s="390"/>
      <c r="U705" s="390"/>
      <c r="V705" s="390"/>
      <c r="W705" s="390"/>
      <c r="X705" s="390"/>
      <c r="Y705" s="390"/>
      <c r="AG705" s="390"/>
      <c r="AH705" s="390"/>
    </row>
    <row r="706" spans="2:34">
      <c r="B706" s="390"/>
      <c r="C706" s="403"/>
      <c r="D706" s="403"/>
      <c r="E706" s="403"/>
      <c r="F706" s="391"/>
      <c r="G706" s="390"/>
      <c r="H706" s="390"/>
      <c r="I706" s="390"/>
      <c r="J706" s="390"/>
      <c r="K706" s="390"/>
      <c r="L706" s="390"/>
      <c r="M706" s="390"/>
      <c r="N706" s="390"/>
      <c r="O706" s="390"/>
      <c r="U706" s="390"/>
      <c r="V706" s="390"/>
      <c r="W706" s="390"/>
      <c r="X706" s="390"/>
      <c r="Y706" s="390"/>
      <c r="AG706" s="390"/>
      <c r="AH706" s="390"/>
    </row>
    <row r="707" spans="2:34">
      <c r="B707" s="390"/>
      <c r="C707" s="403"/>
      <c r="D707" s="403"/>
      <c r="E707" s="403"/>
      <c r="F707" s="391"/>
      <c r="G707" s="390"/>
      <c r="H707" s="390"/>
      <c r="I707" s="390"/>
      <c r="J707" s="390"/>
      <c r="K707" s="390"/>
      <c r="L707" s="390"/>
      <c r="M707" s="390"/>
      <c r="N707" s="390"/>
      <c r="O707" s="390"/>
      <c r="U707" s="390"/>
      <c r="V707" s="390"/>
      <c r="W707" s="390"/>
      <c r="X707" s="390"/>
      <c r="Y707" s="390"/>
      <c r="AG707" s="390"/>
      <c r="AH707" s="390"/>
    </row>
    <row r="708" spans="2:34">
      <c r="B708" s="390"/>
      <c r="C708" s="403"/>
      <c r="D708" s="403"/>
      <c r="E708" s="403"/>
      <c r="F708" s="391"/>
      <c r="G708" s="390"/>
      <c r="H708" s="390"/>
      <c r="I708" s="390"/>
      <c r="J708" s="390"/>
      <c r="K708" s="390"/>
      <c r="L708" s="390"/>
      <c r="M708" s="390"/>
      <c r="N708" s="390"/>
      <c r="O708" s="390"/>
      <c r="U708" s="390"/>
      <c r="V708" s="390"/>
      <c r="W708" s="390"/>
      <c r="X708" s="390"/>
      <c r="Y708" s="390"/>
      <c r="AG708" s="390"/>
      <c r="AH708" s="390"/>
    </row>
    <row r="709" spans="2:34">
      <c r="B709" s="390"/>
      <c r="C709" s="403"/>
      <c r="D709" s="403"/>
      <c r="E709" s="403"/>
      <c r="F709" s="391"/>
      <c r="G709" s="390"/>
      <c r="H709" s="390"/>
      <c r="I709" s="390"/>
      <c r="J709" s="390"/>
      <c r="K709" s="390"/>
      <c r="L709" s="390"/>
      <c r="M709" s="390"/>
      <c r="N709" s="390"/>
      <c r="O709" s="390"/>
      <c r="U709" s="390"/>
      <c r="V709" s="390"/>
      <c r="W709" s="390"/>
      <c r="X709" s="390"/>
      <c r="Y709" s="390"/>
      <c r="AG709" s="390"/>
      <c r="AH709" s="390"/>
    </row>
    <row r="710" spans="2:34">
      <c r="B710" s="390"/>
      <c r="C710" s="403"/>
      <c r="D710" s="403"/>
      <c r="E710" s="403"/>
      <c r="F710" s="391"/>
      <c r="G710" s="390"/>
      <c r="H710" s="390"/>
      <c r="I710" s="390"/>
      <c r="J710" s="390"/>
      <c r="K710" s="390"/>
      <c r="L710" s="390"/>
      <c r="M710" s="390"/>
      <c r="N710" s="390"/>
      <c r="O710" s="390"/>
      <c r="U710" s="390"/>
      <c r="V710" s="390"/>
      <c r="W710" s="390"/>
      <c r="X710" s="390"/>
      <c r="Y710" s="390"/>
      <c r="AG710" s="390"/>
      <c r="AH710" s="390"/>
    </row>
    <row r="711" spans="2:34">
      <c r="B711" s="390"/>
      <c r="C711" s="403"/>
      <c r="D711" s="403"/>
      <c r="E711" s="403"/>
      <c r="F711" s="391"/>
      <c r="G711" s="390"/>
      <c r="H711" s="390"/>
      <c r="I711" s="390"/>
      <c r="J711" s="390"/>
      <c r="K711" s="390"/>
      <c r="L711" s="390"/>
      <c r="M711" s="390"/>
      <c r="N711" s="390"/>
      <c r="O711" s="390"/>
      <c r="U711" s="390"/>
      <c r="V711" s="390"/>
      <c r="W711" s="390"/>
      <c r="X711" s="390"/>
      <c r="Y711" s="390"/>
      <c r="AG711" s="390"/>
      <c r="AH711" s="390"/>
    </row>
    <row r="712" spans="2:34">
      <c r="B712" s="390"/>
      <c r="C712" s="403"/>
      <c r="D712" s="403"/>
      <c r="E712" s="403"/>
      <c r="F712" s="391"/>
      <c r="G712" s="390"/>
      <c r="H712" s="390"/>
      <c r="I712" s="390"/>
      <c r="J712" s="390"/>
      <c r="K712" s="390"/>
      <c r="L712" s="390"/>
      <c r="M712" s="390"/>
      <c r="N712" s="390"/>
      <c r="O712" s="390"/>
      <c r="U712" s="390"/>
      <c r="V712" s="390"/>
      <c r="W712" s="390"/>
      <c r="X712" s="390"/>
      <c r="Y712" s="390"/>
      <c r="AG712" s="390"/>
      <c r="AH712" s="390"/>
    </row>
    <row r="713" spans="2:34">
      <c r="B713" s="390"/>
      <c r="C713" s="403"/>
      <c r="D713" s="403"/>
      <c r="E713" s="403"/>
      <c r="F713" s="391"/>
      <c r="G713" s="390"/>
      <c r="H713" s="390"/>
      <c r="I713" s="390"/>
      <c r="J713" s="390"/>
      <c r="K713" s="390"/>
      <c r="L713" s="390"/>
      <c r="M713" s="390"/>
      <c r="N713" s="390"/>
      <c r="O713" s="390"/>
      <c r="U713" s="390"/>
      <c r="V713" s="390"/>
      <c r="W713" s="390"/>
      <c r="X713" s="390"/>
      <c r="Y713" s="390"/>
      <c r="AG713" s="390"/>
      <c r="AH713" s="390"/>
    </row>
    <row r="714" spans="2:34">
      <c r="B714" s="390"/>
      <c r="C714" s="403"/>
      <c r="D714" s="403"/>
      <c r="E714" s="403"/>
      <c r="F714" s="391"/>
      <c r="G714" s="390"/>
      <c r="H714" s="390"/>
      <c r="I714" s="390"/>
      <c r="J714" s="390"/>
      <c r="K714" s="390"/>
      <c r="L714" s="390"/>
      <c r="M714" s="390"/>
      <c r="N714" s="390"/>
      <c r="O714" s="390"/>
      <c r="U714" s="390"/>
      <c r="V714" s="390"/>
      <c r="W714" s="390"/>
      <c r="X714" s="390"/>
      <c r="Y714" s="390"/>
      <c r="AG714" s="390"/>
      <c r="AH714" s="390"/>
    </row>
    <row r="715" spans="2:34">
      <c r="B715" s="390"/>
      <c r="C715" s="403"/>
      <c r="D715" s="403"/>
      <c r="E715" s="403"/>
      <c r="F715" s="391"/>
      <c r="G715" s="390"/>
      <c r="H715" s="390"/>
      <c r="I715" s="390"/>
      <c r="J715" s="390"/>
      <c r="K715" s="390"/>
      <c r="L715" s="390"/>
      <c r="M715" s="390"/>
      <c r="N715" s="390"/>
      <c r="O715" s="390"/>
      <c r="U715" s="390"/>
      <c r="V715" s="390"/>
      <c r="W715" s="390"/>
      <c r="X715" s="390"/>
      <c r="Y715" s="390"/>
      <c r="AG715" s="390"/>
      <c r="AH715" s="390"/>
    </row>
    <row r="716" spans="2:34">
      <c r="B716" s="390"/>
      <c r="C716" s="403"/>
      <c r="D716" s="403"/>
      <c r="E716" s="403"/>
      <c r="F716" s="391"/>
      <c r="G716" s="390"/>
      <c r="H716" s="390"/>
      <c r="I716" s="390"/>
      <c r="J716" s="390"/>
      <c r="K716" s="390"/>
      <c r="L716" s="390"/>
      <c r="M716" s="390"/>
      <c r="N716" s="390"/>
      <c r="O716" s="390"/>
      <c r="U716" s="390"/>
      <c r="V716" s="390"/>
      <c r="W716" s="390"/>
      <c r="X716" s="390"/>
      <c r="Y716" s="390"/>
      <c r="AG716" s="390"/>
      <c r="AH716" s="390"/>
    </row>
    <row r="717" spans="2:34">
      <c r="B717" s="390"/>
      <c r="C717" s="403"/>
      <c r="D717" s="403"/>
      <c r="E717" s="403"/>
      <c r="F717" s="391"/>
      <c r="G717" s="390"/>
      <c r="H717" s="390"/>
      <c r="I717" s="390"/>
      <c r="J717" s="390"/>
      <c r="K717" s="390"/>
      <c r="L717" s="390"/>
      <c r="M717" s="390"/>
      <c r="N717" s="390"/>
      <c r="O717" s="390"/>
      <c r="U717" s="390"/>
      <c r="V717" s="390"/>
      <c r="W717" s="390"/>
      <c r="X717" s="390"/>
      <c r="Y717" s="390"/>
      <c r="AG717" s="390"/>
      <c r="AH717" s="390"/>
    </row>
    <row r="718" spans="2:34">
      <c r="B718" s="390"/>
      <c r="C718" s="403"/>
      <c r="D718" s="403"/>
      <c r="E718" s="403"/>
      <c r="F718" s="391"/>
      <c r="G718" s="390"/>
      <c r="H718" s="390"/>
      <c r="I718" s="390"/>
      <c r="J718" s="390"/>
      <c r="K718" s="390"/>
      <c r="L718" s="390"/>
      <c r="M718" s="390"/>
      <c r="N718" s="390"/>
      <c r="O718" s="390"/>
      <c r="U718" s="390"/>
      <c r="V718" s="390"/>
      <c r="W718" s="390"/>
      <c r="X718" s="390"/>
      <c r="Y718" s="390"/>
      <c r="AG718" s="390"/>
      <c r="AH718" s="390"/>
    </row>
    <row r="719" spans="2:34">
      <c r="B719" s="390"/>
      <c r="C719" s="403"/>
      <c r="D719" s="403"/>
      <c r="E719" s="403"/>
      <c r="F719" s="391"/>
      <c r="G719" s="390"/>
      <c r="H719" s="390"/>
      <c r="I719" s="390"/>
      <c r="J719" s="390"/>
      <c r="K719" s="390"/>
      <c r="L719" s="390"/>
      <c r="M719" s="390"/>
      <c r="N719" s="390"/>
      <c r="O719" s="390"/>
      <c r="U719" s="390"/>
      <c r="V719" s="390"/>
      <c r="W719" s="390"/>
      <c r="X719" s="390"/>
      <c r="Y719" s="390"/>
      <c r="AG719" s="390"/>
      <c r="AH719" s="390"/>
    </row>
    <row r="720" spans="2:34">
      <c r="B720" s="390"/>
      <c r="C720" s="403"/>
      <c r="D720" s="403"/>
      <c r="E720" s="403"/>
      <c r="F720" s="391"/>
      <c r="G720" s="390"/>
      <c r="H720" s="390"/>
      <c r="I720" s="390"/>
      <c r="J720" s="390"/>
      <c r="K720" s="390"/>
      <c r="L720" s="390"/>
      <c r="M720" s="390"/>
      <c r="N720" s="390"/>
      <c r="O720" s="390"/>
      <c r="U720" s="390"/>
      <c r="V720" s="390"/>
      <c r="W720" s="390"/>
      <c r="X720" s="390"/>
      <c r="Y720" s="390"/>
      <c r="AG720" s="390"/>
      <c r="AH720" s="390"/>
    </row>
    <row r="721" spans="2:34">
      <c r="B721" s="390"/>
      <c r="C721" s="403"/>
      <c r="D721" s="403"/>
      <c r="E721" s="403"/>
      <c r="F721" s="391"/>
      <c r="G721" s="390"/>
      <c r="H721" s="390"/>
      <c r="I721" s="390"/>
      <c r="J721" s="390"/>
      <c r="K721" s="390"/>
      <c r="L721" s="390"/>
      <c r="M721" s="390"/>
      <c r="N721" s="390"/>
      <c r="O721" s="390"/>
      <c r="U721" s="390"/>
      <c r="V721" s="390"/>
      <c r="W721" s="390"/>
      <c r="X721" s="390"/>
      <c r="Y721" s="390"/>
      <c r="AG721" s="390"/>
      <c r="AH721" s="390"/>
    </row>
    <row r="722" spans="2:34">
      <c r="B722" s="390"/>
      <c r="C722" s="403"/>
      <c r="D722" s="403"/>
      <c r="E722" s="403"/>
      <c r="F722" s="391"/>
      <c r="G722" s="390"/>
      <c r="H722" s="390"/>
      <c r="I722" s="390"/>
      <c r="J722" s="390"/>
      <c r="K722" s="390"/>
      <c r="L722" s="390"/>
      <c r="M722" s="390"/>
      <c r="N722" s="390"/>
      <c r="O722" s="390"/>
      <c r="U722" s="390"/>
      <c r="V722" s="390"/>
      <c r="W722" s="390"/>
      <c r="X722" s="390"/>
      <c r="Y722" s="390"/>
      <c r="AG722" s="390"/>
      <c r="AH722" s="390"/>
    </row>
    <row r="723" spans="2:34">
      <c r="B723" s="390"/>
      <c r="C723" s="403"/>
      <c r="D723" s="403"/>
      <c r="E723" s="403"/>
      <c r="F723" s="391"/>
      <c r="G723" s="390"/>
      <c r="H723" s="390"/>
      <c r="I723" s="390"/>
      <c r="J723" s="390"/>
      <c r="K723" s="390"/>
      <c r="L723" s="390"/>
      <c r="M723" s="390"/>
      <c r="N723" s="390"/>
      <c r="O723" s="390"/>
      <c r="U723" s="390"/>
      <c r="V723" s="390"/>
      <c r="W723" s="390"/>
      <c r="X723" s="390"/>
      <c r="Y723" s="390"/>
      <c r="AG723" s="390"/>
      <c r="AH723" s="390"/>
    </row>
    <row r="724" spans="2:34">
      <c r="B724" s="390"/>
      <c r="C724" s="403"/>
      <c r="D724" s="403"/>
      <c r="E724" s="403"/>
      <c r="F724" s="391"/>
      <c r="G724" s="390"/>
      <c r="H724" s="390"/>
      <c r="I724" s="390"/>
      <c r="J724" s="390"/>
      <c r="K724" s="390"/>
      <c r="L724" s="390"/>
      <c r="M724" s="390"/>
      <c r="N724" s="390"/>
      <c r="O724" s="390"/>
      <c r="U724" s="390"/>
      <c r="V724" s="390"/>
      <c r="W724" s="390"/>
      <c r="X724" s="390"/>
      <c r="Y724" s="390"/>
      <c r="AG724" s="390"/>
      <c r="AH724" s="390"/>
    </row>
    <row r="725" spans="2:34">
      <c r="B725" s="390"/>
      <c r="C725" s="403"/>
      <c r="D725" s="403"/>
      <c r="E725" s="403"/>
      <c r="F725" s="391"/>
      <c r="G725" s="390"/>
      <c r="H725" s="390"/>
      <c r="I725" s="390"/>
      <c r="J725" s="390"/>
      <c r="K725" s="390"/>
      <c r="L725" s="390"/>
      <c r="M725" s="390"/>
      <c r="N725" s="390"/>
      <c r="O725" s="390"/>
      <c r="U725" s="390"/>
      <c r="V725" s="390"/>
      <c r="W725" s="390"/>
      <c r="X725" s="390"/>
      <c r="Y725" s="390"/>
      <c r="AG725" s="390"/>
      <c r="AH725" s="390"/>
    </row>
    <row r="726" spans="2:34">
      <c r="B726" s="390"/>
      <c r="C726" s="403"/>
      <c r="D726" s="403"/>
      <c r="E726" s="403"/>
      <c r="F726" s="391"/>
      <c r="G726" s="390"/>
      <c r="H726" s="390"/>
      <c r="I726" s="390"/>
      <c r="J726" s="390"/>
      <c r="K726" s="390"/>
      <c r="L726" s="390"/>
      <c r="M726" s="390"/>
      <c r="N726" s="390"/>
      <c r="O726" s="390"/>
      <c r="U726" s="390"/>
      <c r="V726" s="390"/>
      <c r="W726" s="390"/>
      <c r="X726" s="390"/>
      <c r="Y726" s="390"/>
      <c r="AG726" s="390"/>
      <c r="AH726" s="390"/>
    </row>
    <row r="727" spans="2:34">
      <c r="B727" s="390"/>
      <c r="C727" s="403"/>
      <c r="D727" s="403"/>
      <c r="E727" s="403"/>
      <c r="F727" s="391"/>
      <c r="G727" s="390"/>
      <c r="H727" s="390"/>
      <c r="I727" s="390"/>
      <c r="J727" s="390"/>
      <c r="K727" s="390"/>
      <c r="L727" s="390"/>
      <c r="M727" s="390"/>
      <c r="N727" s="390"/>
      <c r="O727" s="390"/>
      <c r="U727" s="390"/>
      <c r="V727" s="390"/>
      <c r="W727" s="390"/>
      <c r="X727" s="390"/>
      <c r="Y727" s="390"/>
      <c r="AG727" s="390"/>
      <c r="AH727" s="390"/>
    </row>
    <row r="728" spans="2:34">
      <c r="B728" s="390"/>
      <c r="C728" s="403"/>
      <c r="D728" s="403"/>
      <c r="E728" s="403"/>
      <c r="F728" s="391"/>
      <c r="G728" s="390"/>
      <c r="H728" s="390"/>
      <c r="I728" s="390"/>
      <c r="J728" s="390"/>
      <c r="K728" s="390"/>
      <c r="L728" s="390"/>
      <c r="M728" s="390"/>
      <c r="N728" s="390"/>
      <c r="O728" s="390"/>
      <c r="U728" s="390"/>
      <c r="V728" s="390"/>
      <c r="W728" s="390"/>
      <c r="X728" s="390"/>
      <c r="Y728" s="390"/>
      <c r="AG728" s="390"/>
      <c r="AH728" s="390"/>
    </row>
    <row r="729" spans="2:34">
      <c r="B729" s="390"/>
      <c r="C729" s="403"/>
      <c r="D729" s="403"/>
      <c r="E729" s="403"/>
      <c r="F729" s="391"/>
      <c r="G729" s="390"/>
      <c r="H729" s="390"/>
      <c r="I729" s="390"/>
      <c r="J729" s="390"/>
      <c r="K729" s="390"/>
      <c r="L729" s="390"/>
      <c r="M729" s="390"/>
      <c r="N729" s="390"/>
      <c r="O729" s="390"/>
      <c r="U729" s="390"/>
      <c r="V729" s="390"/>
      <c r="W729" s="390"/>
      <c r="X729" s="390"/>
      <c r="Y729" s="390"/>
      <c r="AG729" s="390"/>
      <c r="AH729" s="390"/>
    </row>
    <row r="730" spans="2:34">
      <c r="B730" s="390"/>
      <c r="C730" s="403"/>
      <c r="D730" s="403"/>
      <c r="E730" s="403"/>
      <c r="F730" s="391"/>
      <c r="G730" s="390"/>
      <c r="H730" s="390"/>
      <c r="I730" s="390"/>
      <c r="J730" s="390"/>
      <c r="K730" s="390"/>
      <c r="L730" s="390"/>
      <c r="M730" s="390"/>
      <c r="N730" s="390"/>
      <c r="O730" s="390"/>
      <c r="U730" s="390"/>
      <c r="V730" s="390"/>
      <c r="W730" s="390"/>
      <c r="X730" s="390"/>
      <c r="Y730" s="390"/>
      <c r="AG730" s="390"/>
      <c r="AH730" s="390"/>
    </row>
    <row r="731" spans="2:34">
      <c r="B731" s="390"/>
      <c r="C731" s="403"/>
      <c r="D731" s="403"/>
      <c r="E731" s="403"/>
      <c r="F731" s="391"/>
      <c r="G731" s="390"/>
      <c r="H731" s="390"/>
      <c r="I731" s="390"/>
      <c r="J731" s="390"/>
      <c r="K731" s="390"/>
      <c r="L731" s="390"/>
      <c r="M731" s="390"/>
      <c r="N731" s="390"/>
      <c r="O731" s="390"/>
      <c r="U731" s="390"/>
      <c r="V731" s="390"/>
      <c r="W731" s="390"/>
      <c r="X731" s="390"/>
      <c r="Y731" s="390"/>
      <c r="AG731" s="390"/>
      <c r="AH731" s="390"/>
    </row>
    <row r="732" spans="2:34">
      <c r="B732" s="390"/>
      <c r="C732" s="403"/>
      <c r="D732" s="403"/>
      <c r="E732" s="403"/>
      <c r="F732" s="391"/>
      <c r="G732" s="390"/>
      <c r="H732" s="390"/>
      <c r="I732" s="390"/>
      <c r="J732" s="390"/>
      <c r="K732" s="390"/>
      <c r="L732" s="390"/>
      <c r="M732" s="390"/>
      <c r="N732" s="390"/>
      <c r="O732" s="390"/>
      <c r="U732" s="390"/>
      <c r="V732" s="390"/>
      <c r="W732" s="390"/>
      <c r="X732" s="390"/>
      <c r="Y732" s="390"/>
      <c r="AG732" s="390"/>
      <c r="AH732" s="390"/>
    </row>
    <row r="733" spans="2:34">
      <c r="B733" s="390"/>
      <c r="C733" s="403"/>
      <c r="D733" s="403"/>
      <c r="E733" s="403"/>
      <c r="F733" s="391"/>
      <c r="G733" s="390"/>
      <c r="H733" s="390"/>
      <c r="I733" s="390"/>
      <c r="J733" s="390"/>
      <c r="K733" s="390"/>
      <c r="L733" s="390"/>
      <c r="M733" s="390"/>
      <c r="N733" s="390"/>
      <c r="O733" s="390"/>
      <c r="U733" s="390"/>
      <c r="V733" s="390"/>
      <c r="W733" s="390"/>
      <c r="X733" s="390"/>
      <c r="Y733" s="390"/>
      <c r="AG733" s="390"/>
      <c r="AH733" s="390"/>
    </row>
    <row r="734" spans="2:34">
      <c r="B734" s="390"/>
      <c r="C734" s="403"/>
      <c r="D734" s="403"/>
      <c r="E734" s="403"/>
      <c r="F734" s="391"/>
      <c r="G734" s="390"/>
      <c r="H734" s="390"/>
      <c r="I734" s="390"/>
      <c r="J734" s="390"/>
      <c r="K734" s="390"/>
      <c r="L734" s="390"/>
      <c r="M734" s="390"/>
      <c r="N734" s="390"/>
      <c r="O734" s="390"/>
      <c r="U734" s="390"/>
      <c r="V734" s="390"/>
      <c r="W734" s="390"/>
      <c r="X734" s="390"/>
      <c r="Y734" s="390"/>
      <c r="AG734" s="390"/>
      <c r="AH734" s="390"/>
    </row>
    <row r="735" spans="2:34">
      <c r="B735" s="390"/>
      <c r="C735" s="403"/>
      <c r="D735" s="403"/>
      <c r="E735" s="403"/>
      <c r="F735" s="391"/>
      <c r="G735" s="390"/>
      <c r="H735" s="390"/>
      <c r="I735" s="390"/>
      <c r="J735" s="390"/>
      <c r="K735" s="390"/>
      <c r="L735" s="390"/>
      <c r="M735" s="390"/>
      <c r="N735" s="390"/>
      <c r="O735" s="390"/>
      <c r="U735" s="390"/>
      <c r="V735" s="390"/>
      <c r="W735" s="390"/>
      <c r="X735" s="390"/>
      <c r="Y735" s="390"/>
      <c r="AG735" s="390"/>
      <c r="AH735" s="390"/>
    </row>
    <row r="736" spans="2:34">
      <c r="B736" s="390"/>
      <c r="C736" s="403"/>
      <c r="D736" s="403"/>
      <c r="E736" s="403"/>
      <c r="F736" s="391"/>
      <c r="G736" s="390"/>
      <c r="H736" s="390"/>
      <c r="I736" s="390"/>
      <c r="J736" s="390"/>
      <c r="K736" s="390"/>
      <c r="L736" s="390"/>
      <c r="M736" s="390"/>
      <c r="N736" s="390"/>
      <c r="O736" s="390"/>
      <c r="U736" s="390"/>
      <c r="V736" s="390"/>
      <c r="W736" s="390"/>
      <c r="X736" s="390"/>
      <c r="Y736" s="390"/>
      <c r="AG736" s="390"/>
      <c r="AH736" s="390"/>
    </row>
    <row r="737" spans="2:34">
      <c r="B737" s="390"/>
      <c r="C737" s="403"/>
      <c r="D737" s="403"/>
      <c r="E737" s="403"/>
      <c r="F737" s="391"/>
      <c r="G737" s="390"/>
      <c r="H737" s="390"/>
      <c r="I737" s="390"/>
      <c r="J737" s="390"/>
      <c r="K737" s="390"/>
      <c r="L737" s="390"/>
      <c r="M737" s="390"/>
      <c r="N737" s="390"/>
      <c r="O737" s="390"/>
      <c r="U737" s="390"/>
      <c r="V737" s="390"/>
      <c r="W737" s="390"/>
      <c r="X737" s="390"/>
      <c r="Y737" s="390"/>
      <c r="AG737" s="390"/>
      <c r="AH737" s="390"/>
    </row>
    <row r="738" spans="2:34">
      <c r="B738" s="390"/>
      <c r="C738" s="403"/>
      <c r="D738" s="403"/>
      <c r="E738" s="403"/>
      <c r="F738" s="391"/>
      <c r="G738" s="390"/>
      <c r="H738" s="390"/>
      <c r="I738" s="390"/>
      <c r="J738" s="390"/>
      <c r="K738" s="390"/>
      <c r="L738" s="390"/>
      <c r="M738" s="390"/>
      <c r="N738" s="390"/>
      <c r="O738" s="390"/>
      <c r="U738" s="390"/>
      <c r="V738" s="390"/>
      <c r="W738" s="390"/>
      <c r="X738" s="390"/>
      <c r="Y738" s="390"/>
      <c r="AG738" s="390"/>
      <c r="AH738" s="390"/>
    </row>
    <row r="739" spans="2:34">
      <c r="B739" s="390"/>
      <c r="C739" s="403"/>
      <c r="D739" s="403"/>
      <c r="E739" s="403"/>
      <c r="F739" s="391"/>
      <c r="G739" s="390"/>
      <c r="H739" s="390"/>
      <c r="I739" s="390"/>
      <c r="J739" s="390"/>
      <c r="K739" s="390"/>
      <c r="L739" s="390"/>
      <c r="M739" s="390"/>
      <c r="N739" s="390"/>
      <c r="O739" s="390"/>
      <c r="U739" s="390"/>
      <c r="V739" s="390"/>
      <c r="W739" s="390"/>
      <c r="X739" s="390"/>
      <c r="Y739" s="390"/>
      <c r="AG739" s="390"/>
      <c r="AH739" s="390"/>
    </row>
    <row r="740" spans="2:34">
      <c r="B740" s="390"/>
      <c r="C740" s="403"/>
      <c r="D740" s="403"/>
      <c r="E740" s="403"/>
      <c r="F740" s="391"/>
      <c r="G740" s="390"/>
      <c r="H740" s="390"/>
      <c r="I740" s="390"/>
      <c r="J740" s="390"/>
      <c r="K740" s="390"/>
      <c r="L740" s="390"/>
      <c r="M740" s="390"/>
      <c r="N740" s="390"/>
      <c r="O740" s="390"/>
      <c r="U740" s="390"/>
      <c r="V740" s="390"/>
      <c r="W740" s="390"/>
      <c r="X740" s="390"/>
      <c r="Y740" s="390"/>
      <c r="AG740" s="390"/>
      <c r="AH740" s="390"/>
    </row>
    <row r="741" spans="2:34">
      <c r="B741" s="390"/>
      <c r="C741" s="403"/>
      <c r="D741" s="403"/>
      <c r="E741" s="403"/>
      <c r="F741" s="391"/>
      <c r="G741" s="390"/>
      <c r="H741" s="390"/>
      <c r="I741" s="390"/>
      <c r="J741" s="390"/>
      <c r="K741" s="390"/>
      <c r="L741" s="390"/>
      <c r="M741" s="390"/>
      <c r="N741" s="390"/>
      <c r="O741" s="390"/>
      <c r="U741" s="390"/>
      <c r="V741" s="390"/>
      <c r="W741" s="390"/>
      <c r="X741" s="390"/>
      <c r="Y741" s="390"/>
      <c r="AG741" s="390"/>
      <c r="AH741" s="390"/>
    </row>
    <row r="742" spans="2:34">
      <c r="B742" s="390"/>
      <c r="C742" s="403"/>
      <c r="D742" s="403"/>
      <c r="E742" s="403"/>
      <c r="F742" s="391"/>
      <c r="G742" s="390"/>
      <c r="H742" s="390"/>
      <c r="I742" s="390"/>
      <c r="J742" s="390"/>
      <c r="K742" s="390"/>
      <c r="L742" s="390"/>
      <c r="M742" s="390"/>
      <c r="N742" s="390"/>
      <c r="O742" s="390"/>
      <c r="U742" s="390"/>
      <c r="V742" s="390"/>
      <c r="W742" s="390"/>
      <c r="X742" s="390"/>
      <c r="Y742" s="390"/>
      <c r="AG742" s="390"/>
      <c r="AH742" s="390"/>
    </row>
    <row r="743" spans="2:34">
      <c r="B743" s="390"/>
      <c r="C743" s="403"/>
      <c r="D743" s="403"/>
      <c r="E743" s="403"/>
      <c r="F743" s="391"/>
      <c r="G743" s="390"/>
      <c r="H743" s="390"/>
      <c r="I743" s="390"/>
      <c r="J743" s="390"/>
      <c r="K743" s="390"/>
      <c r="L743" s="390"/>
      <c r="M743" s="390"/>
      <c r="N743" s="390"/>
      <c r="O743" s="390"/>
      <c r="U743" s="390"/>
      <c r="V743" s="390"/>
      <c r="W743" s="390"/>
      <c r="X743" s="390"/>
      <c r="Y743" s="390"/>
      <c r="AG743" s="390"/>
      <c r="AH743" s="390"/>
    </row>
    <row r="744" spans="2:34">
      <c r="B744" s="390"/>
      <c r="C744" s="403"/>
      <c r="D744" s="403"/>
      <c r="E744" s="403"/>
      <c r="F744" s="391"/>
      <c r="G744" s="390"/>
      <c r="H744" s="390"/>
      <c r="I744" s="390"/>
      <c r="J744" s="390"/>
      <c r="K744" s="390"/>
      <c r="L744" s="390"/>
      <c r="M744" s="390"/>
      <c r="N744" s="390"/>
      <c r="O744" s="390"/>
      <c r="U744" s="390"/>
      <c r="V744" s="390"/>
      <c r="W744" s="390"/>
      <c r="X744" s="390"/>
      <c r="Y744" s="390"/>
      <c r="AG744" s="390"/>
      <c r="AH744" s="390"/>
    </row>
    <row r="745" spans="2:34">
      <c r="B745" s="390"/>
      <c r="C745" s="403"/>
      <c r="D745" s="403"/>
      <c r="E745" s="403"/>
      <c r="F745" s="391"/>
      <c r="G745" s="390"/>
      <c r="H745" s="390"/>
      <c r="I745" s="390"/>
      <c r="J745" s="390"/>
      <c r="K745" s="390"/>
      <c r="L745" s="390"/>
      <c r="M745" s="390"/>
      <c r="N745" s="390"/>
      <c r="O745" s="390"/>
      <c r="U745" s="390"/>
      <c r="V745" s="390"/>
      <c r="W745" s="390"/>
      <c r="X745" s="390"/>
      <c r="Y745" s="390"/>
      <c r="AG745" s="390"/>
      <c r="AH745" s="390"/>
    </row>
    <row r="746" spans="2:34">
      <c r="B746" s="390"/>
      <c r="C746" s="403"/>
      <c r="D746" s="403"/>
      <c r="E746" s="403"/>
      <c r="F746" s="391"/>
      <c r="G746" s="390"/>
      <c r="H746" s="390"/>
      <c r="I746" s="390"/>
      <c r="J746" s="390"/>
      <c r="K746" s="390"/>
      <c r="L746" s="390"/>
      <c r="M746" s="390"/>
      <c r="N746" s="390"/>
      <c r="O746" s="390"/>
      <c r="U746" s="390"/>
      <c r="V746" s="390"/>
      <c r="W746" s="390"/>
      <c r="X746" s="390"/>
      <c r="Y746" s="390"/>
      <c r="AG746" s="390"/>
      <c r="AH746" s="390"/>
    </row>
    <row r="747" spans="2:34">
      <c r="B747" s="390"/>
      <c r="C747" s="403"/>
      <c r="D747" s="403"/>
      <c r="E747" s="403"/>
      <c r="F747" s="391"/>
      <c r="G747" s="390"/>
      <c r="H747" s="390"/>
      <c r="I747" s="390"/>
      <c r="J747" s="390"/>
      <c r="K747" s="390"/>
      <c r="L747" s="390"/>
      <c r="M747" s="390"/>
      <c r="N747" s="390"/>
      <c r="O747" s="390"/>
      <c r="U747" s="390"/>
      <c r="V747" s="390"/>
      <c r="W747" s="390"/>
      <c r="X747" s="390"/>
      <c r="Y747" s="390"/>
      <c r="AG747" s="390"/>
      <c r="AH747" s="390"/>
    </row>
    <row r="748" spans="2:34">
      <c r="B748" s="390"/>
      <c r="C748" s="403"/>
      <c r="D748" s="403"/>
      <c r="E748" s="403"/>
      <c r="F748" s="391"/>
      <c r="G748" s="390"/>
      <c r="H748" s="390"/>
      <c r="I748" s="390"/>
      <c r="J748" s="390"/>
      <c r="K748" s="390"/>
      <c r="L748" s="390"/>
      <c r="M748" s="390"/>
      <c r="N748" s="390"/>
      <c r="O748" s="390"/>
      <c r="U748" s="390"/>
      <c r="V748" s="390"/>
      <c r="W748" s="390"/>
      <c r="X748" s="390"/>
      <c r="Y748" s="390"/>
      <c r="AG748" s="390"/>
      <c r="AH748" s="390"/>
    </row>
    <row r="749" spans="2:34">
      <c r="B749" s="390"/>
      <c r="C749" s="403"/>
      <c r="D749" s="403"/>
      <c r="E749" s="403"/>
      <c r="F749" s="391"/>
      <c r="G749" s="390"/>
      <c r="H749" s="390"/>
      <c r="I749" s="390"/>
      <c r="J749" s="390"/>
      <c r="K749" s="390"/>
      <c r="L749" s="390"/>
      <c r="M749" s="390"/>
      <c r="N749" s="390"/>
      <c r="O749" s="390"/>
      <c r="U749" s="390"/>
      <c r="V749" s="390"/>
      <c r="W749" s="390"/>
      <c r="X749" s="390"/>
      <c r="Y749" s="390"/>
      <c r="AG749" s="390"/>
      <c r="AH749" s="390"/>
    </row>
    <row r="750" spans="2:34">
      <c r="B750" s="390"/>
      <c r="C750" s="403"/>
      <c r="D750" s="403"/>
      <c r="E750" s="403"/>
      <c r="F750" s="391"/>
      <c r="G750" s="390"/>
      <c r="H750" s="390"/>
      <c r="I750" s="390"/>
      <c r="J750" s="390"/>
      <c r="K750" s="390"/>
      <c r="L750" s="390"/>
      <c r="M750" s="390"/>
      <c r="N750" s="390"/>
      <c r="O750" s="390"/>
      <c r="U750" s="390"/>
      <c r="V750" s="390"/>
      <c r="W750" s="390"/>
      <c r="X750" s="390"/>
      <c r="Y750" s="390"/>
      <c r="AG750" s="390"/>
      <c r="AH750" s="390"/>
    </row>
    <row r="751" spans="2:34">
      <c r="B751" s="390"/>
      <c r="C751" s="403"/>
      <c r="D751" s="403"/>
      <c r="E751" s="403"/>
      <c r="F751" s="391"/>
      <c r="G751" s="390"/>
      <c r="H751" s="390"/>
      <c r="I751" s="390"/>
      <c r="J751" s="390"/>
      <c r="K751" s="390"/>
      <c r="L751" s="390"/>
      <c r="M751" s="390"/>
      <c r="N751" s="390"/>
      <c r="O751" s="390"/>
      <c r="U751" s="390"/>
      <c r="V751" s="390"/>
      <c r="W751" s="390"/>
      <c r="X751" s="390"/>
      <c r="Y751" s="390"/>
      <c r="AG751" s="390"/>
      <c r="AH751" s="390"/>
    </row>
    <row r="752" spans="2:34">
      <c r="B752" s="390"/>
      <c r="C752" s="403"/>
      <c r="D752" s="403"/>
      <c r="E752" s="403"/>
      <c r="F752" s="391"/>
      <c r="G752" s="390"/>
      <c r="H752" s="390"/>
      <c r="I752" s="390"/>
      <c r="J752" s="390"/>
      <c r="K752" s="390"/>
      <c r="L752" s="390"/>
      <c r="M752" s="390"/>
      <c r="N752" s="390"/>
      <c r="O752" s="390"/>
      <c r="U752" s="390"/>
      <c r="V752" s="390"/>
      <c r="W752" s="390"/>
      <c r="X752" s="390"/>
      <c r="Y752" s="390"/>
      <c r="AG752" s="390"/>
      <c r="AH752" s="390"/>
    </row>
    <row r="753" spans="2:34">
      <c r="B753" s="390"/>
      <c r="C753" s="403"/>
      <c r="D753" s="403"/>
      <c r="E753" s="403"/>
      <c r="F753" s="391"/>
      <c r="G753" s="390"/>
      <c r="H753" s="390"/>
      <c r="I753" s="390"/>
      <c r="J753" s="390"/>
      <c r="K753" s="390"/>
      <c r="L753" s="390"/>
      <c r="M753" s="390"/>
      <c r="N753" s="390"/>
      <c r="O753" s="390"/>
      <c r="U753" s="390"/>
      <c r="V753" s="390"/>
      <c r="W753" s="390"/>
      <c r="X753" s="390"/>
      <c r="Y753" s="390"/>
      <c r="AG753" s="390"/>
      <c r="AH753" s="390"/>
    </row>
    <row r="754" spans="2:34">
      <c r="B754" s="390"/>
      <c r="C754" s="403"/>
      <c r="D754" s="403"/>
      <c r="E754" s="403"/>
      <c r="F754" s="391"/>
      <c r="G754" s="390"/>
      <c r="H754" s="390"/>
      <c r="I754" s="390"/>
      <c r="J754" s="390"/>
      <c r="K754" s="390"/>
      <c r="L754" s="390"/>
      <c r="M754" s="390"/>
      <c r="N754" s="390"/>
      <c r="O754" s="390"/>
      <c r="U754" s="390"/>
      <c r="V754" s="390"/>
      <c r="W754" s="390"/>
      <c r="X754" s="390"/>
      <c r="Y754" s="390"/>
      <c r="AG754" s="390"/>
      <c r="AH754" s="390"/>
    </row>
    <row r="755" spans="2:34">
      <c r="B755" s="390"/>
      <c r="C755" s="403"/>
      <c r="D755" s="403"/>
      <c r="E755" s="403"/>
      <c r="F755" s="391"/>
      <c r="G755" s="390"/>
      <c r="H755" s="390"/>
      <c r="I755" s="390"/>
      <c r="J755" s="390"/>
      <c r="K755" s="390"/>
      <c r="L755" s="390"/>
      <c r="M755" s="390"/>
      <c r="N755" s="390"/>
      <c r="O755" s="390"/>
      <c r="U755" s="390"/>
      <c r="V755" s="390"/>
      <c r="W755" s="390"/>
      <c r="X755" s="390"/>
      <c r="Y755" s="390"/>
      <c r="AG755" s="390"/>
      <c r="AH755" s="390"/>
    </row>
    <row r="756" spans="2:34">
      <c r="B756" s="390"/>
      <c r="C756" s="403"/>
      <c r="D756" s="403"/>
      <c r="E756" s="403"/>
      <c r="F756" s="391"/>
      <c r="G756" s="390"/>
      <c r="H756" s="390"/>
      <c r="I756" s="390"/>
      <c r="J756" s="390"/>
      <c r="K756" s="390"/>
      <c r="L756" s="390"/>
      <c r="M756" s="390"/>
      <c r="N756" s="390"/>
      <c r="O756" s="390"/>
      <c r="U756" s="390"/>
      <c r="V756" s="390"/>
      <c r="W756" s="390"/>
      <c r="X756" s="390"/>
      <c r="Y756" s="390"/>
      <c r="AG756" s="390"/>
      <c r="AH756" s="390"/>
    </row>
    <row r="757" spans="2:34">
      <c r="B757" s="390"/>
      <c r="C757" s="403"/>
      <c r="D757" s="403"/>
      <c r="E757" s="403"/>
      <c r="F757" s="391"/>
      <c r="G757" s="390"/>
      <c r="H757" s="390"/>
      <c r="I757" s="390"/>
      <c r="J757" s="390"/>
      <c r="K757" s="390"/>
      <c r="L757" s="390"/>
      <c r="M757" s="390"/>
      <c r="N757" s="390"/>
      <c r="O757" s="390"/>
      <c r="U757" s="390"/>
      <c r="V757" s="390"/>
      <c r="W757" s="390"/>
      <c r="X757" s="390"/>
      <c r="Y757" s="390"/>
      <c r="AG757" s="390"/>
      <c r="AH757" s="390"/>
    </row>
    <row r="758" spans="2:34">
      <c r="B758" s="390"/>
      <c r="C758" s="403"/>
      <c r="D758" s="403"/>
      <c r="E758" s="403"/>
      <c r="F758" s="391"/>
      <c r="G758" s="390"/>
      <c r="H758" s="390"/>
      <c r="I758" s="390"/>
      <c r="J758" s="390"/>
      <c r="K758" s="390"/>
      <c r="L758" s="390"/>
      <c r="M758" s="390"/>
      <c r="N758" s="390"/>
      <c r="O758" s="390"/>
      <c r="U758" s="390"/>
      <c r="V758" s="390"/>
      <c r="W758" s="390"/>
      <c r="X758" s="390"/>
      <c r="Y758" s="390"/>
      <c r="AG758" s="390"/>
      <c r="AH758" s="390"/>
    </row>
    <row r="759" spans="2:34">
      <c r="B759" s="390"/>
      <c r="C759" s="403"/>
      <c r="D759" s="403"/>
      <c r="E759" s="403"/>
      <c r="F759" s="391"/>
      <c r="G759" s="390"/>
      <c r="H759" s="390"/>
      <c r="I759" s="390"/>
      <c r="J759" s="390"/>
      <c r="K759" s="390"/>
      <c r="L759" s="390"/>
      <c r="M759" s="390"/>
      <c r="N759" s="390"/>
      <c r="O759" s="390"/>
      <c r="U759" s="390"/>
      <c r="V759" s="390"/>
      <c r="W759" s="390"/>
      <c r="X759" s="390"/>
      <c r="Y759" s="390"/>
      <c r="AG759" s="390"/>
      <c r="AH759" s="390"/>
    </row>
    <row r="760" spans="2:34">
      <c r="B760" s="390"/>
      <c r="C760" s="403"/>
      <c r="D760" s="403"/>
      <c r="E760" s="403"/>
      <c r="F760" s="391"/>
      <c r="G760" s="390"/>
      <c r="H760" s="390"/>
      <c r="I760" s="390"/>
      <c r="J760" s="390"/>
      <c r="K760" s="390"/>
      <c r="L760" s="390"/>
      <c r="M760" s="390"/>
      <c r="N760" s="390"/>
      <c r="O760" s="390"/>
      <c r="U760" s="390"/>
      <c r="V760" s="390"/>
      <c r="W760" s="390"/>
      <c r="X760" s="390"/>
      <c r="Y760" s="390"/>
      <c r="AG760" s="390"/>
      <c r="AH760" s="390"/>
    </row>
    <row r="761" spans="2:34">
      <c r="B761" s="390"/>
      <c r="C761" s="403"/>
      <c r="D761" s="403"/>
      <c r="E761" s="403"/>
      <c r="F761" s="391"/>
      <c r="G761" s="390"/>
      <c r="H761" s="390"/>
      <c r="I761" s="390"/>
      <c r="J761" s="390"/>
      <c r="K761" s="390"/>
      <c r="L761" s="390"/>
      <c r="M761" s="390"/>
      <c r="N761" s="390"/>
      <c r="O761" s="390"/>
      <c r="U761" s="390"/>
      <c r="V761" s="390"/>
      <c r="W761" s="390"/>
      <c r="X761" s="390"/>
      <c r="Y761" s="390"/>
      <c r="AG761" s="390"/>
      <c r="AH761" s="390"/>
    </row>
    <row r="762" spans="2:34">
      <c r="B762" s="390"/>
      <c r="C762" s="403"/>
      <c r="D762" s="403"/>
      <c r="E762" s="403"/>
      <c r="F762" s="391"/>
      <c r="G762" s="390"/>
      <c r="H762" s="390"/>
      <c r="I762" s="390"/>
      <c r="J762" s="390"/>
      <c r="K762" s="390"/>
      <c r="L762" s="390"/>
      <c r="M762" s="390"/>
      <c r="N762" s="390"/>
      <c r="O762" s="390"/>
      <c r="U762" s="390"/>
      <c r="V762" s="390"/>
      <c r="W762" s="390"/>
      <c r="X762" s="390"/>
      <c r="Y762" s="390"/>
      <c r="AG762" s="390"/>
      <c r="AH762" s="390"/>
    </row>
    <row r="763" spans="2:34">
      <c r="B763" s="390"/>
      <c r="C763" s="403"/>
      <c r="D763" s="403"/>
      <c r="E763" s="403"/>
      <c r="F763" s="391"/>
      <c r="G763" s="390"/>
      <c r="H763" s="390"/>
      <c r="I763" s="390"/>
      <c r="J763" s="390"/>
      <c r="K763" s="390"/>
      <c r="L763" s="390"/>
      <c r="M763" s="390"/>
      <c r="N763" s="390"/>
      <c r="O763" s="390"/>
      <c r="U763" s="390"/>
      <c r="V763" s="390"/>
      <c r="W763" s="390"/>
      <c r="X763" s="390"/>
      <c r="Y763" s="390"/>
      <c r="AG763" s="390"/>
      <c r="AH763" s="390"/>
    </row>
    <row r="764" spans="2:34">
      <c r="B764" s="390"/>
      <c r="C764" s="403"/>
      <c r="D764" s="403"/>
      <c r="E764" s="403"/>
      <c r="F764" s="391"/>
      <c r="G764" s="390"/>
      <c r="H764" s="390"/>
      <c r="I764" s="390"/>
      <c r="J764" s="390"/>
      <c r="K764" s="390"/>
      <c r="L764" s="390"/>
      <c r="M764" s="390"/>
      <c r="N764" s="390"/>
      <c r="O764" s="390"/>
      <c r="U764" s="390"/>
      <c r="V764" s="390"/>
      <c r="W764" s="390"/>
      <c r="X764" s="390"/>
      <c r="Y764" s="390"/>
      <c r="AG764" s="390"/>
      <c r="AH764" s="390"/>
    </row>
    <row r="765" spans="2:34">
      <c r="B765" s="390"/>
      <c r="C765" s="403"/>
      <c r="D765" s="403"/>
      <c r="E765" s="403"/>
      <c r="F765" s="391"/>
      <c r="G765" s="390"/>
      <c r="H765" s="390"/>
      <c r="I765" s="390"/>
      <c r="J765" s="390"/>
      <c r="K765" s="390"/>
      <c r="L765" s="390"/>
      <c r="M765" s="390"/>
      <c r="N765" s="390"/>
      <c r="O765" s="390"/>
      <c r="U765" s="390"/>
      <c r="V765" s="390"/>
      <c r="W765" s="390"/>
      <c r="X765" s="390"/>
      <c r="Y765" s="390"/>
      <c r="AG765" s="390"/>
      <c r="AH765" s="390"/>
    </row>
    <row r="766" spans="2:34">
      <c r="B766" s="390"/>
      <c r="C766" s="403"/>
      <c r="D766" s="403"/>
      <c r="E766" s="403"/>
      <c r="F766" s="391"/>
      <c r="G766" s="390"/>
      <c r="H766" s="390"/>
      <c r="I766" s="390"/>
      <c r="J766" s="390"/>
      <c r="K766" s="390"/>
      <c r="L766" s="390"/>
      <c r="M766" s="390"/>
      <c r="N766" s="390"/>
      <c r="O766" s="390"/>
      <c r="U766" s="390"/>
      <c r="V766" s="390"/>
      <c r="W766" s="390"/>
      <c r="X766" s="390"/>
      <c r="Y766" s="390"/>
      <c r="AG766" s="390"/>
      <c r="AH766" s="390"/>
    </row>
    <row r="767" spans="2:34">
      <c r="B767" s="390"/>
      <c r="C767" s="403"/>
      <c r="D767" s="403"/>
      <c r="E767" s="403"/>
      <c r="F767" s="391"/>
      <c r="G767" s="390"/>
      <c r="H767" s="390"/>
      <c r="I767" s="390"/>
      <c r="J767" s="390"/>
      <c r="K767" s="390"/>
      <c r="L767" s="390"/>
      <c r="M767" s="390"/>
      <c r="N767" s="390"/>
      <c r="O767" s="390"/>
      <c r="U767" s="390"/>
      <c r="V767" s="390"/>
      <c r="W767" s="390"/>
      <c r="X767" s="390"/>
      <c r="Y767" s="390"/>
      <c r="AG767" s="390"/>
      <c r="AH767" s="390"/>
    </row>
    <row r="768" spans="2:34">
      <c r="B768" s="390"/>
      <c r="C768" s="403"/>
      <c r="D768" s="403"/>
      <c r="E768" s="403"/>
      <c r="F768" s="391"/>
      <c r="G768" s="390"/>
      <c r="H768" s="390"/>
      <c r="I768" s="390"/>
      <c r="J768" s="390"/>
      <c r="K768" s="390"/>
      <c r="L768" s="390"/>
      <c r="M768" s="390"/>
      <c r="N768" s="390"/>
      <c r="O768" s="390"/>
      <c r="U768" s="390"/>
      <c r="V768" s="390"/>
      <c r="W768" s="390"/>
      <c r="X768" s="390"/>
      <c r="Y768" s="390"/>
      <c r="AG768" s="390"/>
      <c r="AH768" s="390"/>
    </row>
    <row r="769" spans="2:34">
      <c r="B769" s="390"/>
      <c r="C769" s="403"/>
      <c r="D769" s="403"/>
      <c r="E769" s="403"/>
      <c r="F769" s="391"/>
      <c r="G769" s="390"/>
      <c r="H769" s="390"/>
      <c r="I769" s="390"/>
      <c r="J769" s="390"/>
      <c r="K769" s="390"/>
      <c r="L769" s="390"/>
      <c r="M769" s="390"/>
      <c r="N769" s="390"/>
      <c r="O769" s="390"/>
      <c r="U769" s="390"/>
      <c r="V769" s="390"/>
      <c r="W769" s="390"/>
      <c r="X769" s="390"/>
      <c r="Y769" s="390"/>
      <c r="AG769" s="390"/>
      <c r="AH769" s="390"/>
    </row>
    <row r="770" spans="2:34">
      <c r="B770" s="390"/>
      <c r="C770" s="403"/>
      <c r="D770" s="403"/>
      <c r="E770" s="403"/>
      <c r="F770" s="391"/>
      <c r="G770" s="390"/>
      <c r="H770" s="390"/>
      <c r="I770" s="390"/>
      <c r="J770" s="390"/>
      <c r="K770" s="390"/>
      <c r="L770" s="390"/>
      <c r="M770" s="390"/>
      <c r="N770" s="390"/>
      <c r="O770" s="390"/>
      <c r="U770" s="390"/>
      <c r="V770" s="390"/>
      <c r="W770" s="390"/>
      <c r="X770" s="390"/>
      <c r="Y770" s="390"/>
      <c r="AG770" s="390"/>
      <c r="AH770" s="390"/>
    </row>
    <row r="771" spans="2:34">
      <c r="B771" s="390"/>
      <c r="C771" s="403"/>
      <c r="D771" s="403"/>
      <c r="E771" s="403"/>
      <c r="F771" s="391"/>
      <c r="G771" s="390"/>
      <c r="H771" s="390"/>
      <c r="I771" s="390"/>
      <c r="J771" s="390"/>
      <c r="K771" s="390"/>
      <c r="L771" s="390"/>
      <c r="M771" s="390"/>
      <c r="N771" s="390"/>
      <c r="O771" s="390"/>
      <c r="U771" s="390"/>
      <c r="V771" s="390"/>
      <c r="W771" s="390"/>
      <c r="X771" s="390"/>
      <c r="Y771" s="390"/>
      <c r="AG771" s="390"/>
      <c r="AH771" s="390"/>
    </row>
    <row r="772" spans="2:34">
      <c r="B772" s="390"/>
      <c r="C772" s="403"/>
      <c r="D772" s="403"/>
      <c r="E772" s="403"/>
      <c r="F772" s="391"/>
      <c r="G772" s="390"/>
      <c r="H772" s="390"/>
      <c r="I772" s="390"/>
      <c r="J772" s="390"/>
      <c r="K772" s="390"/>
      <c r="L772" s="390"/>
      <c r="M772" s="390"/>
      <c r="N772" s="390"/>
      <c r="O772" s="390"/>
      <c r="U772" s="390"/>
      <c r="V772" s="390"/>
      <c r="W772" s="390"/>
      <c r="X772" s="390"/>
      <c r="Y772" s="390"/>
      <c r="AG772" s="390"/>
      <c r="AH772" s="390"/>
    </row>
    <row r="773" spans="2:34">
      <c r="B773" s="390"/>
      <c r="C773" s="403"/>
      <c r="D773" s="403"/>
      <c r="E773" s="403"/>
      <c r="F773" s="391"/>
      <c r="G773" s="390"/>
      <c r="H773" s="390"/>
      <c r="I773" s="390"/>
      <c r="J773" s="390"/>
      <c r="K773" s="390"/>
      <c r="L773" s="390"/>
      <c r="M773" s="390"/>
      <c r="N773" s="390"/>
      <c r="O773" s="390"/>
      <c r="U773" s="390"/>
      <c r="V773" s="390"/>
      <c r="W773" s="390"/>
      <c r="X773" s="390"/>
      <c r="Y773" s="390"/>
      <c r="AG773" s="390"/>
      <c r="AH773" s="390"/>
    </row>
    <row r="774" spans="2:34">
      <c r="B774" s="390"/>
      <c r="C774" s="403"/>
      <c r="D774" s="403"/>
      <c r="E774" s="403"/>
      <c r="F774" s="391"/>
      <c r="G774" s="390"/>
      <c r="H774" s="390"/>
      <c r="I774" s="390"/>
      <c r="J774" s="390"/>
      <c r="K774" s="390"/>
      <c r="L774" s="390"/>
      <c r="M774" s="390"/>
      <c r="N774" s="390"/>
      <c r="O774" s="390"/>
      <c r="U774" s="390"/>
      <c r="V774" s="390"/>
      <c r="W774" s="390"/>
      <c r="X774" s="390"/>
      <c r="Y774" s="390"/>
      <c r="AG774" s="390"/>
      <c r="AH774" s="390"/>
    </row>
    <row r="775" spans="2:34">
      <c r="B775" s="390"/>
      <c r="C775" s="403"/>
      <c r="D775" s="403"/>
      <c r="E775" s="403"/>
      <c r="F775" s="391"/>
      <c r="G775" s="390"/>
      <c r="H775" s="390"/>
      <c r="I775" s="390"/>
      <c r="J775" s="390"/>
      <c r="K775" s="390"/>
      <c r="L775" s="390"/>
      <c r="M775" s="390"/>
      <c r="N775" s="390"/>
      <c r="O775" s="390"/>
      <c r="U775" s="390"/>
      <c r="V775" s="390"/>
      <c r="W775" s="390"/>
      <c r="X775" s="390"/>
      <c r="Y775" s="390"/>
      <c r="AG775" s="390"/>
      <c r="AH775" s="390"/>
    </row>
    <row r="776" spans="2:34">
      <c r="B776" s="390"/>
      <c r="C776" s="403"/>
      <c r="D776" s="403"/>
      <c r="E776" s="403"/>
      <c r="F776" s="391"/>
      <c r="G776" s="390"/>
      <c r="H776" s="390"/>
      <c r="I776" s="390"/>
      <c r="J776" s="390"/>
      <c r="K776" s="390"/>
      <c r="L776" s="390"/>
      <c r="M776" s="390"/>
      <c r="N776" s="390"/>
      <c r="O776" s="390"/>
      <c r="U776" s="390"/>
      <c r="V776" s="390"/>
      <c r="W776" s="390"/>
      <c r="X776" s="390"/>
      <c r="Y776" s="390"/>
      <c r="AG776" s="390"/>
      <c r="AH776" s="390"/>
    </row>
    <row r="777" spans="2:34">
      <c r="B777" s="390"/>
      <c r="C777" s="403"/>
      <c r="D777" s="403"/>
      <c r="E777" s="403"/>
      <c r="F777" s="391"/>
      <c r="G777" s="390"/>
      <c r="H777" s="390"/>
      <c r="I777" s="390"/>
      <c r="J777" s="390"/>
      <c r="K777" s="390"/>
      <c r="L777" s="390"/>
      <c r="M777" s="390"/>
      <c r="N777" s="390"/>
      <c r="O777" s="390"/>
      <c r="U777" s="390"/>
      <c r="V777" s="390"/>
      <c r="W777" s="390"/>
      <c r="X777" s="390"/>
      <c r="Y777" s="390"/>
      <c r="AG777" s="390"/>
      <c r="AH777" s="390"/>
    </row>
    <row r="778" spans="2:34">
      <c r="B778" s="390"/>
      <c r="C778" s="403"/>
      <c r="D778" s="403"/>
      <c r="E778" s="403"/>
      <c r="F778" s="391"/>
      <c r="G778" s="390"/>
      <c r="H778" s="390"/>
      <c r="I778" s="390"/>
      <c r="J778" s="390"/>
      <c r="K778" s="390"/>
      <c r="L778" s="390"/>
      <c r="M778" s="390"/>
      <c r="N778" s="390"/>
      <c r="O778" s="390"/>
      <c r="U778" s="390"/>
      <c r="V778" s="390"/>
      <c r="W778" s="390"/>
      <c r="X778" s="390"/>
      <c r="Y778" s="390"/>
      <c r="AG778" s="390"/>
      <c r="AH778" s="390"/>
    </row>
    <row r="779" spans="2:34">
      <c r="B779" s="390"/>
      <c r="C779" s="403"/>
      <c r="D779" s="403"/>
      <c r="E779" s="403"/>
      <c r="F779" s="391"/>
      <c r="G779" s="390"/>
      <c r="H779" s="390"/>
      <c r="I779" s="390"/>
      <c r="J779" s="390"/>
      <c r="K779" s="390"/>
      <c r="L779" s="390"/>
      <c r="M779" s="390"/>
      <c r="N779" s="390"/>
      <c r="O779" s="390"/>
      <c r="U779" s="390"/>
      <c r="V779" s="390"/>
      <c r="W779" s="390"/>
      <c r="X779" s="390"/>
      <c r="Y779" s="390"/>
      <c r="AG779" s="390"/>
      <c r="AH779" s="390"/>
    </row>
    <row r="780" spans="2:34">
      <c r="B780" s="390"/>
      <c r="C780" s="403"/>
      <c r="D780" s="403"/>
      <c r="E780" s="403"/>
      <c r="F780" s="391"/>
      <c r="G780" s="390"/>
      <c r="H780" s="390"/>
      <c r="I780" s="390"/>
      <c r="J780" s="390"/>
      <c r="K780" s="390"/>
      <c r="L780" s="390"/>
      <c r="M780" s="390"/>
      <c r="N780" s="390"/>
      <c r="O780" s="390"/>
      <c r="U780" s="390"/>
      <c r="V780" s="390"/>
      <c r="W780" s="390"/>
      <c r="X780" s="390"/>
      <c r="Y780" s="390"/>
      <c r="AG780" s="390"/>
      <c r="AH780" s="390"/>
    </row>
    <row r="781" spans="2:34">
      <c r="B781" s="390"/>
      <c r="C781" s="403"/>
      <c r="D781" s="403"/>
      <c r="E781" s="403"/>
      <c r="F781" s="391"/>
      <c r="G781" s="390"/>
      <c r="H781" s="390"/>
      <c r="I781" s="390"/>
      <c r="J781" s="390"/>
      <c r="K781" s="390"/>
      <c r="L781" s="390"/>
      <c r="M781" s="390"/>
      <c r="N781" s="390"/>
      <c r="O781" s="390"/>
      <c r="U781" s="390"/>
      <c r="V781" s="390"/>
      <c r="W781" s="390"/>
      <c r="X781" s="390"/>
      <c r="Y781" s="390"/>
      <c r="AG781" s="390"/>
      <c r="AH781" s="390"/>
    </row>
    <row r="782" spans="2:34">
      <c r="B782" s="390"/>
      <c r="C782" s="403"/>
      <c r="D782" s="403"/>
      <c r="E782" s="403"/>
      <c r="F782" s="391"/>
      <c r="G782" s="390"/>
      <c r="H782" s="390"/>
      <c r="I782" s="390"/>
      <c r="J782" s="390"/>
      <c r="K782" s="390"/>
      <c r="L782" s="390"/>
      <c r="M782" s="390"/>
      <c r="N782" s="390"/>
      <c r="O782" s="390"/>
      <c r="U782" s="390"/>
      <c r="V782" s="390"/>
      <c r="W782" s="390"/>
      <c r="X782" s="390"/>
      <c r="Y782" s="390"/>
      <c r="AG782" s="390"/>
      <c r="AH782" s="390"/>
    </row>
    <row r="783" spans="2:34">
      <c r="B783" s="390"/>
      <c r="C783" s="403"/>
      <c r="D783" s="403"/>
      <c r="E783" s="403"/>
      <c r="F783" s="391"/>
      <c r="G783" s="390"/>
      <c r="H783" s="390"/>
      <c r="I783" s="390"/>
      <c r="J783" s="390"/>
      <c r="K783" s="390"/>
      <c r="L783" s="390"/>
      <c r="M783" s="390"/>
      <c r="N783" s="390"/>
      <c r="O783" s="390"/>
      <c r="U783" s="390"/>
      <c r="V783" s="390"/>
      <c r="W783" s="390"/>
      <c r="X783" s="390"/>
      <c r="Y783" s="390"/>
      <c r="AG783" s="390"/>
      <c r="AH783" s="390"/>
    </row>
    <row r="784" spans="2:34">
      <c r="B784" s="390"/>
      <c r="C784" s="403"/>
      <c r="D784" s="403"/>
      <c r="E784" s="403"/>
      <c r="F784" s="391"/>
      <c r="G784" s="390"/>
      <c r="H784" s="390"/>
      <c r="I784" s="390"/>
      <c r="J784" s="390"/>
      <c r="K784" s="390"/>
      <c r="L784" s="390"/>
      <c r="M784" s="390"/>
      <c r="N784" s="390"/>
      <c r="O784" s="390"/>
      <c r="U784" s="390"/>
      <c r="V784" s="390"/>
      <c r="W784" s="390"/>
      <c r="X784" s="390"/>
      <c r="Y784" s="390"/>
      <c r="AG784" s="390"/>
      <c r="AH784" s="390"/>
    </row>
    <row r="785" spans="2:34">
      <c r="B785" s="390"/>
      <c r="C785" s="403"/>
      <c r="D785" s="403"/>
      <c r="E785" s="403"/>
      <c r="F785" s="391"/>
      <c r="G785" s="390"/>
      <c r="H785" s="390"/>
      <c r="I785" s="390"/>
      <c r="J785" s="390"/>
      <c r="K785" s="390"/>
      <c r="L785" s="390"/>
      <c r="M785" s="390"/>
      <c r="N785" s="390"/>
      <c r="O785" s="390"/>
      <c r="U785" s="390"/>
      <c r="V785" s="390"/>
      <c r="W785" s="390"/>
      <c r="X785" s="390"/>
      <c r="Y785" s="390"/>
      <c r="AG785" s="390"/>
      <c r="AH785" s="390"/>
    </row>
    <row r="786" spans="2:34">
      <c r="B786" s="390"/>
      <c r="C786" s="403"/>
      <c r="D786" s="403"/>
      <c r="E786" s="403"/>
      <c r="F786" s="391"/>
      <c r="G786" s="390"/>
      <c r="H786" s="390"/>
      <c r="I786" s="390"/>
      <c r="J786" s="390"/>
      <c r="K786" s="390"/>
      <c r="L786" s="390"/>
      <c r="M786" s="390"/>
      <c r="N786" s="390"/>
      <c r="O786" s="390"/>
      <c r="U786" s="390"/>
      <c r="V786" s="390"/>
      <c r="W786" s="390"/>
      <c r="X786" s="390"/>
      <c r="Y786" s="390"/>
      <c r="AG786" s="390"/>
      <c r="AH786" s="390"/>
    </row>
    <row r="787" spans="2:34">
      <c r="B787" s="390"/>
      <c r="C787" s="403"/>
      <c r="D787" s="403"/>
      <c r="E787" s="403"/>
      <c r="F787" s="391"/>
      <c r="G787" s="390"/>
      <c r="H787" s="390"/>
      <c r="I787" s="390"/>
      <c r="J787" s="390"/>
      <c r="K787" s="390"/>
      <c r="L787" s="390"/>
      <c r="M787" s="390"/>
      <c r="N787" s="390"/>
      <c r="O787" s="390"/>
      <c r="U787" s="390"/>
      <c r="V787" s="390"/>
      <c r="W787" s="390"/>
      <c r="X787" s="390"/>
      <c r="Y787" s="390"/>
      <c r="AG787" s="390"/>
      <c r="AH787" s="390"/>
    </row>
    <row r="788" spans="2:34">
      <c r="B788" s="390"/>
      <c r="C788" s="403"/>
      <c r="D788" s="403"/>
      <c r="E788" s="403"/>
      <c r="F788" s="391"/>
      <c r="G788" s="390"/>
      <c r="H788" s="390"/>
      <c r="I788" s="390"/>
      <c r="J788" s="390"/>
      <c r="K788" s="390"/>
      <c r="L788" s="390"/>
      <c r="M788" s="390"/>
      <c r="N788" s="390"/>
      <c r="O788" s="390"/>
      <c r="U788" s="390"/>
      <c r="V788" s="390"/>
      <c r="W788" s="390"/>
      <c r="X788" s="390"/>
      <c r="Y788" s="390"/>
      <c r="AG788" s="390"/>
      <c r="AH788" s="390"/>
    </row>
    <row r="789" spans="2:34">
      <c r="B789" s="390"/>
      <c r="C789" s="403"/>
      <c r="D789" s="403"/>
      <c r="E789" s="403"/>
      <c r="F789" s="391"/>
      <c r="G789" s="390"/>
      <c r="H789" s="390"/>
      <c r="I789" s="390"/>
      <c r="J789" s="390"/>
      <c r="K789" s="390"/>
      <c r="L789" s="390"/>
      <c r="M789" s="390"/>
      <c r="N789" s="390"/>
      <c r="O789" s="390"/>
      <c r="U789" s="390"/>
      <c r="V789" s="390"/>
      <c r="W789" s="390"/>
      <c r="X789" s="390"/>
      <c r="Y789" s="390"/>
      <c r="AG789" s="390"/>
      <c r="AH789" s="390"/>
    </row>
    <row r="790" spans="2:34">
      <c r="B790" s="390"/>
      <c r="C790" s="403"/>
      <c r="D790" s="403"/>
      <c r="E790" s="403"/>
      <c r="F790" s="391"/>
      <c r="G790" s="390"/>
      <c r="H790" s="390"/>
      <c r="I790" s="390"/>
      <c r="J790" s="390"/>
      <c r="K790" s="390"/>
      <c r="L790" s="390"/>
      <c r="M790" s="390"/>
      <c r="N790" s="390"/>
      <c r="O790" s="390"/>
      <c r="U790" s="390"/>
      <c r="V790" s="390"/>
      <c r="W790" s="390"/>
      <c r="X790" s="390"/>
      <c r="Y790" s="390"/>
      <c r="AG790" s="390"/>
      <c r="AH790" s="390"/>
    </row>
    <row r="791" spans="2:34">
      <c r="B791" s="390"/>
      <c r="C791" s="403"/>
      <c r="D791" s="403"/>
      <c r="E791" s="403"/>
      <c r="F791" s="391"/>
      <c r="G791" s="390"/>
      <c r="H791" s="390"/>
      <c r="I791" s="390"/>
      <c r="J791" s="390"/>
      <c r="K791" s="390"/>
      <c r="L791" s="390"/>
      <c r="M791" s="390"/>
      <c r="N791" s="390"/>
      <c r="O791" s="390"/>
      <c r="U791" s="390"/>
      <c r="V791" s="390"/>
      <c r="W791" s="390"/>
      <c r="X791" s="390"/>
      <c r="Y791" s="390"/>
      <c r="AG791" s="390"/>
      <c r="AH791" s="390"/>
    </row>
    <row r="792" spans="2:34">
      <c r="B792" s="390"/>
      <c r="C792" s="403"/>
      <c r="D792" s="403"/>
      <c r="E792" s="403"/>
      <c r="F792" s="391"/>
      <c r="G792" s="390"/>
      <c r="H792" s="390"/>
      <c r="I792" s="390"/>
      <c r="J792" s="390"/>
      <c r="K792" s="390"/>
      <c r="L792" s="390"/>
      <c r="M792" s="390"/>
      <c r="N792" s="390"/>
      <c r="O792" s="390"/>
      <c r="U792" s="390"/>
      <c r="V792" s="390"/>
      <c r="W792" s="390"/>
      <c r="X792" s="390"/>
      <c r="Y792" s="390"/>
      <c r="AG792" s="390"/>
      <c r="AH792" s="390"/>
    </row>
    <row r="793" spans="2:34">
      <c r="B793" s="390"/>
      <c r="C793" s="403"/>
      <c r="D793" s="403"/>
      <c r="E793" s="403"/>
      <c r="F793" s="391"/>
      <c r="G793" s="390"/>
      <c r="H793" s="390"/>
      <c r="I793" s="390"/>
      <c r="J793" s="390"/>
      <c r="K793" s="390"/>
      <c r="L793" s="390"/>
      <c r="M793" s="390"/>
      <c r="N793" s="390"/>
      <c r="O793" s="390"/>
      <c r="U793" s="390"/>
      <c r="V793" s="390"/>
      <c r="W793" s="390"/>
      <c r="X793" s="390"/>
      <c r="Y793" s="390"/>
      <c r="AG793" s="390"/>
      <c r="AH793" s="390"/>
    </row>
    <row r="794" spans="2:34">
      <c r="B794" s="390"/>
      <c r="C794" s="403"/>
      <c r="D794" s="403"/>
      <c r="E794" s="403"/>
      <c r="F794" s="391"/>
      <c r="G794" s="390"/>
      <c r="H794" s="390"/>
      <c r="I794" s="390"/>
      <c r="J794" s="390"/>
      <c r="K794" s="390"/>
      <c r="L794" s="390"/>
      <c r="M794" s="390"/>
      <c r="N794" s="390"/>
      <c r="O794" s="390"/>
      <c r="U794" s="390"/>
      <c r="V794" s="390"/>
      <c r="W794" s="390"/>
      <c r="X794" s="390"/>
      <c r="Y794" s="390"/>
      <c r="AG794" s="390"/>
      <c r="AH794" s="390"/>
    </row>
    <row r="795" spans="2:34">
      <c r="B795" s="390"/>
      <c r="C795" s="403"/>
      <c r="D795" s="403"/>
      <c r="E795" s="403"/>
      <c r="F795" s="391"/>
      <c r="G795" s="390"/>
      <c r="H795" s="390"/>
      <c r="I795" s="390"/>
      <c r="J795" s="390"/>
      <c r="K795" s="390"/>
      <c r="L795" s="390"/>
      <c r="M795" s="390"/>
      <c r="N795" s="390"/>
      <c r="O795" s="390"/>
      <c r="U795" s="390"/>
      <c r="V795" s="390"/>
      <c r="W795" s="390"/>
      <c r="X795" s="390"/>
      <c r="Y795" s="390"/>
      <c r="AG795" s="390"/>
      <c r="AH795" s="390"/>
    </row>
    <row r="796" spans="2:34">
      <c r="B796" s="390"/>
      <c r="C796" s="403"/>
      <c r="D796" s="403"/>
      <c r="E796" s="403"/>
      <c r="F796" s="391"/>
      <c r="G796" s="390"/>
      <c r="H796" s="390"/>
      <c r="I796" s="390"/>
      <c r="J796" s="390"/>
      <c r="K796" s="390"/>
      <c r="L796" s="390"/>
      <c r="M796" s="390"/>
      <c r="N796" s="390"/>
      <c r="O796" s="390"/>
      <c r="U796" s="390"/>
      <c r="V796" s="390"/>
      <c r="W796" s="390"/>
      <c r="X796" s="390"/>
      <c r="Y796" s="390"/>
      <c r="AG796" s="390"/>
      <c r="AH796" s="390"/>
    </row>
    <row r="797" spans="2:34">
      <c r="B797" s="390"/>
      <c r="C797" s="403"/>
      <c r="D797" s="403"/>
      <c r="E797" s="403"/>
      <c r="F797" s="391"/>
      <c r="G797" s="390"/>
      <c r="H797" s="390"/>
      <c r="I797" s="390"/>
      <c r="J797" s="390"/>
      <c r="K797" s="390"/>
      <c r="L797" s="390"/>
      <c r="M797" s="390"/>
      <c r="N797" s="390"/>
      <c r="O797" s="390"/>
      <c r="U797" s="390"/>
      <c r="V797" s="390"/>
      <c r="W797" s="390"/>
      <c r="X797" s="390"/>
      <c r="Y797" s="390"/>
      <c r="AG797" s="390"/>
      <c r="AH797" s="390"/>
    </row>
    <row r="798" spans="2:34">
      <c r="B798" s="390"/>
      <c r="C798" s="403"/>
      <c r="D798" s="403"/>
      <c r="E798" s="403"/>
      <c r="F798" s="391"/>
      <c r="G798" s="390"/>
      <c r="H798" s="390"/>
      <c r="I798" s="390"/>
      <c r="J798" s="390"/>
      <c r="K798" s="390"/>
      <c r="L798" s="390"/>
      <c r="M798" s="390"/>
      <c r="N798" s="390"/>
      <c r="O798" s="390"/>
      <c r="U798" s="390"/>
      <c r="V798" s="390"/>
      <c r="W798" s="390"/>
      <c r="X798" s="390"/>
      <c r="Y798" s="390"/>
      <c r="AG798" s="390"/>
      <c r="AH798" s="390"/>
    </row>
    <row r="799" spans="2:34">
      <c r="B799" s="390"/>
      <c r="C799" s="403"/>
      <c r="D799" s="403"/>
      <c r="E799" s="403"/>
      <c r="F799" s="391"/>
      <c r="G799" s="390"/>
      <c r="H799" s="390"/>
      <c r="I799" s="390"/>
      <c r="J799" s="390"/>
      <c r="K799" s="390"/>
      <c r="L799" s="390"/>
      <c r="M799" s="390"/>
      <c r="N799" s="390"/>
      <c r="O799" s="390"/>
      <c r="U799" s="390"/>
      <c r="V799" s="390"/>
      <c r="W799" s="390"/>
      <c r="X799" s="390"/>
      <c r="Y799" s="390"/>
      <c r="AG799" s="390"/>
      <c r="AH799" s="390"/>
    </row>
    <row r="800" spans="2:34">
      <c r="B800" s="390"/>
      <c r="C800" s="403"/>
      <c r="D800" s="403"/>
      <c r="E800" s="403"/>
      <c r="F800" s="391"/>
      <c r="G800" s="390"/>
      <c r="H800" s="390"/>
      <c r="I800" s="390"/>
      <c r="J800" s="390"/>
      <c r="K800" s="390"/>
      <c r="L800" s="390"/>
      <c r="M800" s="390"/>
      <c r="N800" s="390"/>
      <c r="O800" s="390"/>
      <c r="U800" s="390"/>
      <c r="V800" s="390"/>
      <c r="W800" s="390"/>
      <c r="X800" s="390"/>
      <c r="Y800" s="390"/>
      <c r="AG800" s="390"/>
      <c r="AH800" s="390"/>
    </row>
    <row r="801" spans="2:34">
      <c r="B801" s="390"/>
      <c r="C801" s="403"/>
      <c r="D801" s="403"/>
      <c r="E801" s="403"/>
      <c r="F801" s="391"/>
      <c r="G801" s="390"/>
      <c r="H801" s="390"/>
      <c r="I801" s="390"/>
      <c r="J801" s="390"/>
      <c r="K801" s="390"/>
      <c r="L801" s="390"/>
      <c r="M801" s="390"/>
      <c r="N801" s="390"/>
      <c r="O801" s="390"/>
      <c r="U801" s="390"/>
      <c r="V801" s="390"/>
      <c r="W801" s="390"/>
      <c r="X801" s="390"/>
      <c r="Y801" s="390"/>
      <c r="AG801" s="390"/>
      <c r="AH801" s="390"/>
    </row>
    <row r="802" spans="2:34">
      <c r="B802" s="390"/>
      <c r="C802" s="403"/>
      <c r="D802" s="403"/>
      <c r="E802" s="403"/>
      <c r="F802" s="391"/>
      <c r="G802" s="390"/>
      <c r="H802" s="390"/>
      <c r="I802" s="390"/>
      <c r="J802" s="390"/>
      <c r="K802" s="390"/>
      <c r="L802" s="390"/>
      <c r="M802" s="390"/>
      <c r="N802" s="390"/>
      <c r="O802" s="390"/>
      <c r="U802" s="390"/>
      <c r="V802" s="390"/>
      <c r="W802" s="390"/>
      <c r="X802" s="390"/>
      <c r="Y802" s="390"/>
      <c r="AG802" s="390"/>
      <c r="AH802" s="390"/>
    </row>
    <row r="803" spans="2:34">
      <c r="B803" s="390"/>
      <c r="C803" s="403"/>
      <c r="D803" s="403"/>
      <c r="E803" s="403"/>
      <c r="F803" s="391"/>
      <c r="G803" s="390"/>
      <c r="H803" s="390"/>
      <c r="I803" s="390"/>
      <c r="J803" s="390"/>
      <c r="K803" s="390"/>
      <c r="L803" s="390"/>
      <c r="M803" s="390"/>
      <c r="N803" s="390"/>
      <c r="O803" s="390"/>
      <c r="U803" s="390"/>
      <c r="V803" s="390"/>
      <c r="W803" s="390"/>
      <c r="X803" s="390"/>
      <c r="Y803" s="390"/>
      <c r="AG803" s="390"/>
      <c r="AH803" s="390"/>
    </row>
    <row r="804" spans="2:34">
      <c r="B804" s="390"/>
      <c r="C804" s="403"/>
      <c r="D804" s="403"/>
      <c r="E804" s="403"/>
      <c r="F804" s="391"/>
      <c r="G804" s="390"/>
      <c r="H804" s="390"/>
      <c r="I804" s="390"/>
      <c r="J804" s="390"/>
      <c r="K804" s="390"/>
      <c r="L804" s="390"/>
      <c r="M804" s="390"/>
      <c r="N804" s="390"/>
      <c r="O804" s="390"/>
      <c r="U804" s="390"/>
      <c r="V804" s="390"/>
      <c r="W804" s="390"/>
      <c r="X804" s="390"/>
      <c r="Y804" s="390"/>
      <c r="AG804" s="390"/>
      <c r="AH804" s="390"/>
    </row>
    <row r="805" spans="2:34">
      <c r="B805" s="390"/>
      <c r="C805" s="403"/>
      <c r="D805" s="403"/>
      <c r="E805" s="403"/>
      <c r="F805" s="391"/>
      <c r="G805" s="390"/>
      <c r="H805" s="390"/>
      <c r="I805" s="390"/>
      <c r="J805" s="390"/>
      <c r="K805" s="390"/>
      <c r="L805" s="390"/>
      <c r="M805" s="390"/>
      <c r="N805" s="390"/>
      <c r="O805" s="390"/>
      <c r="U805" s="390"/>
      <c r="V805" s="390"/>
      <c r="W805" s="390"/>
      <c r="X805" s="390"/>
      <c r="Y805" s="390"/>
      <c r="AG805" s="390"/>
      <c r="AH805" s="390"/>
    </row>
    <row r="806" spans="2:34">
      <c r="B806" s="390"/>
      <c r="C806" s="403"/>
      <c r="D806" s="403"/>
      <c r="E806" s="403"/>
      <c r="F806" s="391"/>
      <c r="G806" s="390"/>
      <c r="H806" s="390"/>
      <c r="I806" s="390"/>
      <c r="J806" s="390"/>
      <c r="K806" s="390"/>
      <c r="L806" s="390"/>
      <c r="M806" s="390"/>
      <c r="N806" s="390"/>
      <c r="O806" s="390"/>
      <c r="U806" s="390"/>
      <c r="V806" s="390"/>
      <c r="W806" s="390"/>
      <c r="X806" s="390"/>
      <c r="Y806" s="390"/>
      <c r="AG806" s="390"/>
      <c r="AH806" s="390"/>
    </row>
    <row r="807" spans="2:34">
      <c r="B807" s="390"/>
      <c r="C807" s="403"/>
      <c r="D807" s="403"/>
      <c r="E807" s="403"/>
      <c r="F807" s="391"/>
      <c r="G807" s="390"/>
      <c r="H807" s="390"/>
      <c r="I807" s="390"/>
      <c r="J807" s="390"/>
      <c r="K807" s="390"/>
      <c r="L807" s="390"/>
      <c r="M807" s="390"/>
      <c r="N807" s="390"/>
      <c r="O807" s="390"/>
      <c r="U807" s="390"/>
      <c r="V807" s="390"/>
      <c r="W807" s="390"/>
      <c r="X807" s="390"/>
      <c r="Y807" s="390"/>
      <c r="AG807" s="390"/>
      <c r="AH807" s="390"/>
    </row>
    <row r="808" spans="2:34">
      <c r="B808" s="390"/>
      <c r="C808" s="403"/>
      <c r="D808" s="403"/>
      <c r="E808" s="403"/>
      <c r="F808" s="391"/>
      <c r="G808" s="390"/>
      <c r="H808" s="390"/>
      <c r="I808" s="390"/>
      <c r="J808" s="390"/>
      <c r="K808" s="390"/>
      <c r="L808" s="390"/>
      <c r="M808" s="390"/>
      <c r="N808" s="390"/>
      <c r="O808" s="390"/>
      <c r="U808" s="390"/>
      <c r="V808" s="390"/>
      <c r="W808" s="390"/>
      <c r="X808" s="390"/>
      <c r="Y808" s="390"/>
      <c r="AG808" s="390"/>
      <c r="AH808" s="390"/>
    </row>
    <row r="809" spans="2:34">
      <c r="B809" s="390"/>
      <c r="C809" s="403"/>
      <c r="D809" s="403"/>
      <c r="E809" s="403"/>
      <c r="F809" s="391"/>
      <c r="G809" s="390"/>
      <c r="H809" s="390"/>
      <c r="I809" s="390"/>
      <c r="J809" s="390"/>
      <c r="K809" s="390"/>
      <c r="L809" s="390"/>
      <c r="M809" s="390"/>
      <c r="N809" s="390"/>
      <c r="O809" s="390"/>
      <c r="U809" s="390"/>
      <c r="V809" s="390"/>
      <c r="W809" s="390"/>
      <c r="X809" s="390"/>
      <c r="Y809" s="390"/>
      <c r="AG809" s="390"/>
      <c r="AH809" s="390"/>
    </row>
    <row r="810" spans="2:34">
      <c r="B810" s="390"/>
      <c r="C810" s="403"/>
      <c r="D810" s="403"/>
      <c r="E810" s="403"/>
      <c r="F810" s="391"/>
      <c r="G810" s="390"/>
      <c r="H810" s="390"/>
      <c r="I810" s="390"/>
      <c r="J810" s="390"/>
      <c r="K810" s="390"/>
      <c r="L810" s="390"/>
      <c r="M810" s="390"/>
      <c r="N810" s="390"/>
      <c r="O810" s="390"/>
      <c r="U810" s="390"/>
      <c r="V810" s="390"/>
      <c r="W810" s="390"/>
      <c r="X810" s="390"/>
      <c r="Y810" s="390"/>
      <c r="AG810" s="390"/>
      <c r="AH810" s="390"/>
    </row>
    <row r="811" spans="2:34">
      <c r="B811" s="390"/>
      <c r="C811" s="403"/>
      <c r="D811" s="403"/>
      <c r="E811" s="403"/>
      <c r="F811" s="391"/>
      <c r="G811" s="390"/>
      <c r="H811" s="390"/>
      <c r="I811" s="390"/>
      <c r="J811" s="390"/>
      <c r="K811" s="390"/>
      <c r="L811" s="390"/>
      <c r="M811" s="390"/>
      <c r="N811" s="390"/>
      <c r="O811" s="390"/>
      <c r="U811" s="390"/>
      <c r="V811" s="390"/>
      <c r="W811" s="390"/>
      <c r="X811" s="390"/>
      <c r="Y811" s="390"/>
      <c r="AG811" s="390"/>
      <c r="AH811" s="390"/>
    </row>
    <row r="812" spans="2:34">
      <c r="B812" s="390"/>
      <c r="C812" s="403"/>
      <c r="D812" s="403"/>
      <c r="E812" s="403"/>
      <c r="F812" s="391"/>
      <c r="G812" s="390"/>
      <c r="H812" s="390"/>
      <c r="I812" s="390"/>
      <c r="J812" s="390"/>
      <c r="K812" s="390"/>
      <c r="L812" s="390"/>
      <c r="M812" s="390"/>
      <c r="N812" s="390"/>
      <c r="O812" s="390"/>
      <c r="U812" s="390"/>
      <c r="V812" s="390"/>
      <c r="W812" s="390"/>
      <c r="X812" s="390"/>
      <c r="Y812" s="390"/>
      <c r="AG812" s="390"/>
      <c r="AH812" s="390"/>
    </row>
    <row r="813" spans="2:34">
      <c r="B813" s="390"/>
      <c r="C813" s="403"/>
      <c r="D813" s="403"/>
      <c r="E813" s="403"/>
      <c r="F813" s="391"/>
      <c r="G813" s="390"/>
      <c r="H813" s="390"/>
      <c r="I813" s="390"/>
      <c r="J813" s="390"/>
      <c r="K813" s="390"/>
      <c r="L813" s="390"/>
      <c r="M813" s="390"/>
      <c r="N813" s="390"/>
      <c r="O813" s="390"/>
      <c r="U813" s="390"/>
      <c r="V813" s="390"/>
      <c r="W813" s="390"/>
      <c r="X813" s="390"/>
      <c r="Y813" s="390"/>
      <c r="AG813" s="390"/>
      <c r="AH813" s="390"/>
    </row>
    <row r="814" spans="2:34">
      <c r="B814" s="390"/>
      <c r="C814" s="403"/>
      <c r="D814" s="403"/>
      <c r="E814" s="403"/>
      <c r="F814" s="391"/>
      <c r="G814" s="390"/>
      <c r="H814" s="390"/>
      <c r="I814" s="390"/>
      <c r="J814" s="390"/>
      <c r="K814" s="390"/>
      <c r="L814" s="390"/>
      <c r="M814" s="390"/>
      <c r="N814" s="390"/>
      <c r="O814" s="390"/>
      <c r="U814" s="390"/>
      <c r="V814" s="390"/>
      <c r="W814" s="390"/>
      <c r="X814" s="390"/>
      <c r="Y814" s="390"/>
      <c r="AG814" s="390"/>
      <c r="AH814" s="390"/>
    </row>
    <row r="815" spans="2:34">
      <c r="B815" s="390"/>
      <c r="C815" s="403"/>
      <c r="D815" s="403"/>
      <c r="E815" s="403"/>
      <c r="F815" s="391"/>
      <c r="G815" s="390"/>
      <c r="H815" s="390"/>
      <c r="I815" s="390"/>
      <c r="J815" s="390"/>
      <c r="K815" s="390"/>
      <c r="L815" s="390"/>
      <c r="M815" s="390"/>
      <c r="N815" s="390"/>
      <c r="O815" s="390"/>
      <c r="U815" s="390"/>
      <c r="V815" s="390"/>
      <c r="W815" s="390"/>
      <c r="X815" s="390"/>
      <c r="Y815" s="390"/>
      <c r="AG815" s="390"/>
      <c r="AH815" s="390"/>
    </row>
    <row r="816" spans="2:34">
      <c r="B816" s="390"/>
      <c r="C816" s="403"/>
      <c r="D816" s="403"/>
      <c r="E816" s="403"/>
      <c r="F816" s="391"/>
      <c r="G816" s="390"/>
      <c r="H816" s="390"/>
      <c r="I816" s="390"/>
      <c r="J816" s="390"/>
      <c r="K816" s="390"/>
      <c r="L816" s="390"/>
      <c r="M816" s="390"/>
      <c r="N816" s="390"/>
      <c r="O816" s="390"/>
      <c r="U816" s="390"/>
      <c r="V816" s="390"/>
      <c r="W816" s="390"/>
      <c r="X816" s="390"/>
      <c r="Y816" s="390"/>
      <c r="AG816" s="390"/>
      <c r="AH816" s="390"/>
    </row>
    <row r="817" spans="2:34">
      <c r="B817" s="390"/>
      <c r="C817" s="403"/>
      <c r="D817" s="403"/>
      <c r="E817" s="403"/>
      <c r="F817" s="391"/>
      <c r="G817" s="390"/>
      <c r="H817" s="390"/>
      <c r="I817" s="390"/>
      <c r="J817" s="390"/>
      <c r="K817" s="390"/>
      <c r="L817" s="390"/>
      <c r="M817" s="390"/>
      <c r="N817" s="390"/>
      <c r="O817" s="390"/>
      <c r="U817" s="390"/>
      <c r="V817" s="390"/>
      <c r="W817" s="390"/>
      <c r="X817" s="390"/>
      <c r="Y817" s="390"/>
      <c r="AG817" s="390"/>
      <c r="AH817" s="390"/>
    </row>
    <row r="818" spans="2:34">
      <c r="B818" s="390"/>
      <c r="C818" s="403"/>
      <c r="D818" s="403"/>
      <c r="E818" s="403"/>
      <c r="F818" s="391"/>
      <c r="G818" s="390"/>
      <c r="H818" s="390"/>
      <c r="I818" s="390"/>
      <c r="J818" s="390"/>
      <c r="K818" s="390"/>
      <c r="L818" s="390"/>
      <c r="M818" s="390"/>
      <c r="N818" s="390"/>
      <c r="O818" s="390"/>
      <c r="U818" s="390"/>
      <c r="V818" s="390"/>
      <c r="W818" s="390"/>
      <c r="X818" s="390"/>
      <c r="Y818" s="390"/>
      <c r="AG818" s="390"/>
      <c r="AH818" s="390"/>
    </row>
    <row r="819" spans="2:34">
      <c r="B819" s="390"/>
      <c r="C819" s="403"/>
      <c r="D819" s="403"/>
      <c r="E819" s="403"/>
      <c r="F819" s="391"/>
      <c r="G819" s="390"/>
      <c r="H819" s="390"/>
      <c r="I819" s="390"/>
      <c r="J819" s="390"/>
      <c r="K819" s="390"/>
      <c r="L819" s="390"/>
      <c r="M819" s="390"/>
      <c r="N819" s="390"/>
      <c r="O819" s="390"/>
      <c r="U819" s="390"/>
      <c r="V819" s="390"/>
      <c r="W819" s="390"/>
      <c r="X819" s="390"/>
      <c r="Y819" s="390"/>
      <c r="AG819" s="390"/>
      <c r="AH819" s="390"/>
    </row>
    <row r="820" spans="2:34">
      <c r="B820" s="390"/>
      <c r="C820" s="403"/>
      <c r="D820" s="403"/>
      <c r="E820" s="403"/>
      <c r="F820" s="391"/>
      <c r="G820" s="390"/>
      <c r="H820" s="390"/>
      <c r="I820" s="390"/>
      <c r="J820" s="390"/>
      <c r="K820" s="390"/>
      <c r="L820" s="390"/>
      <c r="M820" s="390"/>
      <c r="N820" s="390"/>
      <c r="O820" s="390"/>
      <c r="U820" s="390"/>
      <c r="V820" s="390"/>
      <c r="W820" s="390"/>
      <c r="X820" s="390"/>
      <c r="Y820" s="390"/>
      <c r="AG820" s="390"/>
      <c r="AH820" s="390"/>
    </row>
    <row r="821" spans="2:34">
      <c r="B821" s="390"/>
      <c r="C821" s="403"/>
      <c r="D821" s="403"/>
      <c r="E821" s="403"/>
      <c r="F821" s="391"/>
      <c r="G821" s="390"/>
      <c r="H821" s="390"/>
      <c r="I821" s="390"/>
      <c r="J821" s="390"/>
      <c r="K821" s="390"/>
      <c r="L821" s="390"/>
      <c r="M821" s="390"/>
      <c r="N821" s="390"/>
      <c r="O821" s="390"/>
      <c r="U821" s="390"/>
      <c r="V821" s="390"/>
      <c r="W821" s="390"/>
      <c r="X821" s="390"/>
      <c r="Y821" s="390"/>
      <c r="AG821" s="390"/>
      <c r="AH821" s="390"/>
    </row>
    <row r="822" spans="2:34">
      <c r="B822" s="390"/>
      <c r="C822" s="403"/>
      <c r="D822" s="403"/>
      <c r="E822" s="403"/>
      <c r="F822" s="391"/>
      <c r="G822" s="390"/>
      <c r="H822" s="390"/>
      <c r="I822" s="390"/>
      <c r="J822" s="390"/>
      <c r="K822" s="390"/>
      <c r="L822" s="390"/>
      <c r="M822" s="390"/>
      <c r="N822" s="390"/>
      <c r="O822" s="390"/>
      <c r="U822" s="390"/>
      <c r="V822" s="390"/>
      <c r="W822" s="390"/>
      <c r="X822" s="390"/>
      <c r="Y822" s="390"/>
      <c r="AG822" s="390"/>
      <c r="AH822" s="390"/>
    </row>
    <row r="823" spans="2:34">
      <c r="B823" s="390"/>
      <c r="C823" s="403"/>
      <c r="D823" s="403"/>
      <c r="E823" s="403"/>
      <c r="F823" s="391"/>
      <c r="G823" s="390"/>
      <c r="H823" s="390"/>
      <c r="I823" s="390"/>
      <c r="J823" s="390"/>
      <c r="K823" s="390"/>
      <c r="L823" s="390"/>
      <c r="M823" s="390"/>
      <c r="N823" s="390"/>
      <c r="O823" s="390"/>
      <c r="U823" s="390"/>
      <c r="V823" s="390"/>
      <c r="W823" s="390"/>
      <c r="X823" s="390"/>
      <c r="Y823" s="390"/>
      <c r="AG823" s="390"/>
      <c r="AH823" s="390"/>
    </row>
    <row r="824" spans="2:34">
      <c r="B824" s="390"/>
      <c r="C824" s="403"/>
      <c r="D824" s="403"/>
      <c r="E824" s="403"/>
      <c r="F824" s="391"/>
      <c r="G824" s="390"/>
      <c r="H824" s="390"/>
      <c r="I824" s="390"/>
      <c r="J824" s="390"/>
      <c r="K824" s="390"/>
      <c r="L824" s="390"/>
      <c r="M824" s="390"/>
      <c r="N824" s="390"/>
      <c r="O824" s="390"/>
      <c r="U824" s="390"/>
      <c r="V824" s="390"/>
      <c r="W824" s="390"/>
      <c r="X824" s="390"/>
      <c r="Y824" s="390"/>
      <c r="AG824" s="390"/>
      <c r="AH824" s="390"/>
    </row>
    <row r="825" spans="2:34">
      <c r="B825" s="390"/>
      <c r="C825" s="403"/>
      <c r="D825" s="403"/>
      <c r="E825" s="403"/>
      <c r="F825" s="391"/>
      <c r="G825" s="390"/>
      <c r="H825" s="390"/>
      <c r="I825" s="390"/>
      <c r="J825" s="390"/>
      <c r="K825" s="390"/>
      <c r="L825" s="390"/>
      <c r="M825" s="390"/>
      <c r="N825" s="390"/>
      <c r="O825" s="390"/>
      <c r="U825" s="390"/>
      <c r="V825" s="390"/>
      <c r="W825" s="390"/>
      <c r="X825" s="390"/>
      <c r="Y825" s="390"/>
      <c r="AG825" s="390"/>
      <c r="AH825" s="390"/>
    </row>
    <row r="826" spans="2:34">
      <c r="B826" s="390"/>
      <c r="C826" s="403"/>
      <c r="D826" s="403"/>
      <c r="E826" s="403"/>
      <c r="F826" s="391"/>
      <c r="G826" s="390"/>
      <c r="H826" s="390"/>
      <c r="I826" s="390"/>
      <c r="J826" s="390"/>
      <c r="K826" s="390"/>
      <c r="L826" s="390"/>
      <c r="M826" s="390"/>
      <c r="N826" s="390"/>
      <c r="O826" s="390"/>
      <c r="U826" s="390"/>
      <c r="V826" s="390"/>
      <c r="W826" s="390"/>
      <c r="X826" s="390"/>
      <c r="Y826" s="390"/>
      <c r="AG826" s="390"/>
      <c r="AH826" s="390"/>
    </row>
    <row r="827" spans="2:34">
      <c r="B827" s="390"/>
      <c r="C827" s="403"/>
      <c r="D827" s="403"/>
      <c r="E827" s="403"/>
      <c r="F827" s="391"/>
      <c r="G827" s="390"/>
      <c r="H827" s="390"/>
      <c r="I827" s="390"/>
      <c r="J827" s="390"/>
      <c r="K827" s="390"/>
      <c r="L827" s="390"/>
      <c r="M827" s="390"/>
      <c r="N827" s="390"/>
      <c r="O827" s="390"/>
      <c r="U827" s="390"/>
      <c r="V827" s="390"/>
      <c r="W827" s="390"/>
      <c r="X827" s="390"/>
      <c r="Y827" s="390"/>
      <c r="AG827" s="390"/>
      <c r="AH827" s="390"/>
    </row>
    <row r="828" spans="2:34">
      <c r="B828" s="390"/>
      <c r="C828" s="403"/>
      <c r="D828" s="403"/>
      <c r="E828" s="403"/>
      <c r="F828" s="391"/>
      <c r="G828" s="390"/>
      <c r="H828" s="390"/>
      <c r="I828" s="390"/>
      <c r="J828" s="390"/>
      <c r="K828" s="390"/>
      <c r="L828" s="390"/>
      <c r="M828" s="390"/>
      <c r="N828" s="390"/>
      <c r="O828" s="390"/>
      <c r="U828" s="390"/>
      <c r="V828" s="390"/>
      <c r="W828" s="390"/>
      <c r="X828" s="390"/>
      <c r="Y828" s="390"/>
      <c r="AG828" s="390"/>
      <c r="AH828" s="390"/>
    </row>
    <row r="829" spans="2:34">
      <c r="B829" s="390"/>
      <c r="C829" s="403"/>
      <c r="D829" s="403"/>
      <c r="E829" s="403"/>
      <c r="F829" s="391"/>
      <c r="G829" s="390"/>
      <c r="H829" s="390"/>
      <c r="I829" s="390"/>
      <c r="J829" s="390"/>
      <c r="K829" s="390"/>
      <c r="L829" s="390"/>
      <c r="M829" s="390"/>
      <c r="N829" s="390"/>
      <c r="O829" s="390"/>
      <c r="U829" s="390"/>
      <c r="V829" s="390"/>
      <c r="W829" s="390"/>
      <c r="X829" s="390"/>
      <c r="Y829" s="390"/>
      <c r="AG829" s="390"/>
      <c r="AH829" s="390"/>
    </row>
    <row r="830" spans="2:34">
      <c r="B830" s="390"/>
      <c r="C830" s="403"/>
      <c r="D830" s="403"/>
      <c r="E830" s="403"/>
      <c r="F830" s="391"/>
      <c r="G830" s="390"/>
      <c r="H830" s="390"/>
      <c r="I830" s="390"/>
      <c r="J830" s="390"/>
      <c r="K830" s="390"/>
      <c r="L830" s="390"/>
      <c r="M830" s="390"/>
      <c r="N830" s="390"/>
      <c r="O830" s="390"/>
      <c r="U830" s="390"/>
      <c r="V830" s="390"/>
      <c r="W830" s="390"/>
      <c r="X830" s="390"/>
      <c r="Y830" s="390"/>
      <c r="AG830" s="390"/>
      <c r="AH830" s="390"/>
    </row>
    <row r="831" spans="2:34">
      <c r="B831" s="390"/>
      <c r="C831" s="403"/>
      <c r="D831" s="403"/>
      <c r="E831" s="403"/>
      <c r="F831" s="391"/>
      <c r="G831" s="390"/>
      <c r="H831" s="390"/>
      <c r="I831" s="390"/>
      <c r="J831" s="390"/>
      <c r="K831" s="390"/>
      <c r="L831" s="390"/>
      <c r="M831" s="390"/>
      <c r="N831" s="390"/>
      <c r="O831" s="390"/>
      <c r="U831" s="390"/>
      <c r="V831" s="390"/>
      <c r="W831" s="390"/>
      <c r="X831" s="390"/>
      <c r="Y831" s="390"/>
      <c r="AG831" s="390"/>
      <c r="AH831" s="390"/>
    </row>
    <row r="832" spans="2:34">
      <c r="B832" s="390"/>
      <c r="C832" s="403"/>
      <c r="D832" s="403"/>
      <c r="E832" s="403"/>
      <c r="F832" s="391"/>
      <c r="G832" s="390"/>
      <c r="H832" s="390"/>
      <c r="I832" s="390"/>
      <c r="J832" s="390"/>
      <c r="K832" s="390"/>
      <c r="L832" s="390"/>
      <c r="M832" s="390"/>
      <c r="N832" s="390"/>
      <c r="O832" s="390"/>
      <c r="U832" s="390"/>
      <c r="V832" s="390"/>
      <c r="W832" s="390"/>
      <c r="X832" s="390"/>
      <c r="Y832" s="390"/>
      <c r="AG832" s="390"/>
      <c r="AH832" s="390"/>
    </row>
    <row r="833" spans="2:34">
      <c r="B833" s="390"/>
      <c r="C833" s="403"/>
      <c r="D833" s="403"/>
      <c r="E833" s="403"/>
      <c r="F833" s="391"/>
      <c r="G833" s="390"/>
      <c r="H833" s="390"/>
      <c r="I833" s="390"/>
      <c r="J833" s="390"/>
      <c r="K833" s="390"/>
      <c r="L833" s="390"/>
      <c r="M833" s="390"/>
      <c r="N833" s="390"/>
      <c r="O833" s="390"/>
      <c r="U833" s="390"/>
      <c r="V833" s="390"/>
      <c r="W833" s="390"/>
      <c r="X833" s="390"/>
      <c r="Y833" s="390"/>
      <c r="AG833" s="390"/>
      <c r="AH833" s="390"/>
    </row>
    <row r="834" spans="2:34">
      <c r="B834" s="390"/>
      <c r="C834" s="403"/>
      <c r="D834" s="403"/>
      <c r="E834" s="403"/>
      <c r="F834" s="391"/>
      <c r="G834" s="390"/>
      <c r="H834" s="390"/>
      <c r="I834" s="390"/>
      <c r="J834" s="390"/>
      <c r="K834" s="390"/>
      <c r="L834" s="390"/>
      <c r="M834" s="390"/>
      <c r="N834" s="390"/>
      <c r="O834" s="390"/>
      <c r="U834" s="390"/>
      <c r="V834" s="390"/>
      <c r="W834" s="390"/>
      <c r="X834" s="390"/>
      <c r="Y834" s="390"/>
      <c r="AG834" s="390"/>
      <c r="AH834" s="390"/>
    </row>
    <row r="835" spans="2:34">
      <c r="B835" s="390"/>
      <c r="C835" s="403"/>
      <c r="D835" s="403"/>
      <c r="E835" s="403"/>
      <c r="F835" s="391"/>
      <c r="G835" s="390"/>
      <c r="H835" s="390"/>
      <c r="I835" s="390"/>
      <c r="J835" s="390"/>
      <c r="K835" s="390"/>
      <c r="L835" s="390"/>
      <c r="M835" s="390"/>
      <c r="N835" s="390"/>
      <c r="O835" s="390"/>
      <c r="U835" s="390"/>
      <c r="V835" s="390"/>
      <c r="W835" s="390"/>
      <c r="X835" s="390"/>
      <c r="Y835" s="390"/>
      <c r="AG835" s="390"/>
      <c r="AH835" s="390"/>
    </row>
    <row r="836" spans="2:34">
      <c r="B836" s="390"/>
      <c r="C836" s="403"/>
      <c r="D836" s="403"/>
      <c r="E836" s="403"/>
      <c r="F836" s="391"/>
      <c r="G836" s="390"/>
      <c r="H836" s="390"/>
      <c r="I836" s="390"/>
      <c r="J836" s="390"/>
      <c r="K836" s="390"/>
      <c r="L836" s="390"/>
      <c r="M836" s="390"/>
      <c r="N836" s="390"/>
      <c r="O836" s="390"/>
      <c r="U836" s="390"/>
      <c r="V836" s="390"/>
      <c r="W836" s="390"/>
      <c r="X836" s="390"/>
      <c r="Y836" s="390"/>
      <c r="AG836" s="390"/>
      <c r="AH836" s="390"/>
    </row>
    <row r="837" spans="2:34">
      <c r="B837" s="390"/>
      <c r="C837" s="403"/>
      <c r="D837" s="403"/>
      <c r="E837" s="403"/>
      <c r="F837" s="391"/>
      <c r="G837" s="390"/>
      <c r="H837" s="390"/>
      <c r="I837" s="390"/>
      <c r="J837" s="390"/>
      <c r="K837" s="390"/>
      <c r="L837" s="390"/>
      <c r="M837" s="390"/>
      <c r="N837" s="390"/>
      <c r="O837" s="390"/>
      <c r="U837" s="390"/>
      <c r="V837" s="390"/>
      <c r="W837" s="390"/>
      <c r="X837" s="390"/>
      <c r="Y837" s="390"/>
      <c r="AG837" s="390"/>
      <c r="AH837" s="390"/>
    </row>
    <row r="838" spans="2:34">
      <c r="B838" s="390"/>
      <c r="C838" s="403"/>
      <c r="D838" s="403"/>
      <c r="E838" s="403"/>
      <c r="F838" s="391"/>
      <c r="G838" s="390"/>
      <c r="H838" s="390"/>
      <c r="I838" s="390"/>
      <c r="J838" s="390"/>
      <c r="K838" s="390"/>
      <c r="L838" s="390"/>
      <c r="M838" s="390"/>
      <c r="N838" s="390"/>
      <c r="O838" s="390"/>
      <c r="U838" s="390"/>
      <c r="V838" s="390"/>
      <c r="W838" s="390"/>
      <c r="X838" s="390"/>
      <c r="Y838" s="390"/>
      <c r="AG838" s="390"/>
      <c r="AH838" s="390"/>
    </row>
    <row r="839" spans="2:34">
      <c r="B839" s="390"/>
      <c r="C839" s="403"/>
      <c r="D839" s="403"/>
      <c r="E839" s="403"/>
      <c r="F839" s="391"/>
      <c r="G839" s="390"/>
      <c r="H839" s="390"/>
      <c r="I839" s="390"/>
      <c r="J839" s="390"/>
      <c r="K839" s="390"/>
      <c r="L839" s="390"/>
      <c r="M839" s="390"/>
      <c r="N839" s="390"/>
      <c r="O839" s="390"/>
      <c r="U839" s="390"/>
      <c r="V839" s="390"/>
      <c r="W839" s="390"/>
      <c r="X839" s="390"/>
      <c r="Y839" s="390"/>
      <c r="AG839" s="390"/>
      <c r="AH839" s="390"/>
    </row>
    <row r="840" spans="2:34">
      <c r="B840" s="390"/>
      <c r="C840" s="403"/>
      <c r="D840" s="403"/>
      <c r="E840" s="403"/>
      <c r="F840" s="391"/>
      <c r="G840" s="390"/>
      <c r="H840" s="390"/>
      <c r="I840" s="390"/>
      <c r="J840" s="390"/>
      <c r="K840" s="390"/>
      <c r="L840" s="390"/>
      <c r="M840" s="390"/>
      <c r="N840" s="390"/>
      <c r="O840" s="390"/>
      <c r="U840" s="390"/>
      <c r="V840" s="390"/>
      <c r="W840" s="390"/>
      <c r="X840" s="390"/>
      <c r="Y840" s="390"/>
      <c r="AG840" s="390"/>
      <c r="AH840" s="390"/>
    </row>
    <row r="841" spans="2:34">
      <c r="B841" s="390"/>
      <c r="C841" s="403"/>
      <c r="D841" s="403"/>
      <c r="E841" s="403"/>
      <c r="F841" s="391"/>
      <c r="G841" s="390"/>
      <c r="H841" s="390"/>
      <c r="I841" s="390"/>
      <c r="J841" s="390"/>
      <c r="K841" s="390"/>
      <c r="L841" s="390"/>
      <c r="M841" s="390"/>
      <c r="N841" s="390"/>
      <c r="O841" s="390"/>
      <c r="U841" s="390"/>
      <c r="V841" s="390"/>
      <c r="W841" s="390"/>
      <c r="X841" s="390"/>
      <c r="Y841" s="390"/>
      <c r="AG841" s="390"/>
      <c r="AH841" s="390"/>
    </row>
    <row r="842" spans="2:34">
      <c r="B842" s="390"/>
      <c r="C842" s="403"/>
      <c r="D842" s="403"/>
      <c r="E842" s="403"/>
      <c r="F842" s="391"/>
      <c r="G842" s="390"/>
      <c r="H842" s="390"/>
      <c r="I842" s="390"/>
      <c r="J842" s="390"/>
      <c r="K842" s="390"/>
      <c r="L842" s="390"/>
      <c r="M842" s="390"/>
      <c r="N842" s="390"/>
      <c r="O842" s="390"/>
      <c r="U842" s="390"/>
      <c r="V842" s="390"/>
      <c r="W842" s="390"/>
      <c r="X842" s="390"/>
      <c r="Y842" s="390"/>
      <c r="AG842" s="390"/>
      <c r="AH842" s="390"/>
    </row>
    <row r="843" spans="2:34">
      <c r="B843" s="390"/>
      <c r="C843" s="403"/>
      <c r="D843" s="403"/>
      <c r="E843" s="403"/>
      <c r="F843" s="391"/>
      <c r="G843" s="390"/>
      <c r="H843" s="390"/>
      <c r="I843" s="390"/>
      <c r="J843" s="390"/>
      <c r="K843" s="390"/>
      <c r="L843" s="390"/>
      <c r="M843" s="390"/>
      <c r="N843" s="390"/>
      <c r="O843" s="390"/>
      <c r="U843" s="390"/>
      <c r="V843" s="390"/>
      <c r="W843" s="390"/>
      <c r="X843" s="390"/>
      <c r="Y843" s="390"/>
      <c r="AG843" s="390"/>
      <c r="AH843" s="390"/>
    </row>
    <row r="844" spans="2:34">
      <c r="B844" s="390"/>
      <c r="C844" s="403"/>
      <c r="D844" s="403"/>
      <c r="E844" s="403"/>
      <c r="F844" s="391"/>
      <c r="G844" s="390"/>
      <c r="H844" s="390"/>
      <c r="I844" s="390"/>
      <c r="J844" s="390"/>
      <c r="K844" s="390"/>
      <c r="L844" s="390"/>
      <c r="M844" s="390"/>
      <c r="N844" s="390"/>
      <c r="O844" s="390"/>
      <c r="U844" s="390"/>
      <c r="V844" s="390"/>
      <c r="W844" s="390"/>
      <c r="X844" s="390"/>
      <c r="Y844" s="390"/>
      <c r="AG844" s="390"/>
      <c r="AH844" s="390"/>
    </row>
    <row r="845" spans="2:34">
      <c r="B845" s="390"/>
      <c r="C845" s="403"/>
      <c r="D845" s="403"/>
      <c r="E845" s="403"/>
      <c r="F845" s="391"/>
      <c r="G845" s="390"/>
      <c r="H845" s="390"/>
      <c r="I845" s="390"/>
      <c r="J845" s="390"/>
      <c r="K845" s="390"/>
      <c r="L845" s="390"/>
      <c r="M845" s="390"/>
      <c r="N845" s="390"/>
      <c r="O845" s="390"/>
      <c r="U845" s="390"/>
      <c r="V845" s="390"/>
      <c r="W845" s="390"/>
      <c r="X845" s="390"/>
      <c r="Y845" s="390"/>
      <c r="AG845" s="390"/>
      <c r="AH845" s="390"/>
    </row>
    <row r="846" spans="2:34">
      <c r="B846" s="390"/>
      <c r="C846" s="403"/>
      <c r="D846" s="403"/>
      <c r="E846" s="403"/>
      <c r="F846" s="391"/>
      <c r="G846" s="390"/>
      <c r="H846" s="390"/>
      <c r="I846" s="390"/>
      <c r="J846" s="390"/>
      <c r="K846" s="390"/>
      <c r="L846" s="390"/>
      <c r="M846" s="390"/>
      <c r="N846" s="390"/>
      <c r="O846" s="390"/>
      <c r="U846" s="390"/>
      <c r="V846" s="390"/>
      <c r="W846" s="390"/>
      <c r="X846" s="390"/>
      <c r="Y846" s="390"/>
      <c r="AG846" s="390"/>
      <c r="AH846" s="390"/>
    </row>
    <row r="847" spans="2:34">
      <c r="B847" s="390"/>
      <c r="C847" s="403"/>
      <c r="D847" s="403"/>
      <c r="E847" s="403"/>
      <c r="F847" s="391"/>
      <c r="G847" s="390"/>
      <c r="H847" s="390"/>
      <c r="I847" s="390"/>
      <c r="J847" s="390"/>
      <c r="K847" s="390"/>
      <c r="L847" s="390"/>
      <c r="M847" s="390"/>
      <c r="N847" s="390"/>
      <c r="O847" s="390"/>
      <c r="U847" s="390"/>
      <c r="V847" s="390"/>
      <c r="W847" s="390"/>
      <c r="X847" s="390"/>
      <c r="Y847" s="390"/>
      <c r="AG847" s="390"/>
      <c r="AH847" s="390"/>
    </row>
    <row r="848" spans="2:34">
      <c r="B848" s="390"/>
      <c r="C848" s="403"/>
      <c r="D848" s="403"/>
      <c r="E848" s="403"/>
      <c r="F848" s="391"/>
      <c r="G848" s="390"/>
      <c r="H848" s="390"/>
      <c r="I848" s="390"/>
      <c r="J848" s="390"/>
      <c r="K848" s="390"/>
      <c r="L848" s="390"/>
      <c r="M848" s="390"/>
      <c r="N848" s="390"/>
      <c r="O848" s="390"/>
      <c r="U848" s="390"/>
      <c r="V848" s="390"/>
      <c r="W848" s="390"/>
      <c r="X848" s="390"/>
      <c r="Y848" s="390"/>
      <c r="AG848" s="390"/>
      <c r="AH848" s="390"/>
    </row>
    <row r="849" spans="2:34">
      <c r="B849" s="390"/>
      <c r="C849" s="403"/>
      <c r="D849" s="403"/>
      <c r="E849" s="403"/>
      <c r="F849" s="391"/>
      <c r="G849" s="390"/>
      <c r="H849" s="390"/>
      <c r="I849" s="390"/>
      <c r="J849" s="390"/>
      <c r="K849" s="390"/>
      <c r="L849" s="390"/>
      <c r="M849" s="390"/>
      <c r="N849" s="390"/>
      <c r="O849" s="390"/>
      <c r="U849" s="390"/>
      <c r="V849" s="390"/>
      <c r="W849" s="390"/>
      <c r="X849" s="390"/>
      <c r="Y849" s="390"/>
      <c r="AG849" s="390"/>
      <c r="AH849" s="390"/>
    </row>
    <row r="850" spans="2:34">
      <c r="B850" s="390"/>
      <c r="C850" s="403"/>
      <c r="D850" s="403"/>
      <c r="E850" s="403"/>
      <c r="F850" s="391"/>
      <c r="G850" s="390"/>
      <c r="H850" s="390"/>
      <c r="I850" s="390"/>
      <c r="J850" s="390"/>
      <c r="K850" s="390"/>
      <c r="L850" s="390"/>
      <c r="M850" s="390"/>
      <c r="N850" s="390"/>
      <c r="O850" s="390"/>
      <c r="U850" s="390"/>
      <c r="V850" s="390"/>
      <c r="W850" s="390"/>
      <c r="X850" s="390"/>
      <c r="Y850" s="390"/>
      <c r="AG850" s="390"/>
      <c r="AH850" s="390"/>
    </row>
    <row r="851" spans="2:34">
      <c r="B851" s="390"/>
      <c r="C851" s="403"/>
      <c r="D851" s="403"/>
      <c r="E851" s="403"/>
      <c r="F851" s="391"/>
      <c r="G851" s="390"/>
      <c r="H851" s="390"/>
      <c r="I851" s="390"/>
      <c r="J851" s="390"/>
      <c r="K851" s="390"/>
      <c r="L851" s="390"/>
      <c r="M851" s="390"/>
      <c r="N851" s="390"/>
      <c r="O851" s="390"/>
      <c r="U851" s="390"/>
      <c r="V851" s="390"/>
      <c r="W851" s="390"/>
      <c r="X851" s="390"/>
      <c r="Y851" s="390"/>
      <c r="AG851" s="390"/>
      <c r="AH851" s="390"/>
    </row>
    <row r="852" spans="2:34">
      <c r="B852" s="390"/>
      <c r="C852" s="403"/>
      <c r="D852" s="403"/>
      <c r="E852" s="403"/>
      <c r="F852" s="391"/>
      <c r="G852" s="390"/>
      <c r="H852" s="390"/>
      <c r="I852" s="390"/>
      <c r="J852" s="390"/>
      <c r="K852" s="390"/>
      <c r="L852" s="390"/>
      <c r="M852" s="390"/>
      <c r="N852" s="390"/>
      <c r="O852" s="390"/>
      <c r="U852" s="390"/>
      <c r="V852" s="390"/>
      <c r="W852" s="390"/>
      <c r="X852" s="390"/>
      <c r="Y852" s="390"/>
      <c r="AG852" s="390"/>
      <c r="AH852" s="390"/>
    </row>
    <row r="853" spans="2:34">
      <c r="B853" s="390"/>
      <c r="C853" s="403"/>
      <c r="D853" s="403"/>
      <c r="E853" s="403"/>
      <c r="F853" s="391"/>
      <c r="G853" s="390"/>
      <c r="H853" s="390"/>
      <c r="I853" s="390"/>
      <c r="J853" s="390"/>
      <c r="K853" s="390"/>
      <c r="L853" s="390"/>
      <c r="M853" s="390"/>
      <c r="N853" s="390"/>
      <c r="O853" s="390"/>
      <c r="U853" s="390"/>
      <c r="V853" s="390"/>
      <c r="W853" s="390"/>
      <c r="X853" s="390"/>
      <c r="Y853" s="390"/>
      <c r="AG853" s="390"/>
      <c r="AH853" s="390"/>
    </row>
    <row r="854" spans="2:34">
      <c r="B854" s="390"/>
      <c r="C854" s="403"/>
      <c r="D854" s="403"/>
      <c r="E854" s="403"/>
      <c r="F854" s="391"/>
      <c r="G854" s="390"/>
      <c r="H854" s="390"/>
      <c r="I854" s="390"/>
      <c r="J854" s="390"/>
      <c r="K854" s="390"/>
      <c r="L854" s="390"/>
      <c r="M854" s="390"/>
      <c r="N854" s="390"/>
      <c r="O854" s="390"/>
      <c r="U854" s="390"/>
      <c r="V854" s="390"/>
      <c r="W854" s="390"/>
      <c r="X854" s="390"/>
      <c r="Y854" s="390"/>
      <c r="AG854" s="390"/>
      <c r="AH854" s="390"/>
    </row>
    <row r="855" spans="2:34">
      <c r="B855" s="390"/>
      <c r="C855" s="403"/>
      <c r="D855" s="403"/>
      <c r="E855" s="403"/>
      <c r="F855" s="391"/>
      <c r="G855" s="390"/>
      <c r="H855" s="390"/>
      <c r="I855" s="390"/>
      <c r="J855" s="390"/>
      <c r="K855" s="390"/>
      <c r="L855" s="390"/>
      <c r="M855" s="390"/>
      <c r="N855" s="390"/>
      <c r="O855" s="390"/>
      <c r="U855" s="390"/>
      <c r="V855" s="390"/>
      <c r="W855" s="390"/>
      <c r="X855" s="390"/>
      <c r="Y855" s="390"/>
      <c r="AG855" s="390"/>
      <c r="AH855" s="390"/>
    </row>
    <row r="856" spans="2:34">
      <c r="B856" s="390"/>
      <c r="C856" s="403"/>
      <c r="D856" s="403"/>
      <c r="E856" s="403"/>
      <c r="F856" s="391"/>
      <c r="G856" s="390"/>
      <c r="H856" s="390"/>
      <c r="I856" s="390"/>
      <c r="J856" s="390"/>
      <c r="K856" s="390"/>
      <c r="L856" s="390"/>
      <c r="M856" s="390"/>
      <c r="N856" s="390"/>
      <c r="O856" s="390"/>
      <c r="U856" s="390"/>
      <c r="V856" s="390"/>
      <c r="W856" s="390"/>
      <c r="X856" s="390"/>
      <c r="Y856" s="390"/>
      <c r="AG856" s="390"/>
      <c r="AH856" s="390"/>
    </row>
    <row r="857" spans="2:34">
      <c r="B857" s="390"/>
      <c r="C857" s="403"/>
      <c r="D857" s="403"/>
      <c r="E857" s="403"/>
      <c r="F857" s="391"/>
      <c r="G857" s="390"/>
      <c r="H857" s="390"/>
      <c r="I857" s="390"/>
      <c r="J857" s="390"/>
      <c r="K857" s="390"/>
      <c r="L857" s="390"/>
      <c r="M857" s="390"/>
      <c r="N857" s="390"/>
      <c r="O857" s="390"/>
      <c r="U857" s="390"/>
      <c r="V857" s="390"/>
      <c r="W857" s="390"/>
      <c r="X857" s="390"/>
      <c r="Y857" s="390"/>
      <c r="AG857" s="390"/>
      <c r="AH857" s="390"/>
    </row>
    <row r="858" spans="2:34">
      <c r="B858" s="390"/>
      <c r="C858" s="403"/>
      <c r="D858" s="403"/>
      <c r="E858" s="403"/>
      <c r="F858" s="391"/>
      <c r="G858" s="390"/>
      <c r="H858" s="390"/>
      <c r="I858" s="390"/>
      <c r="J858" s="390"/>
      <c r="K858" s="390"/>
      <c r="L858" s="390"/>
      <c r="M858" s="390"/>
      <c r="N858" s="390"/>
      <c r="O858" s="390"/>
      <c r="U858" s="390"/>
      <c r="V858" s="390"/>
      <c r="W858" s="390"/>
      <c r="X858" s="390"/>
      <c r="Y858" s="390"/>
      <c r="AG858" s="390"/>
      <c r="AH858" s="390"/>
    </row>
    <row r="859" spans="2:34">
      <c r="B859" s="390"/>
      <c r="C859" s="403"/>
      <c r="D859" s="403"/>
      <c r="E859" s="403"/>
      <c r="F859" s="391"/>
      <c r="G859" s="390"/>
      <c r="H859" s="390"/>
      <c r="I859" s="390"/>
      <c r="J859" s="390"/>
      <c r="K859" s="390"/>
      <c r="L859" s="390"/>
      <c r="M859" s="390"/>
      <c r="N859" s="390"/>
      <c r="O859" s="390"/>
      <c r="U859" s="390"/>
      <c r="V859" s="390"/>
      <c r="W859" s="390"/>
      <c r="X859" s="390"/>
      <c r="Y859" s="390"/>
      <c r="AG859" s="390"/>
      <c r="AH859" s="390"/>
    </row>
    <row r="860" spans="2:34">
      <c r="B860" s="390"/>
      <c r="C860" s="403"/>
      <c r="D860" s="403"/>
      <c r="E860" s="403"/>
      <c r="F860" s="391"/>
      <c r="G860" s="390"/>
      <c r="H860" s="390"/>
      <c r="I860" s="390"/>
      <c r="J860" s="390"/>
      <c r="K860" s="390"/>
      <c r="L860" s="390"/>
      <c r="M860" s="390"/>
      <c r="N860" s="390"/>
      <c r="O860" s="390"/>
      <c r="U860" s="390"/>
      <c r="V860" s="390"/>
      <c r="W860" s="390"/>
      <c r="X860" s="390"/>
      <c r="Y860" s="390"/>
      <c r="AG860" s="390"/>
      <c r="AH860" s="390"/>
    </row>
    <row r="861" spans="2:34">
      <c r="B861" s="390"/>
      <c r="C861" s="403"/>
      <c r="D861" s="403"/>
      <c r="E861" s="403"/>
      <c r="F861" s="391"/>
      <c r="G861" s="390"/>
      <c r="H861" s="390"/>
      <c r="I861" s="390"/>
      <c r="J861" s="390"/>
      <c r="K861" s="390"/>
      <c r="L861" s="390"/>
      <c r="M861" s="390"/>
      <c r="N861" s="390"/>
      <c r="O861" s="390"/>
      <c r="U861" s="390"/>
      <c r="V861" s="390"/>
      <c r="W861" s="390"/>
      <c r="X861" s="390"/>
      <c r="Y861" s="390"/>
      <c r="AG861" s="390"/>
      <c r="AH861" s="390"/>
    </row>
    <row r="862" spans="2:34">
      <c r="B862" s="390"/>
      <c r="C862" s="403"/>
      <c r="D862" s="403"/>
      <c r="E862" s="403"/>
      <c r="F862" s="391"/>
      <c r="G862" s="390"/>
      <c r="H862" s="390"/>
      <c r="I862" s="390"/>
      <c r="J862" s="390"/>
      <c r="K862" s="390"/>
      <c r="L862" s="390"/>
      <c r="M862" s="390"/>
      <c r="N862" s="390"/>
      <c r="O862" s="390"/>
      <c r="U862" s="390"/>
      <c r="V862" s="390"/>
      <c r="W862" s="390"/>
      <c r="X862" s="390"/>
      <c r="Y862" s="390"/>
      <c r="AG862" s="390"/>
      <c r="AH862" s="390"/>
    </row>
    <row r="863" spans="2:34">
      <c r="B863" s="390"/>
      <c r="C863" s="403"/>
      <c r="D863" s="403"/>
      <c r="E863" s="403"/>
      <c r="F863" s="391"/>
      <c r="G863" s="390"/>
      <c r="H863" s="390"/>
      <c r="I863" s="390"/>
      <c r="J863" s="390"/>
      <c r="K863" s="390"/>
      <c r="L863" s="390"/>
      <c r="M863" s="390"/>
      <c r="N863" s="390"/>
      <c r="O863" s="390"/>
      <c r="U863" s="390"/>
      <c r="V863" s="390"/>
      <c r="W863" s="390"/>
      <c r="X863" s="390"/>
      <c r="Y863" s="390"/>
      <c r="AG863" s="390"/>
      <c r="AH863" s="390"/>
    </row>
    <row r="864" spans="2:34">
      <c r="B864" s="390"/>
      <c r="C864" s="403"/>
      <c r="D864" s="403"/>
      <c r="E864" s="403"/>
      <c r="F864" s="391"/>
      <c r="G864" s="390"/>
      <c r="H864" s="390"/>
      <c r="I864" s="390"/>
      <c r="J864" s="390"/>
      <c r="K864" s="390"/>
      <c r="L864" s="390"/>
      <c r="M864" s="390"/>
      <c r="N864" s="390"/>
      <c r="O864" s="390"/>
      <c r="U864" s="390"/>
      <c r="V864" s="390"/>
      <c r="W864" s="390"/>
      <c r="X864" s="390"/>
      <c r="Y864" s="390"/>
      <c r="AG864" s="390"/>
      <c r="AH864" s="390"/>
    </row>
    <row r="865" spans="2:34">
      <c r="B865" s="390"/>
      <c r="C865" s="403"/>
      <c r="D865" s="403"/>
      <c r="E865" s="403"/>
      <c r="F865" s="391"/>
      <c r="G865" s="390"/>
      <c r="H865" s="390"/>
      <c r="I865" s="390"/>
      <c r="J865" s="390"/>
      <c r="K865" s="390"/>
      <c r="L865" s="390"/>
      <c r="M865" s="390"/>
      <c r="N865" s="390"/>
      <c r="O865" s="390"/>
      <c r="U865" s="390"/>
      <c r="V865" s="390"/>
      <c r="W865" s="390"/>
      <c r="X865" s="390"/>
      <c r="Y865" s="390"/>
      <c r="AG865" s="390"/>
      <c r="AH865" s="390"/>
    </row>
    <row r="866" spans="2:34">
      <c r="B866" s="390"/>
      <c r="C866" s="403"/>
      <c r="D866" s="403"/>
      <c r="E866" s="403"/>
      <c r="F866" s="391"/>
      <c r="G866" s="390"/>
      <c r="H866" s="390"/>
      <c r="I866" s="390"/>
      <c r="J866" s="390"/>
      <c r="K866" s="390"/>
      <c r="L866" s="390"/>
      <c r="M866" s="390"/>
      <c r="N866" s="390"/>
      <c r="O866" s="390"/>
      <c r="U866" s="390"/>
      <c r="V866" s="390"/>
      <c r="W866" s="390"/>
      <c r="X866" s="390"/>
      <c r="Y866" s="390"/>
      <c r="AG866" s="390"/>
      <c r="AH866" s="390"/>
    </row>
    <row r="867" spans="2:34">
      <c r="B867" s="390"/>
      <c r="C867" s="403"/>
      <c r="D867" s="403"/>
      <c r="E867" s="403"/>
      <c r="F867" s="391"/>
      <c r="G867" s="390"/>
      <c r="H867" s="390"/>
      <c r="I867" s="390"/>
      <c r="J867" s="390"/>
      <c r="K867" s="390"/>
      <c r="L867" s="390"/>
      <c r="M867" s="390"/>
      <c r="N867" s="390"/>
      <c r="O867" s="390"/>
      <c r="U867" s="390"/>
      <c r="V867" s="390"/>
      <c r="W867" s="390"/>
      <c r="X867" s="390"/>
      <c r="Y867" s="390"/>
      <c r="AG867" s="390"/>
      <c r="AH867" s="390"/>
    </row>
    <row r="868" spans="2:34">
      <c r="B868" s="390"/>
      <c r="C868" s="403"/>
      <c r="D868" s="403"/>
      <c r="E868" s="403"/>
      <c r="F868" s="391"/>
      <c r="G868" s="390"/>
      <c r="H868" s="390"/>
      <c r="I868" s="390"/>
      <c r="J868" s="390"/>
      <c r="K868" s="390"/>
      <c r="L868" s="390"/>
      <c r="M868" s="390"/>
      <c r="N868" s="390"/>
      <c r="O868" s="390"/>
      <c r="U868" s="390"/>
      <c r="V868" s="390"/>
      <c r="W868" s="390"/>
      <c r="X868" s="390"/>
      <c r="Y868" s="390"/>
      <c r="AG868" s="390"/>
      <c r="AH868" s="390"/>
    </row>
    <row r="869" spans="2:34">
      <c r="B869" s="390"/>
      <c r="C869" s="403"/>
      <c r="D869" s="403"/>
      <c r="E869" s="403"/>
      <c r="F869" s="391"/>
      <c r="G869" s="390"/>
      <c r="H869" s="390"/>
      <c r="I869" s="390"/>
      <c r="J869" s="390"/>
      <c r="K869" s="390"/>
      <c r="L869" s="390"/>
      <c r="M869" s="390"/>
      <c r="N869" s="390"/>
      <c r="O869" s="390"/>
      <c r="U869" s="390"/>
      <c r="V869" s="390"/>
      <c r="W869" s="390"/>
      <c r="X869" s="390"/>
      <c r="Y869" s="390"/>
      <c r="AG869" s="390"/>
      <c r="AH869" s="390"/>
    </row>
    <row r="870" spans="2:34">
      <c r="B870" s="390"/>
      <c r="C870" s="403"/>
      <c r="D870" s="403"/>
      <c r="E870" s="403"/>
      <c r="F870" s="391"/>
      <c r="G870" s="390"/>
      <c r="H870" s="390"/>
      <c r="I870" s="390"/>
      <c r="J870" s="390"/>
      <c r="K870" s="390"/>
      <c r="L870" s="390"/>
      <c r="M870" s="390"/>
      <c r="N870" s="390"/>
      <c r="O870" s="390"/>
      <c r="U870" s="390"/>
      <c r="V870" s="390"/>
      <c r="W870" s="390"/>
      <c r="X870" s="390"/>
      <c r="Y870" s="390"/>
      <c r="AG870" s="390"/>
      <c r="AH870" s="390"/>
    </row>
    <row r="871" spans="2:34">
      <c r="B871" s="390"/>
      <c r="C871" s="403"/>
      <c r="D871" s="403"/>
      <c r="E871" s="403"/>
      <c r="F871" s="391"/>
      <c r="G871" s="390"/>
      <c r="H871" s="390"/>
      <c r="I871" s="390"/>
      <c r="J871" s="390"/>
      <c r="K871" s="390"/>
      <c r="L871" s="390"/>
      <c r="M871" s="390"/>
      <c r="N871" s="390"/>
      <c r="O871" s="390"/>
      <c r="U871" s="390"/>
      <c r="V871" s="390"/>
      <c r="W871" s="390"/>
      <c r="X871" s="390"/>
      <c r="Y871" s="390"/>
      <c r="AG871" s="390"/>
      <c r="AH871" s="390"/>
    </row>
    <row r="872" spans="2:34">
      <c r="B872" s="390"/>
      <c r="C872" s="403"/>
      <c r="D872" s="403"/>
      <c r="E872" s="403"/>
      <c r="F872" s="391"/>
      <c r="G872" s="390"/>
      <c r="H872" s="390"/>
      <c r="I872" s="390"/>
      <c r="J872" s="390"/>
      <c r="K872" s="390"/>
      <c r="L872" s="390"/>
      <c r="M872" s="390"/>
      <c r="N872" s="390"/>
      <c r="O872" s="390"/>
      <c r="U872" s="390"/>
      <c r="V872" s="390"/>
      <c r="W872" s="390"/>
      <c r="X872" s="390"/>
      <c r="Y872" s="390"/>
      <c r="AG872" s="390"/>
      <c r="AH872" s="390"/>
    </row>
    <row r="873" spans="2:34">
      <c r="B873" s="390"/>
      <c r="C873" s="403"/>
      <c r="D873" s="403"/>
      <c r="E873" s="403"/>
      <c r="F873" s="391"/>
      <c r="G873" s="390"/>
      <c r="H873" s="390"/>
      <c r="I873" s="390"/>
      <c r="J873" s="390"/>
      <c r="K873" s="390"/>
      <c r="L873" s="390"/>
      <c r="M873" s="390"/>
      <c r="N873" s="390"/>
      <c r="O873" s="390"/>
      <c r="U873" s="390"/>
      <c r="V873" s="390"/>
      <c r="W873" s="390"/>
      <c r="X873" s="390"/>
      <c r="Y873" s="390"/>
      <c r="AG873" s="390"/>
      <c r="AH873" s="390"/>
    </row>
    <row r="874" spans="2:34">
      <c r="B874" s="390"/>
      <c r="C874" s="403"/>
      <c r="D874" s="403"/>
      <c r="E874" s="403"/>
      <c r="F874" s="391"/>
      <c r="G874" s="390"/>
      <c r="H874" s="390"/>
      <c r="I874" s="390"/>
      <c r="J874" s="390"/>
      <c r="K874" s="390"/>
      <c r="L874" s="390"/>
      <c r="M874" s="390"/>
      <c r="N874" s="390"/>
      <c r="O874" s="390"/>
      <c r="U874" s="390"/>
      <c r="V874" s="390"/>
      <c r="W874" s="390"/>
      <c r="X874" s="390"/>
      <c r="Y874" s="390"/>
      <c r="AG874" s="390"/>
      <c r="AH874" s="390"/>
    </row>
    <row r="875" spans="2:34">
      <c r="B875" s="390"/>
      <c r="C875" s="403"/>
      <c r="D875" s="403"/>
      <c r="E875" s="403"/>
      <c r="F875" s="391"/>
      <c r="G875" s="390"/>
      <c r="H875" s="390"/>
      <c r="I875" s="390"/>
      <c r="J875" s="390"/>
      <c r="K875" s="390"/>
      <c r="L875" s="390"/>
      <c r="M875" s="390"/>
      <c r="N875" s="390"/>
      <c r="O875" s="390"/>
      <c r="U875" s="390"/>
      <c r="V875" s="390"/>
      <c r="W875" s="390"/>
      <c r="X875" s="390"/>
      <c r="Y875" s="390"/>
      <c r="AG875" s="390"/>
      <c r="AH875" s="390"/>
    </row>
    <row r="876" spans="2:34">
      <c r="B876" s="390"/>
      <c r="C876" s="403"/>
      <c r="D876" s="403"/>
      <c r="E876" s="403"/>
      <c r="F876" s="391"/>
      <c r="G876" s="390"/>
      <c r="H876" s="390"/>
      <c r="I876" s="390"/>
      <c r="J876" s="390"/>
      <c r="K876" s="390"/>
      <c r="L876" s="390"/>
      <c r="M876" s="390"/>
      <c r="N876" s="390"/>
      <c r="O876" s="390"/>
      <c r="U876" s="390"/>
      <c r="V876" s="390"/>
      <c r="W876" s="390"/>
      <c r="X876" s="390"/>
      <c r="Y876" s="390"/>
      <c r="AG876" s="390"/>
      <c r="AH876" s="390"/>
    </row>
    <row r="877" spans="2:34">
      <c r="B877" s="390"/>
      <c r="C877" s="403"/>
      <c r="D877" s="403"/>
      <c r="E877" s="403"/>
      <c r="F877" s="391"/>
      <c r="G877" s="390"/>
      <c r="H877" s="390"/>
      <c r="I877" s="390"/>
      <c r="J877" s="390"/>
      <c r="K877" s="390"/>
      <c r="L877" s="390"/>
      <c r="M877" s="390"/>
      <c r="N877" s="390"/>
      <c r="O877" s="390"/>
      <c r="U877" s="390"/>
      <c r="V877" s="390"/>
      <c r="W877" s="390"/>
      <c r="X877" s="390"/>
      <c r="Y877" s="390"/>
      <c r="AG877" s="390"/>
      <c r="AH877" s="390"/>
    </row>
    <row r="878" spans="2:34">
      <c r="B878" s="390"/>
      <c r="C878" s="403"/>
      <c r="D878" s="403"/>
      <c r="E878" s="403"/>
      <c r="F878" s="391"/>
      <c r="G878" s="390"/>
      <c r="H878" s="390"/>
      <c r="I878" s="390"/>
      <c r="J878" s="390"/>
      <c r="K878" s="390"/>
      <c r="L878" s="390"/>
      <c r="M878" s="390"/>
      <c r="N878" s="390"/>
      <c r="O878" s="390"/>
      <c r="U878" s="390"/>
      <c r="V878" s="390"/>
      <c r="W878" s="390"/>
      <c r="X878" s="390"/>
      <c r="Y878" s="390"/>
      <c r="AG878" s="390"/>
      <c r="AH878" s="390"/>
    </row>
    <row r="879" spans="2:34">
      <c r="B879" s="390"/>
      <c r="C879" s="403"/>
      <c r="D879" s="403"/>
      <c r="E879" s="403"/>
      <c r="F879" s="391"/>
      <c r="G879" s="390"/>
      <c r="H879" s="390"/>
      <c r="I879" s="390"/>
      <c r="J879" s="390"/>
      <c r="K879" s="390"/>
      <c r="L879" s="390"/>
      <c r="M879" s="390"/>
      <c r="N879" s="390"/>
      <c r="O879" s="390"/>
      <c r="U879" s="390"/>
      <c r="V879" s="390"/>
      <c r="W879" s="390"/>
      <c r="X879" s="390"/>
      <c r="Y879" s="390"/>
      <c r="AG879" s="390"/>
      <c r="AH879" s="390"/>
    </row>
    <row r="880" spans="2:34">
      <c r="B880" s="390"/>
      <c r="C880" s="403"/>
      <c r="D880" s="403"/>
      <c r="E880" s="403"/>
      <c r="F880" s="391"/>
      <c r="G880" s="390"/>
      <c r="H880" s="390"/>
      <c r="I880" s="390"/>
      <c r="J880" s="390"/>
      <c r="K880" s="390"/>
      <c r="L880" s="390"/>
      <c r="M880" s="390"/>
      <c r="N880" s="390"/>
      <c r="O880" s="390"/>
      <c r="U880" s="390"/>
      <c r="V880" s="390"/>
      <c r="W880" s="390"/>
      <c r="X880" s="390"/>
      <c r="Y880" s="390"/>
      <c r="AG880" s="390"/>
      <c r="AH880" s="390"/>
    </row>
    <row r="881" spans="2:34">
      <c r="B881" s="390"/>
      <c r="C881" s="403"/>
      <c r="D881" s="403"/>
      <c r="E881" s="403"/>
      <c r="F881" s="391"/>
      <c r="G881" s="390"/>
      <c r="H881" s="390"/>
      <c r="I881" s="390"/>
      <c r="J881" s="390"/>
      <c r="K881" s="390"/>
      <c r="L881" s="390"/>
      <c r="M881" s="390"/>
      <c r="N881" s="390"/>
      <c r="O881" s="390"/>
      <c r="U881" s="390"/>
      <c r="V881" s="390"/>
      <c r="W881" s="390"/>
      <c r="X881" s="390"/>
      <c r="Y881" s="390"/>
      <c r="AG881" s="390"/>
      <c r="AH881" s="390"/>
    </row>
    <row r="882" spans="2:34">
      <c r="B882" s="390"/>
      <c r="C882" s="403"/>
      <c r="D882" s="403"/>
      <c r="E882" s="403"/>
      <c r="F882" s="391"/>
      <c r="G882" s="390"/>
      <c r="H882" s="390"/>
      <c r="I882" s="390"/>
      <c r="J882" s="390"/>
      <c r="K882" s="390"/>
      <c r="L882" s="390"/>
      <c r="M882" s="390"/>
      <c r="N882" s="390"/>
      <c r="O882" s="390"/>
      <c r="U882" s="390"/>
      <c r="V882" s="390"/>
      <c r="W882" s="390"/>
      <c r="X882" s="390"/>
      <c r="Y882" s="390"/>
      <c r="AG882" s="390"/>
      <c r="AH882" s="390"/>
    </row>
    <row r="883" spans="2:34">
      <c r="B883" s="390"/>
      <c r="C883" s="403"/>
      <c r="D883" s="403"/>
      <c r="E883" s="403"/>
      <c r="F883" s="391"/>
      <c r="G883" s="390"/>
      <c r="H883" s="390"/>
      <c r="I883" s="390"/>
      <c r="J883" s="390"/>
      <c r="K883" s="390"/>
      <c r="L883" s="390"/>
      <c r="M883" s="390"/>
      <c r="N883" s="390"/>
      <c r="O883" s="390"/>
      <c r="U883" s="390"/>
      <c r="V883" s="390"/>
      <c r="W883" s="390"/>
      <c r="X883" s="390"/>
      <c r="Y883" s="390"/>
      <c r="AG883" s="390"/>
      <c r="AH883" s="390"/>
    </row>
    <row r="884" spans="2:34">
      <c r="B884" s="390"/>
      <c r="C884" s="403"/>
      <c r="D884" s="403"/>
      <c r="E884" s="403"/>
      <c r="F884" s="391"/>
      <c r="G884" s="390"/>
      <c r="H884" s="390"/>
      <c r="I884" s="390"/>
      <c r="J884" s="390"/>
      <c r="K884" s="390"/>
      <c r="L884" s="390"/>
      <c r="M884" s="390"/>
      <c r="N884" s="390"/>
      <c r="O884" s="390"/>
      <c r="U884" s="390"/>
      <c r="V884" s="390"/>
      <c r="W884" s="390"/>
      <c r="X884" s="390"/>
      <c r="Y884" s="390"/>
      <c r="AG884" s="390"/>
      <c r="AH884" s="390"/>
    </row>
    <row r="885" spans="2:34">
      <c r="B885" s="390"/>
      <c r="C885" s="403"/>
      <c r="D885" s="403"/>
      <c r="E885" s="403"/>
      <c r="F885" s="391"/>
      <c r="G885" s="390"/>
      <c r="H885" s="390"/>
      <c r="I885" s="390"/>
      <c r="J885" s="390"/>
      <c r="K885" s="390"/>
      <c r="L885" s="390"/>
      <c r="M885" s="390"/>
      <c r="N885" s="390"/>
      <c r="O885" s="390"/>
      <c r="U885" s="390"/>
      <c r="V885" s="390"/>
      <c r="W885" s="390"/>
      <c r="X885" s="390"/>
      <c r="Y885" s="390"/>
      <c r="AG885" s="390"/>
      <c r="AH885" s="390"/>
    </row>
    <row r="886" spans="2:34">
      <c r="B886" s="390"/>
      <c r="C886" s="403"/>
      <c r="D886" s="403"/>
      <c r="E886" s="403"/>
      <c r="F886" s="391"/>
      <c r="G886" s="390"/>
      <c r="H886" s="390"/>
      <c r="I886" s="390"/>
      <c r="J886" s="390"/>
      <c r="K886" s="390"/>
      <c r="L886" s="390"/>
      <c r="M886" s="390"/>
      <c r="N886" s="390"/>
      <c r="O886" s="390"/>
      <c r="U886" s="390"/>
      <c r="V886" s="390"/>
      <c r="W886" s="390"/>
      <c r="X886" s="390"/>
      <c r="Y886" s="390"/>
      <c r="AG886" s="390"/>
      <c r="AH886" s="390"/>
    </row>
    <row r="887" spans="2:34">
      <c r="B887" s="390"/>
      <c r="C887" s="403"/>
      <c r="D887" s="403"/>
      <c r="E887" s="403"/>
      <c r="F887" s="391"/>
      <c r="G887" s="390"/>
      <c r="H887" s="390"/>
      <c r="I887" s="390"/>
      <c r="J887" s="390"/>
      <c r="K887" s="390"/>
      <c r="L887" s="390"/>
      <c r="M887" s="390"/>
      <c r="N887" s="390"/>
      <c r="O887" s="390"/>
      <c r="U887" s="390"/>
      <c r="V887" s="390"/>
      <c r="W887" s="390"/>
      <c r="X887" s="390"/>
      <c r="Y887" s="390"/>
      <c r="AG887" s="390"/>
      <c r="AH887" s="390"/>
    </row>
    <row r="888" spans="2:34">
      <c r="B888" s="390"/>
      <c r="C888" s="403"/>
      <c r="D888" s="403"/>
      <c r="E888" s="403"/>
      <c r="F888" s="391"/>
      <c r="G888" s="390"/>
      <c r="H888" s="390"/>
      <c r="I888" s="390"/>
      <c r="J888" s="390"/>
      <c r="K888" s="390"/>
      <c r="L888" s="390"/>
      <c r="M888" s="390"/>
      <c r="N888" s="390"/>
      <c r="O888" s="390"/>
      <c r="U888" s="390"/>
      <c r="V888" s="390"/>
      <c r="W888" s="390"/>
      <c r="X888" s="390"/>
      <c r="Y888" s="390"/>
      <c r="AG888" s="390"/>
      <c r="AH888" s="390"/>
    </row>
    <row r="889" spans="2:34">
      <c r="B889" s="390"/>
      <c r="C889" s="403"/>
      <c r="D889" s="403"/>
      <c r="E889" s="403"/>
      <c r="F889" s="391"/>
      <c r="G889" s="390"/>
      <c r="H889" s="390"/>
      <c r="I889" s="390"/>
      <c r="J889" s="390"/>
      <c r="K889" s="390"/>
      <c r="L889" s="390"/>
      <c r="M889" s="390"/>
      <c r="N889" s="390"/>
      <c r="O889" s="390"/>
      <c r="U889" s="390"/>
      <c r="V889" s="390"/>
      <c r="W889" s="390"/>
      <c r="X889" s="390"/>
      <c r="Y889" s="390"/>
      <c r="AG889" s="390"/>
      <c r="AH889" s="390"/>
    </row>
    <row r="890" spans="2:34">
      <c r="B890" s="390"/>
      <c r="C890" s="403"/>
      <c r="D890" s="403"/>
      <c r="E890" s="403"/>
      <c r="F890" s="391"/>
      <c r="G890" s="390"/>
      <c r="H890" s="390"/>
      <c r="I890" s="390"/>
      <c r="J890" s="390"/>
      <c r="K890" s="390"/>
      <c r="L890" s="390"/>
      <c r="M890" s="390"/>
      <c r="N890" s="390"/>
      <c r="O890" s="390"/>
      <c r="U890" s="390"/>
      <c r="V890" s="390"/>
      <c r="W890" s="390"/>
      <c r="X890" s="390"/>
      <c r="Y890" s="390"/>
      <c r="AG890" s="390"/>
      <c r="AH890" s="390"/>
    </row>
    <row r="891" spans="2:34">
      <c r="B891" s="390"/>
      <c r="C891" s="403"/>
      <c r="D891" s="403"/>
      <c r="E891" s="403"/>
      <c r="F891" s="391"/>
      <c r="G891" s="390"/>
      <c r="H891" s="390"/>
      <c r="I891" s="390"/>
      <c r="J891" s="390"/>
      <c r="K891" s="390"/>
      <c r="L891" s="390"/>
      <c r="M891" s="390"/>
      <c r="N891" s="390"/>
      <c r="O891" s="390"/>
      <c r="U891" s="390"/>
      <c r="V891" s="390"/>
      <c r="W891" s="390"/>
      <c r="X891" s="390"/>
      <c r="Y891" s="390"/>
      <c r="AG891" s="390"/>
      <c r="AH891" s="390"/>
    </row>
    <row r="892" spans="2:34">
      <c r="B892" s="390"/>
      <c r="C892" s="403"/>
      <c r="D892" s="403"/>
      <c r="E892" s="403"/>
      <c r="F892" s="391"/>
      <c r="G892" s="390"/>
      <c r="H892" s="390"/>
      <c r="I892" s="390"/>
      <c r="J892" s="390"/>
      <c r="K892" s="390"/>
      <c r="L892" s="390"/>
      <c r="M892" s="390"/>
      <c r="N892" s="390"/>
      <c r="O892" s="390"/>
      <c r="U892" s="390"/>
      <c r="V892" s="390"/>
      <c r="W892" s="390"/>
      <c r="X892" s="390"/>
      <c r="Y892" s="390"/>
      <c r="AG892" s="390"/>
      <c r="AH892" s="390"/>
    </row>
    <row r="893" spans="2:34">
      <c r="B893" s="390"/>
      <c r="C893" s="403"/>
      <c r="D893" s="403"/>
      <c r="E893" s="403"/>
      <c r="F893" s="391"/>
      <c r="G893" s="390"/>
      <c r="H893" s="390"/>
      <c r="I893" s="390"/>
      <c r="J893" s="390"/>
      <c r="K893" s="390"/>
      <c r="L893" s="390"/>
      <c r="M893" s="390"/>
      <c r="N893" s="390"/>
      <c r="O893" s="390"/>
      <c r="U893" s="390"/>
      <c r="V893" s="390"/>
      <c r="W893" s="390"/>
      <c r="X893" s="390"/>
      <c r="Y893" s="390"/>
      <c r="AG893" s="390"/>
      <c r="AH893" s="390"/>
    </row>
    <row r="894" spans="2:34">
      <c r="B894" s="390"/>
      <c r="C894" s="403"/>
      <c r="D894" s="403"/>
      <c r="E894" s="403"/>
      <c r="F894" s="391"/>
      <c r="G894" s="390"/>
      <c r="H894" s="390"/>
      <c r="I894" s="390"/>
      <c r="J894" s="390"/>
      <c r="K894" s="390"/>
      <c r="L894" s="390"/>
      <c r="M894" s="390"/>
      <c r="N894" s="390"/>
      <c r="O894" s="390"/>
      <c r="U894" s="390"/>
      <c r="V894" s="390"/>
      <c r="W894" s="390"/>
      <c r="X894" s="390"/>
      <c r="Y894" s="390"/>
      <c r="AG894" s="390"/>
      <c r="AH894" s="390"/>
    </row>
    <row r="895" spans="2:34">
      <c r="B895" s="390"/>
      <c r="C895" s="403"/>
      <c r="D895" s="403"/>
      <c r="E895" s="403"/>
      <c r="F895" s="391"/>
      <c r="G895" s="390"/>
      <c r="H895" s="390"/>
      <c r="I895" s="390"/>
      <c r="J895" s="390"/>
      <c r="K895" s="390"/>
      <c r="L895" s="390"/>
      <c r="M895" s="390"/>
      <c r="N895" s="390"/>
      <c r="O895" s="390"/>
      <c r="U895" s="390"/>
      <c r="V895" s="390"/>
      <c r="W895" s="390"/>
      <c r="X895" s="390"/>
      <c r="Y895" s="390"/>
      <c r="AG895" s="390"/>
      <c r="AH895" s="390"/>
    </row>
    <row r="896" spans="2:34">
      <c r="B896" s="390"/>
      <c r="C896" s="403"/>
      <c r="D896" s="403"/>
      <c r="E896" s="403"/>
      <c r="F896" s="391"/>
      <c r="G896" s="390"/>
      <c r="H896" s="390"/>
      <c r="I896" s="390"/>
      <c r="J896" s="390"/>
      <c r="K896" s="390"/>
      <c r="L896" s="390"/>
      <c r="M896" s="390"/>
      <c r="N896" s="390"/>
      <c r="O896" s="390"/>
      <c r="U896" s="390"/>
      <c r="V896" s="390"/>
      <c r="W896" s="390"/>
      <c r="X896" s="390"/>
      <c r="Y896" s="390"/>
      <c r="AG896" s="390"/>
      <c r="AH896" s="390"/>
    </row>
    <row r="897" spans="2:34">
      <c r="B897" s="390"/>
      <c r="C897" s="403"/>
      <c r="D897" s="403"/>
      <c r="E897" s="403"/>
      <c r="F897" s="391"/>
      <c r="G897" s="390"/>
      <c r="H897" s="390"/>
      <c r="I897" s="390"/>
      <c r="J897" s="390"/>
      <c r="K897" s="390"/>
      <c r="L897" s="390"/>
      <c r="M897" s="390"/>
      <c r="N897" s="390"/>
      <c r="O897" s="390"/>
      <c r="U897" s="390"/>
      <c r="V897" s="390"/>
      <c r="W897" s="390"/>
      <c r="X897" s="390"/>
      <c r="Y897" s="390"/>
      <c r="AG897" s="390"/>
      <c r="AH897" s="390"/>
    </row>
    <row r="898" spans="2:34">
      <c r="B898" s="390"/>
      <c r="C898" s="403"/>
      <c r="D898" s="403"/>
      <c r="E898" s="403"/>
      <c r="F898" s="391"/>
      <c r="G898" s="390"/>
      <c r="H898" s="390"/>
      <c r="I898" s="390"/>
      <c r="J898" s="390"/>
      <c r="K898" s="390"/>
      <c r="L898" s="390"/>
      <c r="M898" s="390"/>
      <c r="N898" s="390"/>
      <c r="O898" s="390"/>
      <c r="U898" s="390"/>
      <c r="V898" s="390"/>
      <c r="W898" s="390"/>
      <c r="X898" s="390"/>
      <c r="Y898" s="390"/>
      <c r="AG898" s="390"/>
      <c r="AH898" s="390"/>
    </row>
    <row r="899" spans="2:34">
      <c r="B899" s="390"/>
      <c r="C899" s="403"/>
      <c r="D899" s="403"/>
      <c r="E899" s="403"/>
      <c r="F899" s="391"/>
      <c r="G899" s="390"/>
      <c r="H899" s="390"/>
      <c r="I899" s="390"/>
      <c r="J899" s="390"/>
      <c r="K899" s="390"/>
      <c r="L899" s="390"/>
      <c r="M899" s="390"/>
      <c r="N899" s="390"/>
      <c r="O899" s="390"/>
      <c r="U899" s="390"/>
      <c r="V899" s="390"/>
      <c r="W899" s="390"/>
      <c r="X899" s="390"/>
      <c r="Y899" s="390"/>
      <c r="AG899" s="390"/>
      <c r="AH899" s="390"/>
    </row>
    <row r="900" spans="2:34">
      <c r="B900" s="390"/>
      <c r="C900" s="403"/>
      <c r="D900" s="403"/>
      <c r="E900" s="403"/>
      <c r="F900" s="391"/>
      <c r="G900" s="390"/>
      <c r="H900" s="390"/>
      <c r="I900" s="390"/>
      <c r="J900" s="390"/>
      <c r="K900" s="390"/>
      <c r="L900" s="390"/>
      <c r="M900" s="390"/>
      <c r="N900" s="390"/>
      <c r="O900" s="390"/>
      <c r="U900" s="390"/>
      <c r="V900" s="390"/>
      <c r="W900" s="390"/>
      <c r="X900" s="390"/>
      <c r="Y900" s="390"/>
      <c r="AG900" s="390"/>
      <c r="AH900" s="390"/>
    </row>
    <row r="901" spans="2:34">
      <c r="B901" s="390"/>
      <c r="C901" s="403"/>
      <c r="D901" s="403"/>
      <c r="E901" s="403"/>
      <c r="F901" s="391"/>
      <c r="G901" s="390"/>
      <c r="H901" s="390"/>
      <c r="I901" s="390"/>
      <c r="J901" s="390"/>
      <c r="K901" s="390"/>
      <c r="L901" s="390"/>
      <c r="M901" s="390"/>
      <c r="N901" s="390"/>
      <c r="O901" s="390"/>
      <c r="U901" s="390"/>
      <c r="V901" s="390"/>
      <c r="W901" s="390"/>
      <c r="X901" s="390"/>
      <c r="Y901" s="390"/>
      <c r="AG901" s="390"/>
      <c r="AH901" s="390"/>
    </row>
    <row r="902" spans="2:34">
      <c r="B902" s="390"/>
      <c r="C902" s="403"/>
      <c r="D902" s="403"/>
      <c r="E902" s="403"/>
      <c r="F902" s="391"/>
      <c r="G902" s="390"/>
      <c r="H902" s="390"/>
      <c r="I902" s="390"/>
      <c r="J902" s="390"/>
      <c r="K902" s="390"/>
      <c r="L902" s="390"/>
      <c r="M902" s="390"/>
      <c r="N902" s="390"/>
      <c r="O902" s="390"/>
      <c r="U902" s="390"/>
      <c r="V902" s="390"/>
      <c r="W902" s="390"/>
      <c r="X902" s="390"/>
      <c r="Y902" s="390"/>
      <c r="AG902" s="390"/>
      <c r="AH902" s="390"/>
    </row>
    <row r="903" spans="2:34">
      <c r="B903" s="390"/>
      <c r="C903" s="403"/>
      <c r="D903" s="403"/>
      <c r="E903" s="403"/>
      <c r="F903" s="391"/>
      <c r="G903" s="390"/>
      <c r="H903" s="390"/>
      <c r="I903" s="390"/>
      <c r="J903" s="390"/>
      <c r="K903" s="390"/>
      <c r="L903" s="390"/>
      <c r="M903" s="390"/>
      <c r="N903" s="390"/>
      <c r="O903" s="390"/>
      <c r="U903" s="390"/>
      <c r="V903" s="390"/>
      <c r="W903" s="390"/>
      <c r="X903" s="390"/>
      <c r="Y903" s="390"/>
      <c r="AG903" s="390"/>
      <c r="AH903" s="390"/>
    </row>
    <row r="904" spans="2:34">
      <c r="B904" s="390"/>
      <c r="C904" s="403"/>
      <c r="D904" s="403"/>
      <c r="E904" s="403"/>
      <c r="F904" s="391"/>
      <c r="G904" s="390"/>
      <c r="H904" s="390"/>
      <c r="I904" s="390"/>
      <c r="J904" s="390"/>
      <c r="K904" s="390"/>
      <c r="L904" s="390"/>
      <c r="M904" s="390"/>
      <c r="N904" s="390"/>
      <c r="O904" s="390"/>
      <c r="U904" s="390"/>
      <c r="V904" s="390"/>
      <c r="W904" s="390"/>
      <c r="X904" s="390"/>
      <c r="Y904" s="390"/>
      <c r="AG904" s="390"/>
      <c r="AH904" s="390"/>
    </row>
    <row r="905" spans="2:34">
      <c r="B905" s="390"/>
      <c r="C905" s="403"/>
      <c r="D905" s="403"/>
      <c r="E905" s="403"/>
      <c r="F905" s="391"/>
      <c r="G905" s="390"/>
      <c r="H905" s="390"/>
      <c r="I905" s="390"/>
      <c r="J905" s="390"/>
      <c r="K905" s="390"/>
      <c r="L905" s="390"/>
      <c r="M905" s="390"/>
      <c r="N905" s="390"/>
      <c r="O905" s="390"/>
      <c r="U905" s="390"/>
      <c r="V905" s="390"/>
      <c r="W905" s="390"/>
      <c r="X905" s="390"/>
      <c r="Y905" s="390"/>
      <c r="AG905" s="390"/>
      <c r="AH905" s="390"/>
    </row>
    <row r="906" spans="2:34">
      <c r="B906" s="390"/>
      <c r="C906" s="403"/>
      <c r="D906" s="403"/>
      <c r="E906" s="403"/>
      <c r="F906" s="391"/>
      <c r="G906" s="390"/>
      <c r="H906" s="390"/>
      <c r="I906" s="390"/>
      <c r="J906" s="390"/>
      <c r="K906" s="390"/>
      <c r="L906" s="390"/>
      <c r="M906" s="390"/>
      <c r="N906" s="390"/>
      <c r="O906" s="390"/>
      <c r="U906" s="390"/>
      <c r="V906" s="390"/>
      <c r="W906" s="390"/>
      <c r="X906" s="390"/>
      <c r="Y906" s="390"/>
      <c r="AG906" s="390"/>
      <c r="AH906" s="390"/>
    </row>
    <row r="907" spans="2:34">
      <c r="B907" s="390"/>
      <c r="C907" s="403"/>
      <c r="D907" s="403"/>
      <c r="E907" s="403"/>
      <c r="F907" s="391"/>
      <c r="G907" s="390"/>
      <c r="H907" s="390"/>
      <c r="I907" s="390"/>
      <c r="J907" s="390"/>
      <c r="K907" s="390"/>
      <c r="L907" s="390"/>
      <c r="M907" s="390"/>
      <c r="N907" s="390"/>
      <c r="O907" s="390"/>
      <c r="U907" s="390"/>
      <c r="V907" s="390"/>
      <c r="W907" s="390"/>
      <c r="X907" s="390"/>
      <c r="Y907" s="390"/>
      <c r="AG907" s="390"/>
      <c r="AH907" s="390"/>
    </row>
    <row r="908" spans="2:34">
      <c r="B908" s="390"/>
      <c r="C908" s="403"/>
      <c r="D908" s="403"/>
      <c r="E908" s="403"/>
      <c r="F908" s="391"/>
      <c r="G908" s="390"/>
      <c r="H908" s="390"/>
      <c r="I908" s="390"/>
      <c r="J908" s="390"/>
      <c r="K908" s="390"/>
      <c r="L908" s="390"/>
      <c r="M908" s="390"/>
      <c r="N908" s="390"/>
      <c r="O908" s="390"/>
      <c r="U908" s="390"/>
      <c r="V908" s="390"/>
      <c r="W908" s="390"/>
      <c r="X908" s="390"/>
      <c r="Y908" s="390"/>
      <c r="AG908" s="390"/>
      <c r="AH908" s="390"/>
    </row>
    <row r="909" spans="2:34">
      <c r="B909" s="390"/>
      <c r="C909" s="403"/>
      <c r="D909" s="403"/>
      <c r="E909" s="403"/>
      <c r="F909" s="391"/>
      <c r="G909" s="390"/>
      <c r="H909" s="390"/>
      <c r="I909" s="390"/>
      <c r="J909" s="390"/>
      <c r="K909" s="390"/>
      <c r="L909" s="390"/>
      <c r="M909" s="390"/>
      <c r="N909" s="390"/>
      <c r="O909" s="390"/>
      <c r="U909" s="390"/>
      <c r="V909" s="390"/>
      <c r="W909" s="390"/>
      <c r="X909" s="390"/>
      <c r="Y909" s="390"/>
      <c r="AG909" s="390"/>
      <c r="AH909" s="390"/>
    </row>
    <row r="910" spans="2:34">
      <c r="B910" s="390"/>
      <c r="C910" s="403"/>
      <c r="D910" s="403"/>
      <c r="E910" s="403"/>
      <c r="F910" s="391"/>
      <c r="G910" s="390"/>
      <c r="H910" s="390"/>
      <c r="I910" s="390"/>
      <c r="J910" s="390"/>
      <c r="K910" s="390"/>
      <c r="L910" s="390"/>
      <c r="M910" s="390"/>
      <c r="N910" s="390"/>
      <c r="O910" s="390"/>
      <c r="U910" s="390"/>
      <c r="V910" s="390"/>
      <c r="W910" s="390"/>
      <c r="X910" s="390"/>
      <c r="Y910" s="390"/>
      <c r="AG910" s="390"/>
      <c r="AH910" s="390"/>
    </row>
    <row r="911" spans="2:34">
      <c r="B911" s="390"/>
      <c r="C911" s="403"/>
      <c r="D911" s="403"/>
      <c r="E911" s="403"/>
      <c r="F911" s="391"/>
      <c r="G911" s="390"/>
      <c r="H911" s="390"/>
      <c r="I911" s="390"/>
      <c r="J911" s="390"/>
      <c r="K911" s="390"/>
      <c r="L911" s="390"/>
      <c r="M911" s="390"/>
      <c r="N911" s="390"/>
      <c r="O911" s="390"/>
      <c r="U911" s="390"/>
      <c r="V911" s="390"/>
      <c r="W911" s="390"/>
      <c r="X911" s="390"/>
      <c r="Y911" s="390"/>
      <c r="AG911" s="390"/>
      <c r="AH911" s="390"/>
    </row>
    <row r="912" spans="2:34">
      <c r="B912" s="390"/>
      <c r="C912" s="403"/>
      <c r="D912" s="403"/>
      <c r="E912" s="403"/>
      <c r="F912" s="391"/>
      <c r="G912" s="390"/>
      <c r="H912" s="390"/>
      <c r="I912" s="390"/>
      <c r="J912" s="390"/>
      <c r="K912" s="390"/>
      <c r="L912" s="390"/>
      <c r="M912" s="390"/>
      <c r="N912" s="390"/>
      <c r="O912" s="390"/>
      <c r="U912" s="390"/>
      <c r="V912" s="390"/>
      <c r="W912" s="390"/>
      <c r="X912" s="390"/>
      <c r="Y912" s="390"/>
      <c r="AG912" s="390"/>
      <c r="AH912" s="390"/>
    </row>
    <row r="913" spans="2:34">
      <c r="B913" s="390"/>
      <c r="C913" s="403"/>
      <c r="D913" s="403"/>
      <c r="E913" s="403"/>
      <c r="F913" s="391"/>
      <c r="G913" s="390"/>
      <c r="H913" s="390"/>
      <c r="I913" s="390"/>
      <c r="J913" s="390"/>
      <c r="K913" s="390"/>
      <c r="L913" s="390"/>
      <c r="M913" s="390"/>
      <c r="N913" s="390"/>
      <c r="O913" s="390"/>
      <c r="U913" s="390"/>
      <c r="V913" s="390"/>
      <c r="W913" s="390"/>
      <c r="X913" s="390"/>
      <c r="Y913" s="390"/>
      <c r="AG913" s="390"/>
      <c r="AH913" s="390"/>
    </row>
    <row r="914" spans="2:34">
      <c r="H914" s="390"/>
      <c r="I914" s="390"/>
      <c r="J914" s="390"/>
      <c r="K914" s="390"/>
      <c r="L914" s="390"/>
      <c r="M914" s="390"/>
      <c r="N914" s="390"/>
      <c r="O914" s="390"/>
      <c r="U914" s="390"/>
      <c r="V914" s="390"/>
      <c r="W914" s="390"/>
      <c r="X914" s="390"/>
      <c r="Y914" s="390"/>
      <c r="AG914" s="390"/>
      <c r="AH914" s="390"/>
    </row>
    <row r="915" spans="2:34">
      <c r="H915" s="390"/>
      <c r="I915" s="390"/>
      <c r="J915" s="390"/>
      <c r="K915" s="390"/>
      <c r="L915" s="390"/>
      <c r="M915" s="390"/>
      <c r="N915" s="390"/>
      <c r="O915" s="390"/>
      <c r="U915" s="390"/>
      <c r="V915" s="390"/>
      <c r="W915" s="390"/>
      <c r="X915" s="390"/>
      <c r="Y915" s="390"/>
      <c r="AG915" s="390"/>
      <c r="AH915" s="390"/>
    </row>
    <row r="916" spans="2:34">
      <c r="H916" s="390"/>
      <c r="I916" s="390"/>
      <c r="J916" s="390"/>
      <c r="K916" s="390"/>
      <c r="L916" s="390"/>
      <c r="M916" s="390"/>
      <c r="N916" s="390"/>
      <c r="O916" s="390"/>
      <c r="U916" s="390"/>
      <c r="V916" s="390"/>
      <c r="W916" s="390"/>
      <c r="X916" s="390"/>
      <c r="Y916" s="390"/>
      <c r="AG916" s="390"/>
      <c r="AH916" s="390"/>
    </row>
    <row r="917" spans="2:34">
      <c r="H917" s="390"/>
      <c r="I917" s="390"/>
      <c r="J917" s="390"/>
      <c r="K917" s="390"/>
      <c r="L917" s="390"/>
      <c r="M917" s="390"/>
      <c r="N917" s="390"/>
      <c r="O917" s="390"/>
      <c r="U917" s="390"/>
      <c r="V917" s="390"/>
      <c r="W917" s="390"/>
      <c r="X917" s="390"/>
      <c r="Y917" s="390"/>
      <c r="AG917" s="390"/>
      <c r="AH917" s="390"/>
    </row>
    <row r="918" spans="2:34">
      <c r="H918" s="390"/>
      <c r="I918" s="390"/>
      <c r="J918" s="390"/>
      <c r="K918" s="390"/>
      <c r="L918" s="390"/>
      <c r="M918" s="390"/>
      <c r="N918" s="390"/>
      <c r="O918" s="390"/>
      <c r="U918" s="390"/>
      <c r="V918" s="390"/>
      <c r="W918" s="390"/>
      <c r="X918" s="390"/>
      <c r="Y918" s="390"/>
      <c r="AG918" s="390"/>
      <c r="AH918" s="390"/>
    </row>
    <row r="919" spans="2:34">
      <c r="H919" s="390"/>
      <c r="I919" s="390"/>
      <c r="J919" s="390"/>
      <c r="K919" s="390"/>
      <c r="L919" s="390"/>
      <c r="M919" s="390"/>
      <c r="N919" s="390"/>
      <c r="O919" s="390"/>
      <c r="U919" s="390"/>
      <c r="V919" s="390"/>
      <c r="W919" s="390"/>
      <c r="X919" s="390"/>
      <c r="Y919" s="390"/>
      <c r="AG919" s="390"/>
      <c r="AH919" s="390"/>
    </row>
    <row r="920" spans="2:34">
      <c r="H920" s="390"/>
      <c r="I920" s="390"/>
      <c r="J920" s="390"/>
      <c r="K920" s="390"/>
      <c r="L920" s="390"/>
      <c r="M920" s="390"/>
      <c r="N920" s="390"/>
      <c r="O920" s="390"/>
      <c r="U920" s="390"/>
      <c r="V920" s="390"/>
      <c r="W920" s="390"/>
      <c r="X920" s="390"/>
      <c r="Y920" s="390"/>
      <c r="AG920" s="390"/>
      <c r="AH920" s="390"/>
    </row>
    <row r="921" spans="2:34">
      <c r="H921" s="390"/>
      <c r="I921" s="390"/>
      <c r="J921" s="390"/>
      <c r="K921" s="390"/>
      <c r="L921" s="390"/>
      <c r="M921" s="390"/>
      <c r="N921" s="390"/>
      <c r="O921" s="390"/>
      <c r="U921" s="390"/>
      <c r="V921" s="390"/>
      <c r="W921" s="390"/>
      <c r="X921" s="390"/>
      <c r="Y921" s="390"/>
      <c r="AG921" s="390"/>
      <c r="AH921" s="390"/>
    </row>
    <row r="922" spans="2:34">
      <c r="H922" s="390"/>
      <c r="I922" s="390"/>
      <c r="J922" s="390"/>
      <c r="K922" s="390"/>
      <c r="L922" s="390"/>
      <c r="M922" s="390"/>
      <c r="N922" s="390"/>
      <c r="O922" s="390"/>
      <c r="U922" s="390"/>
      <c r="V922" s="390"/>
      <c r="W922" s="390"/>
      <c r="X922" s="390"/>
      <c r="Y922" s="390"/>
      <c r="AG922" s="390"/>
      <c r="AH922" s="390"/>
    </row>
    <row r="923" spans="2:34">
      <c r="H923" s="390"/>
      <c r="I923" s="390"/>
      <c r="J923" s="390"/>
      <c r="K923" s="390"/>
      <c r="L923" s="390"/>
      <c r="M923" s="390"/>
      <c r="N923" s="390"/>
      <c r="O923" s="390"/>
      <c r="U923" s="390"/>
      <c r="V923" s="390"/>
      <c r="W923" s="390"/>
      <c r="X923" s="390"/>
      <c r="Y923" s="390"/>
      <c r="AG923" s="390"/>
      <c r="AH923" s="390"/>
    </row>
    <row r="924" spans="2:34">
      <c r="H924" s="390"/>
      <c r="I924" s="390"/>
      <c r="J924" s="390"/>
      <c r="K924" s="390"/>
      <c r="L924" s="390"/>
      <c r="M924" s="390"/>
      <c r="N924" s="390"/>
      <c r="O924" s="390"/>
      <c r="U924" s="390"/>
      <c r="V924" s="390"/>
      <c r="W924" s="390"/>
      <c r="X924" s="390"/>
      <c r="Y924" s="390"/>
      <c r="AG924" s="390"/>
      <c r="AH924" s="390"/>
    </row>
    <row r="925" spans="2:34">
      <c r="H925" s="390"/>
      <c r="I925" s="390"/>
      <c r="J925" s="390"/>
      <c r="K925" s="390"/>
      <c r="L925" s="390"/>
      <c r="M925" s="390"/>
      <c r="N925" s="390"/>
      <c r="O925" s="390"/>
      <c r="U925" s="390"/>
      <c r="V925" s="390"/>
      <c r="W925" s="390"/>
      <c r="X925" s="390"/>
      <c r="Y925" s="390"/>
      <c r="AG925" s="390"/>
      <c r="AH925" s="390"/>
    </row>
    <row r="926" spans="2:34">
      <c r="H926" s="390"/>
      <c r="I926" s="390"/>
      <c r="J926" s="390"/>
      <c r="K926" s="390"/>
      <c r="L926" s="390"/>
      <c r="M926" s="390"/>
      <c r="N926" s="390"/>
      <c r="O926" s="390"/>
      <c r="U926" s="390"/>
      <c r="V926" s="390"/>
      <c r="W926" s="390"/>
      <c r="X926" s="390"/>
      <c r="Y926" s="390"/>
      <c r="AG926" s="390"/>
      <c r="AH926" s="390"/>
    </row>
    <row r="927" spans="2:34">
      <c r="H927" s="390"/>
      <c r="I927" s="390"/>
      <c r="J927" s="390"/>
      <c r="K927" s="390"/>
      <c r="L927" s="390"/>
      <c r="M927" s="390"/>
      <c r="N927" s="390"/>
      <c r="O927" s="390"/>
      <c r="U927" s="390"/>
      <c r="V927" s="390"/>
      <c r="W927" s="390"/>
      <c r="X927" s="390"/>
      <c r="Y927" s="390"/>
      <c r="AG927" s="390"/>
      <c r="AH927" s="390"/>
    </row>
    <row r="928" spans="2:34">
      <c r="H928" s="390"/>
      <c r="I928" s="390"/>
      <c r="J928" s="390"/>
      <c r="K928" s="390"/>
      <c r="L928" s="390"/>
      <c r="M928" s="390"/>
      <c r="N928" s="390"/>
      <c r="O928" s="390"/>
      <c r="U928" s="390"/>
      <c r="V928" s="390"/>
      <c r="W928" s="390"/>
      <c r="X928" s="390"/>
      <c r="Y928" s="390"/>
      <c r="AG928" s="390"/>
      <c r="AH928" s="390"/>
    </row>
    <row r="929" spans="8:34">
      <c r="H929" s="390"/>
      <c r="I929" s="390"/>
      <c r="J929" s="390"/>
      <c r="K929" s="390"/>
      <c r="L929" s="390"/>
      <c r="M929" s="390"/>
      <c r="N929" s="390"/>
      <c r="O929" s="390"/>
      <c r="U929" s="390"/>
      <c r="V929" s="390"/>
      <c r="W929" s="390"/>
      <c r="X929" s="390"/>
      <c r="Y929" s="390"/>
      <c r="AG929" s="390"/>
      <c r="AH929" s="390"/>
    </row>
    <row r="930" spans="8:34">
      <c r="H930" s="390"/>
      <c r="I930" s="390"/>
      <c r="J930" s="390"/>
      <c r="K930" s="390"/>
      <c r="L930" s="390"/>
      <c r="M930" s="390"/>
      <c r="N930" s="390"/>
      <c r="O930" s="390"/>
      <c r="U930" s="390"/>
      <c r="V930" s="390"/>
      <c r="W930" s="390"/>
      <c r="X930" s="390"/>
      <c r="Y930" s="390"/>
      <c r="AG930" s="390"/>
      <c r="AH930" s="390"/>
    </row>
    <row r="931" spans="8:34">
      <c r="H931" s="390"/>
      <c r="I931" s="390"/>
      <c r="J931" s="390"/>
      <c r="K931" s="390"/>
      <c r="L931" s="390"/>
      <c r="M931" s="390"/>
      <c r="N931" s="390"/>
      <c r="O931" s="390"/>
      <c r="U931" s="390"/>
      <c r="V931" s="390"/>
      <c r="W931" s="390"/>
      <c r="X931" s="390"/>
      <c r="Y931" s="390"/>
      <c r="AG931" s="390"/>
      <c r="AH931" s="390"/>
    </row>
    <row r="932" spans="8:34">
      <c r="H932" s="390"/>
      <c r="I932" s="390"/>
      <c r="J932" s="390"/>
      <c r="K932" s="390"/>
      <c r="L932" s="390"/>
      <c r="M932" s="390"/>
      <c r="N932" s="390"/>
      <c r="O932" s="390"/>
      <c r="U932" s="390"/>
      <c r="V932" s="390"/>
      <c r="W932" s="390"/>
      <c r="X932" s="390"/>
      <c r="Y932" s="390"/>
      <c r="AG932" s="390"/>
      <c r="AH932" s="390"/>
    </row>
    <row r="933" spans="8:34">
      <c r="H933" s="390"/>
      <c r="I933" s="390"/>
      <c r="J933" s="390"/>
      <c r="K933" s="390"/>
      <c r="L933" s="390"/>
      <c r="M933" s="390"/>
      <c r="N933" s="390"/>
      <c r="O933" s="390"/>
      <c r="U933" s="390"/>
      <c r="V933" s="390"/>
      <c r="W933" s="390"/>
      <c r="X933" s="390"/>
      <c r="Y933" s="390"/>
      <c r="AG933" s="390"/>
      <c r="AH933" s="390"/>
    </row>
    <row r="934" spans="8:34">
      <c r="H934" s="390"/>
      <c r="I934" s="390"/>
      <c r="J934" s="390"/>
      <c r="K934" s="390"/>
      <c r="L934" s="390"/>
      <c r="M934" s="390"/>
      <c r="N934" s="390"/>
      <c r="O934" s="390"/>
      <c r="U934" s="390"/>
      <c r="V934" s="390"/>
      <c r="W934" s="390"/>
      <c r="X934" s="390"/>
      <c r="Y934" s="390"/>
      <c r="AG934" s="390"/>
      <c r="AH934" s="390"/>
    </row>
    <row r="935" spans="8:34">
      <c r="H935" s="390"/>
      <c r="I935" s="390"/>
      <c r="J935" s="390"/>
      <c r="K935" s="390"/>
      <c r="L935" s="390"/>
      <c r="M935" s="390"/>
      <c r="N935" s="390"/>
      <c r="O935" s="390"/>
      <c r="U935" s="390"/>
      <c r="V935" s="390"/>
      <c r="W935" s="390"/>
      <c r="X935" s="390"/>
      <c r="Y935" s="390"/>
      <c r="AG935" s="390"/>
      <c r="AH935" s="390"/>
    </row>
    <row r="936" spans="8:34">
      <c r="H936" s="390"/>
      <c r="I936" s="390"/>
      <c r="J936" s="390"/>
      <c r="K936" s="390"/>
      <c r="L936" s="390"/>
      <c r="M936" s="390"/>
      <c r="N936" s="390"/>
      <c r="O936" s="390"/>
      <c r="U936" s="390"/>
      <c r="V936" s="390"/>
      <c r="W936" s="390"/>
      <c r="X936" s="390"/>
      <c r="Y936" s="390"/>
      <c r="AG936" s="390"/>
      <c r="AH936" s="390"/>
    </row>
    <row r="937" spans="8:34">
      <c r="H937" s="390"/>
      <c r="I937" s="390"/>
      <c r="J937" s="390"/>
      <c r="K937" s="390"/>
      <c r="L937" s="390"/>
      <c r="M937" s="390"/>
      <c r="N937" s="390"/>
      <c r="O937" s="390"/>
      <c r="U937" s="390"/>
      <c r="V937" s="390"/>
      <c r="W937" s="390"/>
      <c r="X937" s="390"/>
      <c r="Y937" s="390"/>
      <c r="AG937" s="390"/>
      <c r="AH937" s="390"/>
    </row>
    <row r="938" spans="8:34">
      <c r="H938" s="390"/>
      <c r="I938" s="390"/>
      <c r="J938" s="390"/>
      <c r="K938" s="390"/>
      <c r="L938" s="390"/>
      <c r="M938" s="390"/>
      <c r="N938" s="390"/>
      <c r="O938" s="390"/>
      <c r="U938" s="390"/>
      <c r="V938" s="390"/>
      <c r="W938" s="390"/>
      <c r="X938" s="390"/>
      <c r="Y938" s="390"/>
      <c r="AG938" s="390"/>
      <c r="AH938" s="390"/>
    </row>
    <row r="939" spans="8:34">
      <c r="H939" s="390"/>
      <c r="I939" s="390"/>
      <c r="J939" s="390"/>
      <c r="K939" s="390"/>
      <c r="L939" s="390"/>
      <c r="M939" s="390"/>
      <c r="N939" s="390"/>
      <c r="O939" s="390"/>
      <c r="U939" s="390"/>
      <c r="V939" s="390"/>
      <c r="W939" s="390"/>
      <c r="X939" s="390"/>
      <c r="Y939" s="390"/>
      <c r="AG939" s="390"/>
      <c r="AH939" s="390"/>
    </row>
    <row r="940" spans="8:34">
      <c r="H940" s="390"/>
      <c r="I940" s="390"/>
      <c r="J940" s="390"/>
      <c r="K940" s="390"/>
      <c r="L940" s="390"/>
      <c r="M940" s="390"/>
      <c r="N940" s="390"/>
      <c r="O940" s="390"/>
      <c r="U940" s="390"/>
      <c r="V940" s="390"/>
      <c r="W940" s="390"/>
      <c r="X940" s="390"/>
      <c r="Y940" s="390"/>
      <c r="AG940" s="390"/>
      <c r="AH940" s="390"/>
    </row>
    <row r="941" spans="8:34">
      <c r="H941" s="390"/>
      <c r="I941" s="390"/>
      <c r="J941" s="390"/>
      <c r="K941" s="390"/>
      <c r="L941" s="390"/>
      <c r="M941" s="390"/>
      <c r="N941" s="390"/>
      <c r="O941" s="390"/>
      <c r="U941" s="390"/>
      <c r="V941" s="390"/>
      <c r="W941" s="390"/>
      <c r="X941" s="390"/>
      <c r="Y941" s="390"/>
      <c r="AG941" s="390"/>
      <c r="AH941" s="390"/>
    </row>
    <row r="942" spans="8:34">
      <c r="H942" s="390"/>
      <c r="I942" s="390"/>
      <c r="J942" s="390"/>
      <c r="K942" s="390"/>
      <c r="L942" s="390"/>
      <c r="M942" s="390"/>
      <c r="N942" s="390"/>
      <c r="O942" s="390"/>
      <c r="U942" s="390"/>
      <c r="V942" s="390"/>
      <c r="W942" s="390"/>
      <c r="X942" s="390"/>
      <c r="Y942" s="390"/>
      <c r="AG942" s="390"/>
      <c r="AH942" s="390"/>
    </row>
    <row r="943" spans="8:34">
      <c r="H943" s="390"/>
      <c r="I943" s="390"/>
      <c r="J943" s="390"/>
      <c r="K943" s="390"/>
      <c r="L943" s="390"/>
      <c r="M943" s="390"/>
      <c r="N943" s="390"/>
      <c r="O943" s="390"/>
      <c r="U943" s="390"/>
      <c r="V943" s="390"/>
      <c r="W943" s="390"/>
      <c r="X943" s="390"/>
      <c r="Y943" s="390"/>
      <c r="AG943" s="390"/>
      <c r="AH943" s="390"/>
    </row>
    <row r="944" spans="8:34">
      <c r="H944" s="390"/>
      <c r="I944" s="390"/>
      <c r="J944" s="390"/>
      <c r="K944" s="390"/>
      <c r="L944" s="390"/>
      <c r="M944" s="390"/>
      <c r="N944" s="390"/>
      <c r="O944" s="390"/>
      <c r="U944" s="390"/>
      <c r="V944" s="390"/>
      <c r="W944" s="390"/>
      <c r="X944" s="390"/>
      <c r="Y944" s="390"/>
      <c r="AG944" s="390"/>
      <c r="AH944" s="390"/>
    </row>
    <row r="945" spans="8:34">
      <c r="H945" s="390"/>
      <c r="I945" s="390"/>
      <c r="J945" s="390"/>
      <c r="K945" s="390"/>
      <c r="L945" s="390"/>
      <c r="M945" s="390"/>
      <c r="N945" s="390"/>
      <c r="O945" s="390"/>
      <c r="U945" s="390"/>
      <c r="V945" s="390"/>
      <c r="W945" s="390"/>
      <c r="X945" s="390"/>
      <c r="Y945" s="390"/>
      <c r="AG945" s="390"/>
      <c r="AH945" s="390"/>
    </row>
    <row r="946" spans="8:34">
      <c r="H946" s="390"/>
      <c r="I946" s="390"/>
      <c r="J946" s="390"/>
      <c r="K946" s="390"/>
      <c r="L946" s="390"/>
      <c r="M946" s="390"/>
      <c r="N946" s="390"/>
      <c r="O946" s="390"/>
      <c r="U946" s="390"/>
      <c r="V946" s="390"/>
      <c r="W946" s="390"/>
      <c r="X946" s="390"/>
      <c r="Y946" s="390"/>
      <c r="AG946" s="390"/>
      <c r="AH946" s="390"/>
    </row>
    <row r="947" spans="8:34">
      <c r="H947" s="390"/>
      <c r="I947" s="390"/>
      <c r="J947" s="390"/>
      <c r="K947" s="390"/>
      <c r="L947" s="390"/>
      <c r="M947" s="390"/>
      <c r="N947" s="390"/>
      <c r="O947" s="390"/>
      <c r="U947" s="390"/>
      <c r="V947" s="390"/>
      <c r="W947" s="390"/>
      <c r="X947" s="390"/>
      <c r="Y947" s="390"/>
      <c r="AG947" s="390"/>
      <c r="AH947" s="390"/>
    </row>
    <row r="948" spans="8:34">
      <c r="H948" s="390"/>
      <c r="I948" s="390"/>
      <c r="J948" s="390"/>
      <c r="K948" s="390"/>
      <c r="L948" s="390"/>
      <c r="M948" s="390"/>
      <c r="N948" s="390"/>
      <c r="O948" s="390"/>
      <c r="U948" s="390"/>
      <c r="V948" s="390"/>
      <c r="W948" s="390"/>
      <c r="X948" s="390"/>
      <c r="Y948" s="390"/>
      <c r="AG948" s="390"/>
      <c r="AH948" s="390"/>
    </row>
    <row r="949" spans="8:34">
      <c r="H949" s="390"/>
      <c r="I949" s="390"/>
      <c r="J949" s="390"/>
      <c r="K949" s="390"/>
      <c r="L949" s="390"/>
      <c r="M949" s="390"/>
      <c r="N949" s="390"/>
      <c r="O949" s="390"/>
      <c r="U949" s="390"/>
      <c r="V949" s="390"/>
      <c r="W949" s="390"/>
      <c r="X949" s="390"/>
      <c r="Y949" s="390"/>
      <c r="AG949" s="390"/>
      <c r="AH949" s="390"/>
    </row>
    <row r="950" spans="8:34">
      <c r="H950" s="390"/>
      <c r="I950" s="390"/>
      <c r="J950" s="390"/>
      <c r="K950" s="390"/>
      <c r="L950" s="390"/>
      <c r="M950" s="390"/>
      <c r="N950" s="390"/>
      <c r="O950" s="390"/>
      <c r="U950" s="390"/>
      <c r="V950" s="390"/>
      <c r="W950" s="390"/>
      <c r="X950" s="390"/>
      <c r="Y950" s="390"/>
      <c r="AG950" s="390"/>
      <c r="AH950" s="390"/>
    </row>
    <row r="951" spans="8:34">
      <c r="H951" s="390"/>
      <c r="I951" s="390"/>
      <c r="J951" s="390"/>
      <c r="K951" s="390"/>
      <c r="L951" s="390"/>
      <c r="M951" s="390"/>
      <c r="N951" s="390"/>
      <c r="O951" s="390"/>
      <c r="U951" s="390"/>
      <c r="V951" s="390"/>
      <c r="W951" s="390"/>
      <c r="X951" s="390"/>
      <c r="Y951" s="390"/>
      <c r="AG951" s="390"/>
      <c r="AH951" s="390"/>
    </row>
    <row r="952" spans="8:34">
      <c r="H952" s="390"/>
      <c r="I952" s="390"/>
      <c r="J952" s="390"/>
      <c r="K952" s="390"/>
      <c r="L952" s="390"/>
      <c r="M952" s="390"/>
      <c r="N952" s="390"/>
      <c r="O952" s="390"/>
      <c r="U952" s="390"/>
      <c r="V952" s="390"/>
      <c r="W952" s="390"/>
      <c r="X952" s="390"/>
      <c r="Y952" s="390"/>
      <c r="AG952" s="390"/>
      <c r="AH952" s="390"/>
    </row>
    <row r="953" spans="8:34">
      <c r="H953" s="390"/>
      <c r="I953" s="390"/>
      <c r="J953" s="390"/>
      <c r="K953" s="390"/>
      <c r="L953" s="390"/>
      <c r="M953" s="390"/>
      <c r="N953" s="390"/>
      <c r="O953" s="390"/>
      <c r="U953" s="390"/>
      <c r="V953" s="390"/>
      <c r="W953" s="390"/>
      <c r="X953" s="390"/>
      <c r="Y953" s="390"/>
      <c r="AG953" s="390"/>
      <c r="AH953" s="390"/>
    </row>
    <row r="954" spans="8:34">
      <c r="H954" s="390"/>
      <c r="I954" s="390"/>
      <c r="J954" s="390"/>
      <c r="K954" s="390"/>
      <c r="L954" s="390"/>
      <c r="M954" s="390"/>
      <c r="N954" s="390"/>
      <c r="O954" s="390"/>
      <c r="U954" s="390"/>
      <c r="V954" s="390"/>
      <c r="W954" s="390"/>
      <c r="X954" s="390"/>
      <c r="Y954" s="390"/>
      <c r="AG954" s="390"/>
      <c r="AH954" s="390"/>
    </row>
    <row r="955" spans="8:34">
      <c r="H955" s="390"/>
      <c r="I955" s="390"/>
      <c r="J955" s="390"/>
      <c r="K955" s="390"/>
      <c r="L955" s="390"/>
      <c r="M955" s="390"/>
      <c r="N955" s="390"/>
      <c r="O955" s="390"/>
      <c r="U955" s="390"/>
      <c r="V955" s="390"/>
      <c r="W955" s="390"/>
      <c r="X955" s="390"/>
      <c r="Y955" s="390"/>
      <c r="AG955" s="390"/>
      <c r="AH955" s="390"/>
    </row>
    <row r="956" spans="8:34">
      <c r="H956" s="390"/>
      <c r="I956" s="390"/>
      <c r="J956" s="390"/>
      <c r="K956" s="390"/>
      <c r="L956" s="390"/>
      <c r="M956" s="390"/>
      <c r="N956" s="390"/>
      <c r="O956" s="390"/>
      <c r="U956" s="390"/>
      <c r="V956" s="390"/>
      <c r="W956" s="390"/>
      <c r="X956" s="390"/>
      <c r="Y956" s="390"/>
      <c r="AG956" s="390"/>
      <c r="AH956" s="390"/>
    </row>
    <row r="957" spans="8:34">
      <c r="H957" s="390"/>
      <c r="I957" s="390"/>
      <c r="J957" s="390"/>
      <c r="K957" s="390"/>
      <c r="L957" s="390"/>
      <c r="M957" s="390"/>
      <c r="N957" s="390"/>
      <c r="O957" s="390"/>
      <c r="U957" s="390"/>
      <c r="V957" s="390"/>
      <c r="W957" s="390"/>
      <c r="X957" s="390"/>
      <c r="Y957" s="390"/>
      <c r="AG957" s="390"/>
      <c r="AH957" s="390"/>
    </row>
    <row r="958" spans="8:34">
      <c r="H958" s="390"/>
      <c r="I958" s="390"/>
      <c r="J958" s="390"/>
      <c r="K958" s="390"/>
      <c r="L958" s="390"/>
      <c r="M958" s="390"/>
      <c r="N958" s="390"/>
      <c r="O958" s="390"/>
      <c r="U958" s="390"/>
      <c r="V958" s="390"/>
      <c r="W958" s="390"/>
      <c r="X958" s="390"/>
      <c r="Y958" s="390"/>
      <c r="AG958" s="390"/>
      <c r="AH958" s="390"/>
    </row>
    <row r="959" spans="8:34">
      <c r="H959" s="390"/>
      <c r="I959" s="390"/>
      <c r="J959" s="390"/>
      <c r="K959" s="390"/>
      <c r="L959" s="390"/>
      <c r="M959" s="390"/>
      <c r="N959" s="390"/>
      <c r="O959" s="390"/>
      <c r="U959" s="390"/>
      <c r="V959" s="390"/>
      <c r="W959" s="390"/>
      <c r="X959" s="390"/>
      <c r="Y959" s="390"/>
      <c r="AG959" s="390"/>
      <c r="AH959" s="390"/>
    </row>
    <row r="960" spans="8:34">
      <c r="H960" s="390"/>
      <c r="I960" s="390"/>
      <c r="J960" s="390"/>
      <c r="K960" s="390"/>
      <c r="L960" s="390"/>
      <c r="M960" s="390"/>
      <c r="N960" s="390"/>
      <c r="O960" s="390"/>
      <c r="U960" s="390"/>
      <c r="V960" s="390"/>
      <c r="W960" s="390"/>
      <c r="X960" s="390"/>
      <c r="Y960" s="390"/>
      <c r="AG960" s="390"/>
      <c r="AH960" s="390"/>
    </row>
    <row r="961" spans="8:34">
      <c r="H961" s="390"/>
      <c r="I961" s="390"/>
      <c r="J961" s="390"/>
      <c r="K961" s="390"/>
      <c r="L961" s="390"/>
      <c r="M961" s="390"/>
      <c r="N961" s="390"/>
      <c r="O961" s="390"/>
      <c r="U961" s="390"/>
      <c r="V961" s="390"/>
      <c r="W961" s="390"/>
      <c r="X961" s="390"/>
      <c r="Y961" s="390"/>
      <c r="AG961" s="390"/>
      <c r="AH961" s="390"/>
    </row>
    <row r="962" spans="8:34">
      <c r="H962" s="390"/>
      <c r="I962" s="390"/>
      <c r="J962" s="390"/>
      <c r="K962" s="390"/>
      <c r="L962" s="390"/>
      <c r="M962" s="390"/>
      <c r="N962" s="390"/>
      <c r="O962" s="390"/>
      <c r="U962" s="390"/>
      <c r="V962" s="390"/>
      <c r="W962" s="390"/>
      <c r="X962" s="390"/>
      <c r="Y962" s="390"/>
      <c r="AG962" s="390"/>
      <c r="AH962" s="390"/>
    </row>
    <row r="963" spans="8:34">
      <c r="H963" s="390"/>
      <c r="J963" s="390"/>
      <c r="K963" s="390"/>
      <c r="L963" s="390"/>
      <c r="M963" s="390"/>
      <c r="N963" s="390"/>
      <c r="U963" s="390"/>
      <c r="V963" s="390"/>
      <c r="W963" s="390"/>
      <c r="X963" s="390"/>
      <c r="Y963" s="390"/>
      <c r="AG963" s="390"/>
      <c r="AH963" s="390"/>
    </row>
    <row r="964" spans="8:34">
      <c r="L964" s="390"/>
      <c r="M964" s="390"/>
      <c r="N964" s="390"/>
      <c r="U964" s="390"/>
      <c r="V964" s="390"/>
      <c r="W964" s="390"/>
      <c r="AG964" s="390"/>
      <c r="AH964" s="390"/>
    </row>
    <row r="965" spans="8:34">
      <c r="AG965" s="390"/>
      <c r="AH965" s="390"/>
    </row>
    <row r="966" spans="8:34">
      <c r="AG966" s="390"/>
      <c r="AH966" s="390"/>
    </row>
    <row r="967" spans="8:34">
      <c r="AG967" s="390"/>
      <c r="AH967" s="390"/>
    </row>
    <row r="968" spans="8:34">
      <c r="AG968" s="390"/>
      <c r="AH968" s="390"/>
    </row>
    <row r="969" spans="8:34">
      <c r="AG969" s="390"/>
      <c r="AH969" s="390"/>
    </row>
    <row r="970" spans="8:34">
      <c r="AG970" s="390"/>
      <c r="AH970" s="390"/>
    </row>
    <row r="971" spans="8:34">
      <c r="AG971" s="390"/>
      <c r="AH971" s="390"/>
    </row>
    <row r="972" spans="8:34">
      <c r="AG972" s="390"/>
      <c r="AH972" s="390"/>
    </row>
    <row r="973" spans="8:34">
      <c r="AG973" s="390"/>
      <c r="AH973" s="390"/>
    </row>
    <row r="974" spans="8:34">
      <c r="AG974" s="390"/>
      <c r="AH974" s="390"/>
    </row>
    <row r="975" spans="8:34">
      <c r="AG975" s="390"/>
      <c r="AH975" s="390"/>
    </row>
    <row r="976" spans="8:34">
      <c r="AG976" s="390"/>
      <c r="AH976" s="390"/>
    </row>
    <row r="977" spans="33:34">
      <c r="AG977" s="390"/>
      <c r="AH977" s="390"/>
    </row>
    <row r="978" spans="33:34">
      <c r="AG978" s="390"/>
      <c r="AH978" s="390"/>
    </row>
    <row r="979" spans="33:34">
      <c r="AG979" s="390"/>
      <c r="AH979" s="390"/>
    </row>
    <row r="980" spans="33:34">
      <c r="AG980" s="390"/>
      <c r="AH980" s="390"/>
    </row>
    <row r="981" spans="33:34">
      <c r="AG981" s="390"/>
      <c r="AH981" s="390"/>
    </row>
    <row r="982" spans="33:34">
      <c r="AG982" s="390"/>
      <c r="AH982" s="390"/>
    </row>
    <row r="983" spans="33:34">
      <c r="AG983" s="390"/>
      <c r="AH983" s="390"/>
    </row>
    <row r="984" spans="33:34">
      <c r="AG984" s="390"/>
      <c r="AH984" s="390"/>
    </row>
    <row r="985" spans="33:34">
      <c r="AG985" s="390"/>
      <c r="AH985" s="390"/>
    </row>
    <row r="986" spans="33:34">
      <c r="AG986" s="390"/>
      <c r="AH986" s="390"/>
    </row>
    <row r="987" spans="33:34">
      <c r="AG987" s="390"/>
      <c r="AH987" s="390"/>
    </row>
    <row r="988" spans="33:34">
      <c r="AG988" s="390"/>
      <c r="AH988" s="390"/>
    </row>
    <row r="989" spans="33:34">
      <c r="AG989" s="390"/>
      <c r="AH989" s="390"/>
    </row>
    <row r="990" spans="33:34">
      <c r="AG990" s="390"/>
      <c r="AH990" s="390"/>
    </row>
    <row r="991" spans="33:34">
      <c r="AG991" s="390"/>
      <c r="AH991" s="390"/>
    </row>
    <row r="992" spans="33:34">
      <c r="AG992" s="390"/>
      <c r="AH992" s="390"/>
    </row>
    <row r="993" spans="33:34">
      <c r="AG993" s="390"/>
      <c r="AH993" s="390"/>
    </row>
    <row r="994" spans="33:34">
      <c r="AG994" s="390"/>
      <c r="AH994" s="390"/>
    </row>
    <row r="995" spans="33:34">
      <c r="AG995" s="390"/>
      <c r="AH995" s="390"/>
    </row>
    <row r="996" spans="33:34">
      <c r="AG996" s="390"/>
      <c r="AH996" s="390"/>
    </row>
    <row r="997" spans="33:34">
      <c r="AG997" s="390"/>
      <c r="AH997" s="390"/>
    </row>
    <row r="998" spans="33:34">
      <c r="AG998" s="390"/>
      <c r="AH998" s="390"/>
    </row>
    <row r="999" spans="33:34">
      <c r="AG999" s="390"/>
      <c r="AH999" s="390"/>
    </row>
    <row r="1000" spans="33:34">
      <c r="AG1000" s="390"/>
      <c r="AH1000" s="390"/>
    </row>
    <row r="1001" spans="33:34">
      <c r="AG1001" s="390"/>
      <c r="AH1001" s="390"/>
    </row>
    <row r="1002" spans="33:34">
      <c r="AG1002" s="390"/>
      <c r="AH1002" s="390"/>
    </row>
    <row r="1003" spans="33:34">
      <c r="AG1003" s="390"/>
      <c r="AH1003" s="390"/>
    </row>
    <row r="1004" spans="33:34">
      <c r="AG1004" s="390"/>
      <c r="AH1004" s="390"/>
    </row>
    <row r="1005" spans="33:34">
      <c r="AG1005" s="390"/>
      <c r="AH1005" s="390"/>
    </row>
    <row r="1006" spans="33:34">
      <c r="AG1006" s="390"/>
      <c r="AH1006" s="390"/>
    </row>
    <row r="1007" spans="33:34">
      <c r="AG1007" s="390"/>
      <c r="AH1007" s="390"/>
    </row>
    <row r="1008" spans="33:34">
      <c r="AG1008" s="390"/>
      <c r="AH1008" s="390"/>
    </row>
    <row r="1009" spans="33:34">
      <c r="AG1009" s="390"/>
      <c r="AH1009" s="390"/>
    </row>
    <row r="1010" spans="33:34">
      <c r="AG1010" s="390"/>
      <c r="AH1010" s="390"/>
    </row>
    <row r="1011" spans="33:34">
      <c r="AG1011" s="390"/>
      <c r="AH1011" s="390"/>
    </row>
    <row r="1012" spans="33:34">
      <c r="AG1012" s="390"/>
      <c r="AH1012" s="390"/>
    </row>
    <row r="1013" spans="33:34">
      <c r="AG1013" s="390"/>
      <c r="AH1013" s="390"/>
    </row>
    <row r="1014" spans="33:34">
      <c r="AG1014" s="390"/>
      <c r="AH1014" s="390"/>
    </row>
    <row r="1015" spans="33:34">
      <c r="AG1015" s="390"/>
      <c r="AH1015" s="390"/>
    </row>
    <row r="1016" spans="33:34">
      <c r="AG1016" s="390"/>
      <c r="AH1016" s="390"/>
    </row>
    <row r="1017" spans="33:34">
      <c r="AG1017" s="390"/>
      <c r="AH1017" s="390"/>
    </row>
    <row r="1018" spans="33:34">
      <c r="AG1018" s="390"/>
      <c r="AH1018" s="390"/>
    </row>
    <row r="1019" spans="33:34">
      <c r="AG1019" s="390"/>
      <c r="AH1019" s="390"/>
    </row>
    <row r="1020" spans="33:34">
      <c r="AG1020" s="390"/>
      <c r="AH1020" s="390"/>
    </row>
    <row r="1021" spans="33:34">
      <c r="AG1021" s="390"/>
      <c r="AH1021" s="390"/>
    </row>
    <row r="1022" spans="33:34">
      <c r="AG1022" s="390"/>
      <c r="AH1022" s="390"/>
    </row>
    <row r="1023" spans="33:34">
      <c r="AG1023" s="390"/>
      <c r="AH1023" s="390"/>
    </row>
    <row r="1024" spans="33:34">
      <c r="AG1024" s="390"/>
      <c r="AH1024" s="390"/>
    </row>
    <row r="1025" spans="33:34">
      <c r="AG1025" s="390"/>
      <c r="AH1025" s="390"/>
    </row>
    <row r="1026" spans="33:34">
      <c r="AG1026" s="390"/>
      <c r="AH1026" s="390"/>
    </row>
    <row r="1027" spans="33:34">
      <c r="AG1027" s="390"/>
      <c r="AH1027" s="390"/>
    </row>
    <row r="1028" spans="33:34">
      <c r="AG1028" s="390"/>
      <c r="AH1028" s="390"/>
    </row>
    <row r="1029" spans="33:34">
      <c r="AG1029" s="390"/>
      <c r="AH1029" s="390"/>
    </row>
    <row r="1030" spans="33:34">
      <c r="AG1030" s="390"/>
      <c r="AH1030" s="390"/>
    </row>
  </sheetData>
  <mergeCells count="3">
    <mergeCell ref="J2:N2"/>
    <mergeCell ref="G4:G5"/>
    <mergeCell ref="B2:G2"/>
  </mergeCells>
  <conditionalFormatting sqref="AC7:AC17 AG18:AG22 AG132:AG169 AM153:AM168">
    <cfRule type="cellIs" dxfId="11" priority="7" operator="equal">
      <formula>0</formula>
    </cfRule>
  </conditionalFormatting>
  <conditionalFormatting sqref="AG53:AG62">
    <cfRule type="cellIs" dxfId="10" priority="6" operator="equal">
      <formula>0</formula>
    </cfRule>
  </conditionalFormatting>
  <conditionalFormatting sqref="AG74:AG82">
    <cfRule type="cellIs" dxfId="9" priority="5" operator="equal">
      <formula>0</formula>
    </cfRule>
  </conditionalFormatting>
  <conditionalFormatting sqref="AG85:AG118">
    <cfRule type="cellIs" dxfId="8" priority="4" operator="equal">
      <formula>0</formula>
    </cfRule>
  </conditionalFormatting>
  <conditionalFormatting sqref="AG193:AG199">
    <cfRule type="cellIs" dxfId="7" priority="3" operator="equal">
      <formula>0</formula>
    </cfRule>
  </conditionalFormatting>
  <conditionalFormatting sqref="AG214:AG215">
    <cfRule type="cellIs" dxfId="6" priority="2" operator="equal">
      <formula>0</formula>
    </cfRule>
  </conditionalFormatting>
  <conditionalFormatting sqref="AG224:AG230">
    <cfRule type="cellIs" dxfId="5" priority="1" operator="equal">
      <formula>0</formula>
    </cfRule>
  </conditionalFormatting>
  <conditionalFormatting sqref="AI7:AI9 AI14:AI15 AM18:AM20 AO19:AO52 AM23:AM55 AM57:AM62 AO73:AO77 AM73:AM82 AM84:AM87 AO84:AO102 AM89:AM101 AM145 AM193:AM195 AO214:AO215 AM221:AM231 AO221:AO231">
    <cfRule type="cellIs" dxfId="4" priority="10" operator="equal">
      <formula>0</formula>
    </cfRule>
  </conditionalFormatting>
  <conditionalFormatting sqref="AJ6:AJ17 AN18:AN63 AN73:AN82 AN84:AN118 AN131:AN136 AN138:AN168 AJ149 AN193:AN200 AN214:AN216 AN221:AN231 AN236:AN239">
    <cfRule type="cellIs" dxfId="3" priority="8" stopIfTrue="1" operator="equal">
      <formula>0</formula>
    </cfRule>
    <cfRule type="cellIs" dxfId="2" priority="9" stopIfTrue="1" operator="equal">
      <formula>"??"</formula>
    </cfRule>
  </conditionalFormatting>
  <conditionalFormatting sqref="AK7:AK8 AK12:AK16 AO55:AO63 AO80:AO82 AO104:AO106 AO109:AO110 AO113:AO116 AO135:AO136 AO138:AO139 AO141:AO142 AO147 AO151:AO168 AO194:AO200 AO216 AO236:AO239 AM113:AM115 AM118 AM131 AM135 AM138 AM140:AM141 AM147:AM148 AI149 AM198:AM200 AM214 AM216 AM236:AM239">
    <cfRule type="cellIs" dxfId="1" priority="12" operator="equal">
      <formula>0</formula>
    </cfRule>
  </conditionalFormatting>
  <conditionalFormatting sqref="AO18:AO63 AO73:AO82 AO84:AO118 AO214:AO216 AO221:AO231 AK6:AK17 AO131:AO136 AO138:AO168 AO193:AO200 AO236:AO239">
    <cfRule type="cellIs" dxfId="0" priority="11" stopIfTrue="1" operator="notEqual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Cargos SOI</vt:lpstr>
      <vt:lpstr>IMP Existente </vt:lpstr>
      <vt:lpstr>IMP-SOI %</vt:lpstr>
      <vt:lpstr>Resumen Dem  Y Cap</vt:lpstr>
      <vt:lpstr>Generación y Demanda</vt:lpstr>
      <vt:lpstr>'Generación y Demanda'!_Toc113229896</vt:lpstr>
      <vt:lpstr>'Generación y Demanda'!_Toc113229897</vt:lpstr>
      <vt:lpstr>'Generación y Demanda'!_Toc113229898</vt:lpstr>
      <vt:lpstr>'Generación y Demanda'!_Toc113229899</vt:lpstr>
      <vt:lpstr>'Cargos SOI'!Área_de_impresión</vt:lpstr>
      <vt:lpstr>'IMP-SOI %'!Área_de_impresión</vt:lpstr>
      <vt:lpstr>'IMP Existente '!RRT</vt:lpstr>
    </vt:vector>
  </TitlesOfParts>
  <Company>ETESA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Mrivera</dc:creator>
  <cp:lastModifiedBy>Enrique Hernandez Cárdenas</cp:lastModifiedBy>
  <cp:lastPrinted>2014-12-09T21:00:23Z</cp:lastPrinted>
  <dcterms:created xsi:type="dcterms:W3CDTF">2001-06-20T13:56:19Z</dcterms:created>
  <dcterms:modified xsi:type="dcterms:W3CDTF">2025-05-27T19:22:07Z</dcterms:modified>
</cp:coreProperties>
</file>