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sales\Desktop\2019\PESIN2019\2030-REF\QV\"/>
    </mc:Choice>
  </mc:AlternateContent>
  <bookViews>
    <workbookView xWindow="0" yWindow="0" windowWidth="17970" windowHeight="8220" activeTab="3"/>
  </bookViews>
  <sheets>
    <sheet name="Resumen" sheetId="7" r:id="rId1"/>
    <sheet name="6002" sheetId="1" r:id="rId2"/>
    <sheet name="6004" sheetId="5" r:id="rId3"/>
    <sheet name="6005" sheetId="6" r:id="rId4"/>
  </sheets>
  <definedNames>
    <definedName name="_xlnm.Print_Area" localSheetId="2">'6004'!$A$1:$AE$20</definedName>
    <definedName name="_xlnm.Print_Area" localSheetId="0">Resumen!$B$2:$K$9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6" l="1"/>
  <c r="F13" i="6"/>
  <c r="G13" i="6"/>
  <c r="H13" i="6"/>
  <c r="I13" i="6"/>
  <c r="J13" i="6"/>
  <c r="C13" i="5"/>
  <c r="D13" i="5"/>
  <c r="E13" i="5"/>
  <c r="F13" i="5"/>
  <c r="G13" i="5"/>
  <c r="H13" i="5"/>
  <c r="C13" i="1"/>
  <c r="D13" i="1"/>
  <c r="E13" i="1"/>
  <c r="F13" i="1"/>
  <c r="C11" i="5" l="1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B9" i="7" l="1"/>
  <c r="B8" i="7"/>
  <c r="B7" i="7"/>
  <c r="B6" i="7"/>
  <c r="B5" i="7"/>
  <c r="B4" i="7"/>
  <c r="B16" i="6"/>
  <c r="B15" i="6"/>
  <c r="B14" i="6"/>
  <c r="B13" i="6"/>
  <c r="B12" i="6"/>
  <c r="B11" i="6"/>
  <c r="B16" i="5"/>
  <c r="B15" i="5"/>
  <c r="B14" i="5"/>
  <c r="B13" i="5"/>
  <c r="B12" i="5"/>
  <c r="B11" i="5"/>
  <c r="B16" i="1"/>
  <c r="B12" i="1"/>
  <c r="B13" i="1"/>
  <c r="B14" i="1"/>
  <c r="B15" i="1"/>
  <c r="B11" i="1"/>
  <c r="AB17" i="6" l="1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C17" i="1"/>
  <c r="E14" i="6" l="1"/>
  <c r="F14" i="6"/>
  <c r="E12" i="6"/>
  <c r="F12" i="6"/>
  <c r="G14" i="5"/>
  <c r="H14" i="5"/>
  <c r="I14" i="5"/>
  <c r="G14" i="1"/>
  <c r="C12" i="1"/>
  <c r="D12" i="1"/>
  <c r="E12" i="1"/>
  <c r="F12" i="1"/>
  <c r="G12" i="1"/>
  <c r="H12" i="1"/>
  <c r="C11" i="1"/>
  <c r="D11" i="1"/>
  <c r="E11" i="1"/>
  <c r="J14" i="5" l="1"/>
  <c r="K14" i="5"/>
  <c r="L14" i="5"/>
  <c r="M14" i="5"/>
  <c r="N14" i="5"/>
  <c r="O14" i="5"/>
  <c r="P14" i="5"/>
  <c r="Q14" i="5"/>
  <c r="R14" i="5"/>
  <c r="S14" i="5"/>
  <c r="T14" i="5"/>
  <c r="U14" i="5"/>
  <c r="AB12" i="6" l="1"/>
  <c r="AA12" i="6"/>
  <c r="Y12" i="6"/>
  <c r="X12" i="6"/>
  <c r="W12" i="6"/>
  <c r="U12" i="6"/>
  <c r="T12" i="6"/>
  <c r="S12" i="6"/>
  <c r="Q12" i="6"/>
  <c r="P12" i="6"/>
  <c r="O12" i="6"/>
  <c r="M12" i="6"/>
  <c r="L12" i="6"/>
  <c r="K12" i="6"/>
  <c r="I12" i="6"/>
  <c r="H12" i="6"/>
  <c r="G12" i="6"/>
  <c r="A12" i="6"/>
  <c r="A13" i="6" s="1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AC8" i="6"/>
  <c r="AC7" i="6"/>
  <c r="AC6" i="6"/>
  <c r="AC5" i="6"/>
  <c r="AC4" i="6"/>
  <c r="AC3" i="6"/>
  <c r="A12" i="5"/>
  <c r="AC8" i="5"/>
  <c r="AC7" i="5"/>
  <c r="AC6" i="5"/>
  <c r="AC5" i="5"/>
  <c r="AC4" i="5"/>
  <c r="AC3" i="5"/>
  <c r="AC11" i="6" l="1"/>
  <c r="AC11" i="5"/>
  <c r="Y13" i="6"/>
  <c r="Q13" i="6"/>
  <c r="AA13" i="6"/>
  <c r="O13" i="6"/>
  <c r="AB13" i="6"/>
  <c r="X13" i="6"/>
  <c r="T13" i="6"/>
  <c r="P13" i="6"/>
  <c r="L13" i="6"/>
  <c r="W13" i="6"/>
  <c r="K13" i="6"/>
  <c r="A14" i="6"/>
  <c r="Z13" i="6"/>
  <c r="V13" i="6"/>
  <c r="R13" i="6"/>
  <c r="N13" i="6"/>
  <c r="U13" i="6"/>
  <c r="M13" i="6"/>
  <c r="S13" i="6"/>
  <c r="J12" i="6"/>
  <c r="N12" i="6"/>
  <c r="R12" i="6"/>
  <c r="V12" i="6"/>
  <c r="Z12" i="6"/>
  <c r="A13" i="5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I12" i="1"/>
  <c r="J12" i="1"/>
  <c r="K12" i="1"/>
  <c r="L12" i="1"/>
  <c r="M12" i="1"/>
  <c r="G13" i="1"/>
  <c r="H13" i="1"/>
  <c r="I13" i="1"/>
  <c r="J13" i="1"/>
  <c r="K13" i="1"/>
  <c r="L13" i="1"/>
  <c r="M13" i="1"/>
  <c r="H14" i="1"/>
  <c r="I14" i="1"/>
  <c r="J14" i="1"/>
  <c r="K14" i="1"/>
  <c r="L14" i="1"/>
  <c r="M14" i="1"/>
  <c r="L16" i="1"/>
  <c r="M16" i="1"/>
  <c r="F11" i="1"/>
  <c r="G11" i="1"/>
  <c r="H11" i="1"/>
  <c r="I11" i="1"/>
  <c r="J11" i="1"/>
  <c r="K11" i="1"/>
  <c r="L11" i="1"/>
  <c r="M11" i="1"/>
  <c r="O11" i="1"/>
  <c r="N12" i="1"/>
  <c r="N13" i="1"/>
  <c r="N14" i="1"/>
  <c r="N15" i="1"/>
  <c r="N16" i="1"/>
  <c r="N11" i="1"/>
  <c r="AC3" i="1"/>
  <c r="AC12" i="6" l="1"/>
  <c r="AE12" i="6" s="1"/>
  <c r="K5" i="7" s="1"/>
  <c r="I4" i="7"/>
  <c r="AE11" i="6"/>
  <c r="K4" i="7" s="1"/>
  <c r="AC13" i="6"/>
  <c r="AD13" i="6" s="1"/>
  <c r="J6" i="7" s="1"/>
  <c r="F4" i="7"/>
  <c r="AE11" i="5"/>
  <c r="H4" i="7" s="1"/>
  <c r="Y14" i="6"/>
  <c r="U14" i="6"/>
  <c r="M14" i="6"/>
  <c r="I14" i="6"/>
  <c r="S14" i="6"/>
  <c r="K14" i="6"/>
  <c r="AB14" i="6"/>
  <c r="X14" i="6"/>
  <c r="T14" i="6"/>
  <c r="P14" i="6"/>
  <c r="L14" i="6"/>
  <c r="H14" i="6"/>
  <c r="W14" i="6"/>
  <c r="G14" i="6"/>
  <c r="A15" i="6"/>
  <c r="Z14" i="6"/>
  <c r="V14" i="6"/>
  <c r="R14" i="6"/>
  <c r="N14" i="6"/>
  <c r="J14" i="6"/>
  <c r="Q14" i="6"/>
  <c r="AA14" i="6"/>
  <c r="O14" i="6"/>
  <c r="A14" i="5"/>
  <c r="AC12" i="5"/>
  <c r="AD12" i="5" s="1"/>
  <c r="G5" i="7" s="1"/>
  <c r="A12" i="1"/>
  <c r="AC8" i="1"/>
  <c r="AC7" i="1"/>
  <c r="AC6" i="1"/>
  <c r="AC5" i="1"/>
  <c r="AC4" i="1"/>
  <c r="AD12" i="6" l="1"/>
  <c r="J5" i="7" s="1"/>
  <c r="I5" i="7"/>
  <c r="AC14" i="6"/>
  <c r="AE14" i="6" s="1"/>
  <c r="K7" i="7" s="1"/>
  <c r="AE13" i="6"/>
  <c r="K6" i="7" s="1"/>
  <c r="I6" i="7"/>
  <c r="F5" i="7"/>
  <c r="AE12" i="5"/>
  <c r="H5" i="7" s="1"/>
  <c r="Y15" i="6"/>
  <c r="U15" i="6"/>
  <c r="Q15" i="6"/>
  <c r="M15" i="6"/>
  <c r="S15" i="6"/>
  <c r="AB15" i="6"/>
  <c r="X15" i="6"/>
  <c r="T15" i="6"/>
  <c r="P15" i="6"/>
  <c r="L15" i="6"/>
  <c r="AA15" i="6"/>
  <c r="O15" i="6"/>
  <c r="A16" i="6"/>
  <c r="Z15" i="6"/>
  <c r="V15" i="6"/>
  <c r="R15" i="6"/>
  <c r="N15" i="6"/>
  <c r="W15" i="6"/>
  <c r="AC13" i="5"/>
  <c r="Y14" i="5"/>
  <c r="AB14" i="5"/>
  <c r="X14" i="5"/>
  <c r="Z14" i="5"/>
  <c r="AA14" i="5"/>
  <c r="W14" i="5"/>
  <c r="A15" i="5"/>
  <c r="V14" i="5"/>
  <c r="A13" i="1"/>
  <c r="I7" i="7" l="1"/>
  <c r="AD14" i="6"/>
  <c r="J7" i="7" s="1"/>
  <c r="AC15" i="6"/>
  <c r="F6" i="7"/>
  <c r="AE13" i="5"/>
  <c r="H6" i="7" s="1"/>
  <c r="AD13" i="5"/>
  <c r="G6" i="7" s="1"/>
  <c r="Y16" i="6"/>
  <c r="U16" i="6"/>
  <c r="Q16" i="6"/>
  <c r="M16" i="6"/>
  <c r="S16" i="6"/>
  <c r="AB16" i="6"/>
  <c r="X16" i="6"/>
  <c r="T16" i="6"/>
  <c r="P16" i="6"/>
  <c r="L16" i="6"/>
  <c r="AA16" i="6"/>
  <c r="O16" i="6"/>
  <c r="K16" i="6"/>
  <c r="Z16" i="6"/>
  <c r="V16" i="6"/>
  <c r="R16" i="6"/>
  <c r="N16" i="6"/>
  <c r="J16" i="6"/>
  <c r="W16" i="6"/>
  <c r="Y15" i="5"/>
  <c r="U15" i="5"/>
  <c r="Q15" i="5"/>
  <c r="Z15" i="5"/>
  <c r="R15" i="5"/>
  <c r="AB15" i="5"/>
  <c r="X15" i="5"/>
  <c r="T15" i="5"/>
  <c r="P15" i="5"/>
  <c r="A16" i="5"/>
  <c r="V15" i="5"/>
  <c r="AA15" i="5"/>
  <c r="W15" i="5"/>
  <c r="S15" i="5"/>
  <c r="O15" i="5"/>
  <c r="N15" i="5"/>
  <c r="AC14" i="5"/>
  <c r="A14" i="1"/>
  <c r="AC12" i="1"/>
  <c r="AC11" i="1"/>
  <c r="AC16" i="6" l="1"/>
  <c r="I9" i="7" s="1"/>
  <c r="AE15" i="6"/>
  <c r="K8" i="7" s="1"/>
  <c r="I8" i="7"/>
  <c r="AD15" i="6"/>
  <c r="J8" i="7" s="1"/>
  <c r="F7" i="7"/>
  <c r="AE14" i="5"/>
  <c r="H7" i="7" s="1"/>
  <c r="AD14" i="5"/>
  <c r="G7" i="7" s="1"/>
  <c r="C5" i="7"/>
  <c r="AE12" i="1"/>
  <c r="E5" i="7" s="1"/>
  <c r="C4" i="7"/>
  <c r="AD12" i="1"/>
  <c r="D5" i="7" s="1"/>
  <c r="AE11" i="1"/>
  <c r="E4" i="7" s="1"/>
  <c r="AC15" i="5"/>
  <c r="Y16" i="5"/>
  <c r="U16" i="5"/>
  <c r="Q16" i="5"/>
  <c r="M16" i="5"/>
  <c r="R16" i="5"/>
  <c r="AB16" i="5"/>
  <c r="X16" i="5"/>
  <c r="T16" i="5"/>
  <c r="P16" i="5"/>
  <c r="L16" i="5"/>
  <c r="Z16" i="5"/>
  <c r="AA16" i="5"/>
  <c r="W16" i="5"/>
  <c r="S16" i="5"/>
  <c r="O16" i="5"/>
  <c r="V16" i="5"/>
  <c r="N16" i="5"/>
  <c r="AC13" i="1"/>
  <c r="A15" i="1"/>
  <c r="AE16" i="6" l="1"/>
  <c r="K9" i="7" s="1"/>
  <c r="AD16" i="6"/>
  <c r="J9" i="7" s="1"/>
  <c r="F8" i="7"/>
  <c r="AE15" i="5"/>
  <c r="H8" i="7" s="1"/>
  <c r="AD15" i="5"/>
  <c r="G8" i="7" s="1"/>
  <c r="C6" i="7"/>
  <c r="AE13" i="1"/>
  <c r="E6" i="7" s="1"/>
  <c r="AD13" i="1"/>
  <c r="D6" i="7" s="1"/>
  <c r="AC16" i="5"/>
  <c r="AC14" i="1"/>
  <c r="A16" i="1"/>
  <c r="F9" i="7" l="1"/>
  <c r="AE16" i="5"/>
  <c r="H9" i="7" s="1"/>
  <c r="AD16" i="5"/>
  <c r="G9" i="7" s="1"/>
  <c r="C7" i="7"/>
  <c r="AE14" i="1"/>
  <c r="E7" i="7" s="1"/>
  <c r="AD14" i="1"/>
  <c r="D7" i="7" s="1"/>
  <c r="AC15" i="1"/>
  <c r="C8" i="7" l="1"/>
  <c r="AE15" i="1"/>
  <c r="E8" i="7" s="1"/>
  <c r="AD15" i="1"/>
  <c r="D8" i="7" s="1"/>
  <c r="AC16" i="1"/>
  <c r="C9" i="7" l="1"/>
  <c r="AE16" i="1"/>
  <c r="E9" i="7" s="1"/>
  <c r="AD16" i="1"/>
  <c r="D9" i="7" s="1"/>
</calcChain>
</file>

<file path=xl/sharedStrings.xml><?xml version="1.0" encoding="utf-8"?>
<sst xmlns="http://schemas.openxmlformats.org/spreadsheetml/2006/main" count="46" uniqueCount="16">
  <si>
    <t>CONTINGENCY: BASE CASE     Plant (MVAR)</t>
  </si>
  <si>
    <t>VOLTAGE SETPOINT-&gt;</t>
  </si>
  <si>
    <t>Min</t>
  </si>
  <si>
    <t>Escenario</t>
  </si>
  <si>
    <t>Panama 115KV</t>
  </si>
  <si>
    <t>Panama II 115KV</t>
  </si>
  <si>
    <t>Chorrera 230KV</t>
  </si>
  <si>
    <t>RESERVA (MVAR)</t>
  </si>
  <si>
    <t>Dif (MVAR)</t>
  </si>
  <si>
    <t>VOLT (PU)</t>
  </si>
  <si>
    <t>BASE Con 4LT</t>
  </si>
  <si>
    <t>BASE Sin 4LT</t>
  </si>
  <si>
    <t>DOM-VEL(5A) Con 4LT</t>
  </si>
  <si>
    <t>GUA-VEL(16) Con 4LT</t>
  </si>
  <si>
    <t>DOM-VEL(5A) Sin 4LT</t>
  </si>
  <si>
    <t>GUA-VEL(16) Sin 4LT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</si>
</sst>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Courier New"/>
      <family val="3"/>
    </font>
    <font>
      <b/>
      <sz val="12"/>
      <color indexed="17"/>
      <name val="Courier New"/>
      <family val="3"/>
    </font>
    <font>
      <b/>
      <sz val="10"/>
      <color indexed="10"/>
      <name val="Courier New"/>
      <family val="3"/>
    </font>
    <font>
      <b/>
      <sz val="10"/>
      <color indexed="12"/>
      <name val="Courier New"/>
      <family val="3"/>
    </font>
    <font>
      <b/>
      <sz val="11"/>
      <color rgb="FF002C5F"/>
      <name val="Calibri"/>
      <family val="2"/>
      <scheme val="minor"/>
    </font>
    <font>
      <sz val="11"/>
      <color rgb="FF002C5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002C5F"/>
      </right>
      <top style="medium">
        <color rgb="FF002C5F"/>
      </top>
      <bottom style="dashed">
        <color rgb="FF002C5F"/>
      </bottom>
      <diagonal/>
    </border>
    <border>
      <left style="thin">
        <color rgb="FF002C5F"/>
      </left>
      <right style="thin">
        <color rgb="FF002C5F"/>
      </right>
      <top style="medium">
        <color rgb="FF002C5F"/>
      </top>
      <bottom style="dashed">
        <color rgb="FF002C5F"/>
      </bottom>
      <diagonal/>
    </border>
    <border>
      <left style="thin">
        <color rgb="FF002C5F"/>
      </left>
      <right/>
      <top style="medium">
        <color rgb="FF002C5F"/>
      </top>
      <bottom style="dashed">
        <color rgb="FF002C5F"/>
      </bottom>
      <diagonal/>
    </border>
    <border>
      <left/>
      <right style="thin">
        <color rgb="FF002C5F"/>
      </right>
      <top style="dashed">
        <color rgb="FF002C5F"/>
      </top>
      <bottom style="medium">
        <color rgb="FF002C5F"/>
      </bottom>
      <diagonal/>
    </border>
    <border>
      <left style="thin">
        <color rgb="FF002C5F"/>
      </left>
      <right style="thin">
        <color rgb="FF002C5F"/>
      </right>
      <top style="dashed">
        <color rgb="FF002C5F"/>
      </top>
      <bottom style="medium">
        <color rgb="FF002C5F"/>
      </bottom>
      <diagonal/>
    </border>
    <border>
      <left style="thin">
        <color rgb="FF002C5F"/>
      </left>
      <right/>
      <top style="dashed">
        <color rgb="FF002C5F"/>
      </top>
      <bottom style="medium">
        <color rgb="FF002C5F"/>
      </bottom>
      <diagonal/>
    </border>
    <border>
      <left/>
      <right style="thin">
        <color rgb="FF002C5F"/>
      </right>
      <top/>
      <bottom style="dashed">
        <color rgb="FF002C5F"/>
      </bottom>
      <diagonal/>
    </border>
    <border>
      <left style="thin">
        <color rgb="FF002C5F"/>
      </left>
      <right style="thin">
        <color rgb="FF002C5F"/>
      </right>
      <top/>
      <bottom style="dashed">
        <color rgb="FF002C5F"/>
      </bottom>
      <diagonal/>
    </border>
    <border>
      <left style="thin">
        <color rgb="FF002C5F"/>
      </left>
      <right/>
      <top/>
      <bottom style="dashed">
        <color rgb="FF002C5F"/>
      </bottom>
      <diagonal/>
    </border>
    <border>
      <left/>
      <right style="thin">
        <color rgb="FF002C5F"/>
      </right>
      <top style="dashed">
        <color rgb="FF002C5F"/>
      </top>
      <bottom style="dashed">
        <color rgb="FF002C5F"/>
      </bottom>
      <diagonal/>
    </border>
    <border>
      <left style="thin">
        <color rgb="FF002C5F"/>
      </left>
      <right style="thin">
        <color rgb="FF002C5F"/>
      </right>
      <top style="dashed">
        <color rgb="FF002C5F"/>
      </top>
      <bottom style="dashed">
        <color rgb="FF002C5F"/>
      </bottom>
      <diagonal/>
    </border>
    <border>
      <left style="thin">
        <color rgb="FF002C5F"/>
      </left>
      <right/>
      <top style="dashed">
        <color rgb="FF002C5F"/>
      </top>
      <bottom style="dashed">
        <color rgb="FF002C5F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64" fontId="3" fillId="0" borderId="0" xfId="0" applyNumberFormat="1" applyFont="1" applyAlignment="1">
      <alignment horizontal="center"/>
    </xf>
    <xf numFmtId="0" fontId="4" fillId="0" borderId="0" xfId="0" applyFont="1"/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/>
    </xf>
    <xf numFmtId="2" fontId="6" fillId="2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2" fontId="6" fillId="2" borderId="11" xfId="0" applyNumberFormat="1" applyFont="1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Panama 115KV</a:t>
            </a:r>
          </a:p>
        </c:rich>
      </c:tx>
      <c:layout>
        <c:manualLayout>
          <c:xMode val="edge"/>
          <c:yMode val="edge"/>
          <c:x val="0.42218301994409357"/>
          <c:y val="4.80654694321143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6.6598138791834877E-2"/>
          <c:y val="0.13145656897404823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'6002'!$B$11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'6002'!$C$11:$AB$11</c:f>
              <c:numCache>
                <c:formatCode>0.000</c:formatCode>
                <c:ptCount val="26"/>
                <c:pt idx="0">
                  <c:v>-166.56446838378906</c:v>
                </c:pt>
                <c:pt idx="1">
                  <c:v>-187.82719421386719</c:v>
                </c:pt>
                <c:pt idx="2">
                  <c:v>-207.44960021972656</c:v>
                </c:pt>
                <c:pt idx="3">
                  <c:v>-225.45404052734375</c:v>
                </c:pt>
                <c:pt idx="4">
                  <c:v>-241.9658203125</c:v>
                </c:pt>
                <c:pt idx="5">
                  <c:v>-252.76437377929688</c:v>
                </c:pt>
                <c:pt idx="6">
                  <c:v>-257.11825561523438</c:v>
                </c:pt>
                <c:pt idx="7">
                  <c:v>-260.74288940429688</c:v>
                </c:pt>
                <c:pt idx="8">
                  <c:v>-261.40655517578125</c:v>
                </c:pt>
                <c:pt idx="9">
                  <c:v>-257.55084228515625</c:v>
                </c:pt>
                <c:pt idx="10">
                  <c:v>-253.566162109375</c:v>
                </c:pt>
                <c:pt idx="11">
                  <c:v>-235.81234741210938</c:v>
                </c:pt>
                <c:pt idx="12">
                  <c:v>-209.69967651367188</c:v>
                </c:pt>
                <c:pt idx="13">
                  <c:v>-185.21328735351563</c:v>
                </c:pt>
                <c:pt idx="14">
                  <c:v>-93.614501953125</c:v>
                </c:pt>
                <c:pt idx="15">
                  <c:v>12.742942810058594</c:v>
                </c:pt>
                <c:pt idx="16">
                  <c:v>73.894073486328125</c:v>
                </c:pt>
                <c:pt idx="17">
                  <c:v>104.58299255371094</c:v>
                </c:pt>
                <c:pt idx="18">
                  <c:v>136.82145690917969</c:v>
                </c:pt>
                <c:pt idx="19">
                  <c:v>170.36869812011719</c:v>
                </c:pt>
                <c:pt idx="20">
                  <c:v>199.11148071289063</c:v>
                </c:pt>
                <c:pt idx="21">
                  <c:v>214.04330444335938</c:v>
                </c:pt>
                <c:pt idx="22">
                  <c:v>226.02275085449219</c:v>
                </c:pt>
                <c:pt idx="23">
                  <c:v>234.02239990234375</c:v>
                </c:pt>
                <c:pt idx="24">
                  <c:v>233.66682434082031</c:v>
                </c:pt>
                <c:pt idx="25">
                  <c:v>232.48936462402344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BE-4DAC-AD30-88158BD14314}"/>
            </c:ext>
          </c:extLst>
        </c:ser>
        <c:ser>
          <c:idx val="1"/>
          <c:order val="1"/>
          <c:tx>
            <c:strRef>
              <c:f>'6002'!$B$12</c:f>
              <c:strCache>
                <c:ptCount val="1"/>
                <c:pt idx="0">
                  <c:v>DOM-VEL(5A)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'6002'!$C$12:$AB$12</c:f>
              <c:numCache>
                <c:formatCode>0.000</c:formatCode>
                <c:ptCount val="26"/>
                <c:pt idx="0">
                  <c:v>-142.23753356933594</c:v>
                </c:pt>
                <c:pt idx="1">
                  <c:v>-165.44715881347656</c:v>
                </c:pt>
                <c:pt idx="2">
                  <c:v>-186.38203430175781</c:v>
                </c:pt>
                <c:pt idx="3">
                  <c:v>-205.682373046875</c:v>
                </c:pt>
                <c:pt idx="4">
                  <c:v>-222.76527404785156</c:v>
                </c:pt>
                <c:pt idx="5">
                  <c:v>-235.26150512695313</c:v>
                </c:pt>
                <c:pt idx="6">
                  <c:v>-240.40913391113281</c:v>
                </c:pt>
                <c:pt idx="7">
                  <c:v>-244.04673767089844</c:v>
                </c:pt>
                <c:pt idx="8">
                  <c:v>-246.2958984375</c:v>
                </c:pt>
                <c:pt idx="9">
                  <c:v>-243.04151916503906</c:v>
                </c:pt>
                <c:pt idx="10">
                  <c:v>-239.5667724609375</c:v>
                </c:pt>
                <c:pt idx="11">
                  <c:v>-224.50552368164063</c:v>
                </c:pt>
                <c:pt idx="12">
                  <c:v>-198.62483215332031</c:v>
                </c:pt>
                <c:pt idx="13">
                  <c:v>-174.40095520019531</c:v>
                </c:pt>
                <c:pt idx="14">
                  <c:v>-89.805488586425781</c:v>
                </c:pt>
                <c:pt idx="15">
                  <c:v>16.57191276550293</c:v>
                </c:pt>
                <c:pt idx="16">
                  <c:v>84.824333190917969</c:v>
                </c:pt>
                <c:pt idx="17">
                  <c:v>115.65289306640625</c:v>
                </c:pt>
                <c:pt idx="18">
                  <c:v>148.02687072753906</c:v>
                </c:pt>
                <c:pt idx="19">
                  <c:v>181.72335815429688</c:v>
                </c:pt>
                <c:pt idx="20">
                  <c:v>213.05381774902344</c:v>
                </c:pt>
                <c:pt idx="21">
                  <c:v>228.98236083984375</c:v>
                </c:pt>
                <c:pt idx="22">
                  <c:v>239.94767761230469</c:v>
                </c:pt>
                <c:pt idx="23">
                  <c:v>247.52156066894531</c:v>
                </c:pt>
                <c:pt idx="24">
                  <c:v>247.26171875</c:v>
                </c:pt>
                <c:pt idx="25">
                  <c:v>244.62446594238281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BE-4DAC-AD30-88158BD14314}"/>
            </c:ext>
          </c:extLst>
        </c:ser>
        <c:ser>
          <c:idx val="3"/>
          <c:order val="3"/>
          <c:tx>
            <c:strRef>
              <c:f>'6002'!$B$14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'6002'!$C$14:$AB$14</c:f>
              <c:numCache>
                <c:formatCode>0.000</c:formatCode>
                <c:ptCount val="26"/>
                <c:pt idx="4">
                  <c:v>-48.220466613769531</c:v>
                </c:pt>
                <c:pt idx="5">
                  <c:v>-108.30465698242188</c:v>
                </c:pt>
                <c:pt idx="6">
                  <c:v>-147.03134155273438</c:v>
                </c:pt>
                <c:pt idx="7">
                  <c:v>-162.12557983398438</c:v>
                </c:pt>
                <c:pt idx="8">
                  <c:v>-172.01252746582031</c:v>
                </c:pt>
                <c:pt idx="9">
                  <c:v>-169.09112548828125</c:v>
                </c:pt>
                <c:pt idx="10">
                  <c:v>-161.47648620605469</c:v>
                </c:pt>
                <c:pt idx="11">
                  <c:v>-151.58181762695313</c:v>
                </c:pt>
                <c:pt idx="12">
                  <c:v>-134.69770812988281</c:v>
                </c:pt>
                <c:pt idx="13">
                  <c:v>-114.45902252197266</c:v>
                </c:pt>
                <c:pt idx="14">
                  <c:v>-92.652999877929688</c:v>
                </c:pt>
                <c:pt idx="15">
                  <c:v>-70.977615356445313</c:v>
                </c:pt>
                <c:pt idx="16">
                  <c:v>-45.959732055664063</c:v>
                </c:pt>
                <c:pt idx="17">
                  <c:v>-19.383150100708008</c:v>
                </c:pt>
                <c:pt idx="18">
                  <c:v>41.723484039306641</c:v>
                </c:pt>
                <c:pt idx="19">
                  <c:v>155.21249389648438</c:v>
                </c:pt>
                <c:pt idx="20">
                  <c:v>250.42169189453125</c:v>
                </c:pt>
                <c:pt idx="21">
                  <c:v>282.61141967773438</c:v>
                </c:pt>
                <c:pt idx="22">
                  <c:v>316.04931640625</c:v>
                </c:pt>
                <c:pt idx="23">
                  <c:v>350.75509643554688</c:v>
                </c:pt>
                <c:pt idx="24">
                  <c:v>387.51974487304688</c:v>
                </c:pt>
                <c:pt idx="25">
                  <c:v>430.934814453125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BE-4DAC-AD30-88158BD14314}"/>
            </c:ext>
          </c:extLst>
        </c:ser>
        <c:ser>
          <c:idx val="4"/>
          <c:order val="4"/>
          <c:tx>
            <c:strRef>
              <c:f>'6002'!$B$15</c:f>
              <c:strCache>
                <c:ptCount val="1"/>
                <c:pt idx="0">
                  <c:v>DOM-VEL(5A)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'6002'!$C$15:$AB$15</c:f>
              <c:numCache>
                <c:formatCode>0.000</c:formatCode>
                <c:ptCount val="26"/>
                <c:pt idx="11">
                  <c:v>-41.497890472412109</c:v>
                </c:pt>
                <c:pt idx="12">
                  <c:v>-45.888389587402344</c:v>
                </c:pt>
                <c:pt idx="13">
                  <c:v>-38.251499176025391</c:v>
                </c:pt>
                <c:pt idx="14">
                  <c:v>-23.632230758666992</c:v>
                </c:pt>
                <c:pt idx="15">
                  <c:v>-7.2639555931091309</c:v>
                </c:pt>
                <c:pt idx="16">
                  <c:v>13.336942672729492</c:v>
                </c:pt>
                <c:pt idx="17">
                  <c:v>36.225818634033203</c:v>
                </c:pt>
                <c:pt idx="18">
                  <c:v>61.495311737060547</c:v>
                </c:pt>
                <c:pt idx="19">
                  <c:v>174.71739196777344</c:v>
                </c:pt>
                <c:pt idx="20">
                  <c:v>289.406982421875</c:v>
                </c:pt>
                <c:pt idx="21">
                  <c:v>331.18368530273438</c:v>
                </c:pt>
                <c:pt idx="22">
                  <c:v>361.60589599609375</c:v>
                </c:pt>
                <c:pt idx="23">
                  <c:v>394.239990234375</c:v>
                </c:pt>
                <c:pt idx="24">
                  <c:v>425.3326416015625</c:v>
                </c:pt>
                <c:pt idx="25">
                  <c:v>452.93630981445313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2BE-4DAC-AD30-88158BD14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'6002'!$B$13</c15:sqref>
                        </c15:formulaRef>
                      </c:ext>
                    </c:extLst>
                    <c:strCache>
                      <c:ptCount val="1"/>
                      <c:pt idx="0">
                        <c:v>GUA-VEL(16)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'6002'!$C$10:$AB$10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'6002'!$C$13:$AB$13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-155.90242004394531</c:v>
                      </c:pt>
                      <c:pt idx="1">
                        <c:v>-177.71026611328125</c:v>
                      </c:pt>
                      <c:pt idx="2">
                        <c:v>-197.97125244140625</c:v>
                      </c:pt>
                      <c:pt idx="3">
                        <c:v>-216.34049987792969</c:v>
                      </c:pt>
                      <c:pt idx="4">
                        <c:v>-232.87002563476563</c:v>
                      </c:pt>
                      <c:pt idx="5">
                        <c:v>-244.49362182617188</c:v>
                      </c:pt>
                      <c:pt idx="6">
                        <c:v>-249.132568359375</c:v>
                      </c:pt>
                      <c:pt idx="7">
                        <c:v>-253.046630859375</c:v>
                      </c:pt>
                      <c:pt idx="8">
                        <c:v>-254.67695617675781</c:v>
                      </c:pt>
                      <c:pt idx="9">
                        <c:v>-250.98301696777344</c:v>
                      </c:pt>
                      <c:pt idx="10">
                        <c:v>-245.96528625488281</c:v>
                      </c:pt>
                      <c:pt idx="11">
                        <c:v>-227.4251708984375</c:v>
                      </c:pt>
                      <c:pt idx="12">
                        <c:v>-201.58505249023438</c:v>
                      </c:pt>
                      <c:pt idx="13">
                        <c:v>-177.07565307617188</c:v>
                      </c:pt>
                      <c:pt idx="14">
                        <c:v>-90.747856140136719</c:v>
                      </c:pt>
                      <c:pt idx="15">
                        <c:v>15.617815971374512</c:v>
                      </c:pt>
                      <c:pt idx="16">
                        <c:v>82.0692138671875</c:v>
                      </c:pt>
                      <c:pt idx="17">
                        <c:v>112.84526824951172</c:v>
                      </c:pt>
                      <c:pt idx="18">
                        <c:v>145.16752624511719</c:v>
                      </c:pt>
                      <c:pt idx="19">
                        <c:v>178.80844116210938</c:v>
                      </c:pt>
                      <c:pt idx="20">
                        <c:v>208.213134765625</c:v>
                      </c:pt>
                      <c:pt idx="21">
                        <c:v>223.06425476074219</c:v>
                      </c:pt>
                      <c:pt idx="22">
                        <c:v>234.98979187011719</c:v>
                      </c:pt>
                      <c:pt idx="23">
                        <c:v>243.51773071289063</c:v>
                      </c:pt>
                      <c:pt idx="24">
                        <c:v>243.60084533691406</c:v>
                      </c:pt>
                      <c:pt idx="25">
                        <c:v>242.1834716796875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E2BE-4DAC-AD30-88158BD14314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'6002'!$B$16</c15:sqref>
                        </c15:formulaRef>
                      </c:ext>
                    </c:extLst>
                    <c:strCache>
                      <c:ptCount val="1"/>
                      <c:pt idx="0">
                        <c:v>GUA-VEL(16)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'6002'!$C$16:$AB$16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9">
                        <c:v>-46.502239227294922</c:v>
                      </c:pt>
                      <c:pt idx="10">
                        <c:v>-77.407524108886719</c:v>
                      </c:pt>
                      <c:pt idx="11">
                        <c:v>-74.486473083496094</c:v>
                      </c:pt>
                      <c:pt idx="12">
                        <c:v>-63.326938629150391</c:v>
                      </c:pt>
                      <c:pt idx="13">
                        <c:v>-48.119609832763672</c:v>
                      </c:pt>
                      <c:pt idx="14">
                        <c:v>-30.836463928222656</c:v>
                      </c:pt>
                      <c:pt idx="15">
                        <c:v>-13.320430755615234</c:v>
                      </c:pt>
                      <c:pt idx="16">
                        <c:v>7.9383316040039063</c:v>
                      </c:pt>
                      <c:pt idx="17">
                        <c:v>31.941627502441406</c:v>
                      </c:pt>
                      <c:pt idx="18">
                        <c:v>60.136775970458984</c:v>
                      </c:pt>
                      <c:pt idx="19">
                        <c:v>173.43458557128906</c:v>
                      </c:pt>
                      <c:pt idx="20">
                        <c:v>288.135009765625</c:v>
                      </c:pt>
                      <c:pt idx="21">
                        <c:v>328.27557373046875</c:v>
                      </c:pt>
                      <c:pt idx="22">
                        <c:v>359.4288330078125</c:v>
                      </c:pt>
                      <c:pt idx="23">
                        <c:v>392.4835205078125</c:v>
                      </c:pt>
                      <c:pt idx="24">
                        <c:v>423.82135009765625</c:v>
                      </c:pt>
                      <c:pt idx="25">
                        <c:v>451.61465454101563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E2BE-4DAC-AD30-88158BD14314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792799275391024E-2"/>
          <c:y val="0.88487792207378302"/>
          <c:w val="0.94465263979763614"/>
          <c:h val="9.99435086318651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Panama 115KV</a:t>
            </a:r>
          </a:p>
        </c:rich>
      </c:tx>
      <c:layout>
        <c:manualLayout>
          <c:xMode val="edge"/>
          <c:yMode val="edge"/>
          <c:x val="0.42218301994409357"/>
          <c:y val="4.80654694321143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6.6598138791834877E-2"/>
          <c:y val="0.13145656897404823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'6002'!$B$11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'6002'!$C$11:$AB$11</c:f>
              <c:numCache>
                <c:formatCode>0.000</c:formatCode>
                <c:ptCount val="26"/>
                <c:pt idx="0">
                  <c:v>-166.56446838378906</c:v>
                </c:pt>
                <c:pt idx="1">
                  <c:v>-187.82719421386719</c:v>
                </c:pt>
                <c:pt idx="2">
                  <c:v>-207.44960021972656</c:v>
                </c:pt>
                <c:pt idx="3">
                  <c:v>-225.45404052734375</c:v>
                </c:pt>
                <c:pt idx="4">
                  <c:v>-241.9658203125</c:v>
                </c:pt>
                <c:pt idx="5">
                  <c:v>-252.76437377929688</c:v>
                </c:pt>
                <c:pt idx="6">
                  <c:v>-257.11825561523438</c:v>
                </c:pt>
                <c:pt idx="7">
                  <c:v>-260.74288940429688</c:v>
                </c:pt>
                <c:pt idx="8">
                  <c:v>-261.40655517578125</c:v>
                </c:pt>
                <c:pt idx="9">
                  <c:v>-257.55084228515625</c:v>
                </c:pt>
                <c:pt idx="10">
                  <c:v>-253.566162109375</c:v>
                </c:pt>
                <c:pt idx="11">
                  <c:v>-235.81234741210938</c:v>
                </c:pt>
                <c:pt idx="12">
                  <c:v>-209.69967651367188</c:v>
                </c:pt>
                <c:pt idx="13">
                  <c:v>-185.21328735351563</c:v>
                </c:pt>
                <c:pt idx="14">
                  <c:v>-93.614501953125</c:v>
                </c:pt>
                <c:pt idx="15">
                  <c:v>12.742942810058594</c:v>
                </c:pt>
                <c:pt idx="16">
                  <c:v>73.894073486328125</c:v>
                </c:pt>
                <c:pt idx="17">
                  <c:v>104.58299255371094</c:v>
                </c:pt>
                <c:pt idx="18">
                  <c:v>136.82145690917969</c:v>
                </c:pt>
                <c:pt idx="19">
                  <c:v>170.36869812011719</c:v>
                </c:pt>
                <c:pt idx="20">
                  <c:v>199.11148071289063</c:v>
                </c:pt>
                <c:pt idx="21">
                  <c:v>214.04330444335938</c:v>
                </c:pt>
                <c:pt idx="22">
                  <c:v>226.02275085449219</c:v>
                </c:pt>
                <c:pt idx="23">
                  <c:v>234.02239990234375</c:v>
                </c:pt>
                <c:pt idx="24">
                  <c:v>233.66682434082031</c:v>
                </c:pt>
                <c:pt idx="25">
                  <c:v>232.48936462402344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A8-4C9B-A1E6-32C523C38B2E}"/>
            </c:ext>
          </c:extLst>
        </c:ser>
        <c:ser>
          <c:idx val="2"/>
          <c:order val="2"/>
          <c:tx>
            <c:strRef>
              <c:f>'6002'!$B$13</c:f>
              <c:strCache>
                <c:ptCount val="1"/>
                <c:pt idx="0">
                  <c:v>GUA-VEL(16)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'6002'!$C$13:$AB$13</c:f>
              <c:numCache>
                <c:formatCode>0.000</c:formatCode>
                <c:ptCount val="26"/>
                <c:pt idx="0">
                  <c:v>-155.90242004394531</c:v>
                </c:pt>
                <c:pt idx="1">
                  <c:v>-177.71026611328125</c:v>
                </c:pt>
                <c:pt idx="2">
                  <c:v>-197.97125244140625</c:v>
                </c:pt>
                <c:pt idx="3">
                  <c:v>-216.34049987792969</c:v>
                </c:pt>
                <c:pt idx="4">
                  <c:v>-232.87002563476563</c:v>
                </c:pt>
                <c:pt idx="5">
                  <c:v>-244.49362182617188</c:v>
                </c:pt>
                <c:pt idx="6">
                  <c:v>-249.132568359375</c:v>
                </c:pt>
                <c:pt idx="7">
                  <c:v>-253.046630859375</c:v>
                </c:pt>
                <c:pt idx="8">
                  <c:v>-254.67695617675781</c:v>
                </c:pt>
                <c:pt idx="9">
                  <c:v>-250.98301696777344</c:v>
                </c:pt>
                <c:pt idx="10">
                  <c:v>-245.96528625488281</c:v>
                </c:pt>
                <c:pt idx="11">
                  <c:v>-227.4251708984375</c:v>
                </c:pt>
                <c:pt idx="12">
                  <c:v>-201.58505249023438</c:v>
                </c:pt>
                <c:pt idx="13">
                  <c:v>-177.07565307617188</c:v>
                </c:pt>
                <c:pt idx="14">
                  <c:v>-90.747856140136719</c:v>
                </c:pt>
                <c:pt idx="15">
                  <c:v>15.617815971374512</c:v>
                </c:pt>
                <c:pt idx="16">
                  <c:v>82.0692138671875</c:v>
                </c:pt>
                <c:pt idx="17">
                  <c:v>112.84526824951172</c:v>
                </c:pt>
                <c:pt idx="18">
                  <c:v>145.16752624511719</c:v>
                </c:pt>
                <c:pt idx="19">
                  <c:v>178.80844116210938</c:v>
                </c:pt>
                <c:pt idx="20">
                  <c:v>208.213134765625</c:v>
                </c:pt>
                <c:pt idx="21">
                  <c:v>223.06425476074219</c:v>
                </c:pt>
                <c:pt idx="22">
                  <c:v>234.98979187011719</c:v>
                </c:pt>
                <c:pt idx="23">
                  <c:v>243.51773071289063</c:v>
                </c:pt>
                <c:pt idx="24">
                  <c:v>243.60084533691406</c:v>
                </c:pt>
                <c:pt idx="25">
                  <c:v>242.1834716796875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A8-4C9B-A1E6-32C523C38B2E}"/>
            </c:ext>
          </c:extLst>
        </c:ser>
        <c:ser>
          <c:idx val="3"/>
          <c:order val="3"/>
          <c:tx>
            <c:strRef>
              <c:f>'6002'!$B$14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'6002'!$C$14:$AB$14</c:f>
              <c:numCache>
                <c:formatCode>0.000</c:formatCode>
                <c:ptCount val="26"/>
                <c:pt idx="4">
                  <c:v>-48.220466613769531</c:v>
                </c:pt>
                <c:pt idx="5">
                  <c:v>-108.30465698242188</c:v>
                </c:pt>
                <c:pt idx="6">
                  <c:v>-147.03134155273438</c:v>
                </c:pt>
                <c:pt idx="7">
                  <c:v>-162.12557983398438</c:v>
                </c:pt>
                <c:pt idx="8">
                  <c:v>-172.01252746582031</c:v>
                </c:pt>
                <c:pt idx="9">
                  <c:v>-169.09112548828125</c:v>
                </c:pt>
                <c:pt idx="10">
                  <c:v>-161.47648620605469</c:v>
                </c:pt>
                <c:pt idx="11">
                  <c:v>-151.58181762695313</c:v>
                </c:pt>
                <c:pt idx="12">
                  <c:v>-134.69770812988281</c:v>
                </c:pt>
                <c:pt idx="13">
                  <c:v>-114.45902252197266</c:v>
                </c:pt>
                <c:pt idx="14">
                  <c:v>-92.652999877929688</c:v>
                </c:pt>
                <c:pt idx="15">
                  <c:v>-70.977615356445313</c:v>
                </c:pt>
                <c:pt idx="16">
                  <c:v>-45.959732055664063</c:v>
                </c:pt>
                <c:pt idx="17">
                  <c:v>-19.383150100708008</c:v>
                </c:pt>
                <c:pt idx="18">
                  <c:v>41.723484039306641</c:v>
                </c:pt>
                <c:pt idx="19">
                  <c:v>155.21249389648438</c:v>
                </c:pt>
                <c:pt idx="20">
                  <c:v>250.42169189453125</c:v>
                </c:pt>
                <c:pt idx="21">
                  <c:v>282.61141967773438</c:v>
                </c:pt>
                <c:pt idx="22">
                  <c:v>316.04931640625</c:v>
                </c:pt>
                <c:pt idx="23">
                  <c:v>350.75509643554688</c:v>
                </c:pt>
                <c:pt idx="24">
                  <c:v>387.51974487304688</c:v>
                </c:pt>
                <c:pt idx="25">
                  <c:v>430.934814453125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A8-4C9B-A1E6-32C523C38B2E}"/>
            </c:ext>
          </c:extLst>
        </c:ser>
        <c:ser>
          <c:idx val="5"/>
          <c:order val="5"/>
          <c:tx>
            <c:strRef>
              <c:f>'6002'!$B$16</c:f>
              <c:strCache>
                <c:ptCount val="1"/>
                <c:pt idx="0">
                  <c:v>GUA-VEL(16)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'6002'!$C$16:$AB$16</c:f>
              <c:numCache>
                <c:formatCode>0.000</c:formatCode>
                <c:ptCount val="26"/>
                <c:pt idx="9">
                  <c:v>-46.502239227294922</c:v>
                </c:pt>
                <c:pt idx="10">
                  <c:v>-77.407524108886719</c:v>
                </c:pt>
                <c:pt idx="11">
                  <c:v>-74.486473083496094</c:v>
                </c:pt>
                <c:pt idx="12">
                  <c:v>-63.326938629150391</c:v>
                </c:pt>
                <c:pt idx="13">
                  <c:v>-48.119609832763672</c:v>
                </c:pt>
                <c:pt idx="14">
                  <c:v>-30.836463928222656</c:v>
                </c:pt>
                <c:pt idx="15">
                  <c:v>-13.320430755615234</c:v>
                </c:pt>
                <c:pt idx="16">
                  <c:v>7.9383316040039063</c:v>
                </c:pt>
                <c:pt idx="17">
                  <c:v>31.941627502441406</c:v>
                </c:pt>
                <c:pt idx="18">
                  <c:v>60.136775970458984</c:v>
                </c:pt>
                <c:pt idx="19">
                  <c:v>173.43458557128906</c:v>
                </c:pt>
                <c:pt idx="20">
                  <c:v>288.135009765625</c:v>
                </c:pt>
                <c:pt idx="21">
                  <c:v>328.27557373046875</c:v>
                </c:pt>
                <c:pt idx="22">
                  <c:v>359.4288330078125</c:v>
                </c:pt>
                <c:pt idx="23">
                  <c:v>392.4835205078125</c:v>
                </c:pt>
                <c:pt idx="24">
                  <c:v>423.82135009765625</c:v>
                </c:pt>
                <c:pt idx="25">
                  <c:v>451.61465454101563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2A8-4C9B-A1E6-32C523C38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'6002'!$B$12</c15:sqref>
                        </c15:formulaRef>
                      </c:ext>
                    </c:extLst>
                    <c:strCache>
                      <c:ptCount val="1"/>
                      <c:pt idx="0">
                        <c:v>DOM-VEL(5A)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'6002'!$C$10:$AB$10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'6002'!$C$12:$AB$12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-142.23753356933594</c:v>
                      </c:pt>
                      <c:pt idx="1">
                        <c:v>-165.44715881347656</c:v>
                      </c:pt>
                      <c:pt idx="2">
                        <c:v>-186.38203430175781</c:v>
                      </c:pt>
                      <c:pt idx="3">
                        <c:v>-205.682373046875</c:v>
                      </c:pt>
                      <c:pt idx="4">
                        <c:v>-222.76527404785156</c:v>
                      </c:pt>
                      <c:pt idx="5">
                        <c:v>-235.26150512695313</c:v>
                      </c:pt>
                      <c:pt idx="6">
                        <c:v>-240.40913391113281</c:v>
                      </c:pt>
                      <c:pt idx="7">
                        <c:v>-244.04673767089844</c:v>
                      </c:pt>
                      <c:pt idx="8">
                        <c:v>-246.2958984375</c:v>
                      </c:pt>
                      <c:pt idx="9">
                        <c:v>-243.04151916503906</c:v>
                      </c:pt>
                      <c:pt idx="10">
                        <c:v>-239.5667724609375</c:v>
                      </c:pt>
                      <c:pt idx="11">
                        <c:v>-224.50552368164063</c:v>
                      </c:pt>
                      <c:pt idx="12">
                        <c:v>-198.62483215332031</c:v>
                      </c:pt>
                      <c:pt idx="13">
                        <c:v>-174.40095520019531</c:v>
                      </c:pt>
                      <c:pt idx="14">
                        <c:v>-89.805488586425781</c:v>
                      </c:pt>
                      <c:pt idx="15">
                        <c:v>16.57191276550293</c:v>
                      </c:pt>
                      <c:pt idx="16">
                        <c:v>84.824333190917969</c:v>
                      </c:pt>
                      <c:pt idx="17">
                        <c:v>115.65289306640625</c:v>
                      </c:pt>
                      <c:pt idx="18">
                        <c:v>148.02687072753906</c:v>
                      </c:pt>
                      <c:pt idx="19">
                        <c:v>181.72335815429688</c:v>
                      </c:pt>
                      <c:pt idx="20">
                        <c:v>213.05381774902344</c:v>
                      </c:pt>
                      <c:pt idx="21">
                        <c:v>228.98236083984375</c:v>
                      </c:pt>
                      <c:pt idx="22">
                        <c:v>239.94767761230469</c:v>
                      </c:pt>
                      <c:pt idx="23">
                        <c:v>247.52156066894531</c:v>
                      </c:pt>
                      <c:pt idx="24">
                        <c:v>247.26171875</c:v>
                      </c:pt>
                      <c:pt idx="25">
                        <c:v>244.62446594238281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A2A8-4C9B-A1E6-32C523C38B2E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'6002'!$B$15</c15:sqref>
                        </c15:formulaRef>
                      </c:ext>
                    </c:extLst>
                    <c:strCache>
                      <c:ptCount val="1"/>
                      <c:pt idx="0">
                        <c:v>DOM-VEL(5A)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'6002'!$C$15:$AB$15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11">
                        <c:v>-41.497890472412109</c:v>
                      </c:pt>
                      <c:pt idx="12">
                        <c:v>-45.888389587402344</c:v>
                      </c:pt>
                      <c:pt idx="13">
                        <c:v>-38.251499176025391</c:v>
                      </c:pt>
                      <c:pt idx="14">
                        <c:v>-23.632230758666992</c:v>
                      </c:pt>
                      <c:pt idx="15">
                        <c:v>-7.2639555931091309</c:v>
                      </c:pt>
                      <c:pt idx="16">
                        <c:v>13.336942672729492</c:v>
                      </c:pt>
                      <c:pt idx="17">
                        <c:v>36.225818634033203</c:v>
                      </c:pt>
                      <c:pt idx="18">
                        <c:v>61.495311737060547</c:v>
                      </c:pt>
                      <c:pt idx="19">
                        <c:v>174.71739196777344</c:v>
                      </c:pt>
                      <c:pt idx="20">
                        <c:v>289.406982421875</c:v>
                      </c:pt>
                      <c:pt idx="21">
                        <c:v>331.18368530273438</c:v>
                      </c:pt>
                      <c:pt idx="22">
                        <c:v>361.60589599609375</c:v>
                      </c:pt>
                      <c:pt idx="23">
                        <c:v>394.239990234375</c:v>
                      </c:pt>
                      <c:pt idx="24">
                        <c:v>425.3326416015625</c:v>
                      </c:pt>
                      <c:pt idx="25">
                        <c:v>452.93630981445313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2A8-4C9B-A1E6-32C523C38B2E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792799275391024E-2"/>
          <c:y val="0.88487792207378302"/>
          <c:w val="0.94465263979763614"/>
          <c:h val="9.99435086318651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Panama II 115KV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7.3130307716859397E-2"/>
          <c:y val="0.11880323219026272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'6004'!$B$11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'6004'!$C$11:$AB$11</c:f>
              <c:numCache>
                <c:formatCode>0.000</c:formatCode>
                <c:ptCount val="26"/>
                <c:pt idx="0">
                  <c:v>-205.77311706542969</c:v>
                </c:pt>
                <c:pt idx="1">
                  <c:v>-226.92243957519531</c:v>
                </c:pt>
                <c:pt idx="2">
                  <c:v>-245.20506286621094</c:v>
                </c:pt>
                <c:pt idx="3">
                  <c:v>-258.18975830078125</c:v>
                </c:pt>
                <c:pt idx="4">
                  <c:v>-261.4949951171875</c:v>
                </c:pt>
                <c:pt idx="5">
                  <c:v>-264.39926147460938</c:v>
                </c:pt>
                <c:pt idx="6">
                  <c:v>-262.59317016601563</c:v>
                </c:pt>
                <c:pt idx="7">
                  <c:v>-258.49380493164063</c:v>
                </c:pt>
                <c:pt idx="8">
                  <c:v>-247.89445495605469</c:v>
                </c:pt>
                <c:pt idx="9">
                  <c:v>-230.90304565429688</c:v>
                </c:pt>
                <c:pt idx="10">
                  <c:v>-209.95393371582031</c:v>
                </c:pt>
                <c:pt idx="11">
                  <c:v>-190.34542846679688</c:v>
                </c:pt>
                <c:pt idx="12">
                  <c:v>-170.62852478027344</c:v>
                </c:pt>
                <c:pt idx="13">
                  <c:v>-108.44544982910156</c:v>
                </c:pt>
                <c:pt idx="14">
                  <c:v>-43.162494659423828</c:v>
                </c:pt>
                <c:pt idx="15">
                  <c:v>23.538688659667969</c:v>
                </c:pt>
                <c:pt idx="16">
                  <c:v>66.476234436035156</c:v>
                </c:pt>
                <c:pt idx="17">
                  <c:v>90.906082153320313</c:v>
                </c:pt>
                <c:pt idx="18">
                  <c:v>116.07540893554688</c:v>
                </c:pt>
                <c:pt idx="19">
                  <c:v>142.00234985351563</c:v>
                </c:pt>
                <c:pt idx="20">
                  <c:v>169.12222290039063</c:v>
                </c:pt>
                <c:pt idx="21">
                  <c:v>195.5345458984375</c:v>
                </c:pt>
                <c:pt idx="22">
                  <c:v>212.9627685546875</c:v>
                </c:pt>
                <c:pt idx="23">
                  <c:v>225.74856567382813</c:v>
                </c:pt>
                <c:pt idx="24">
                  <c:v>235.81864929199219</c:v>
                </c:pt>
                <c:pt idx="25">
                  <c:v>238.7677001953125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85-4F70-B495-71D02F776A88}"/>
            </c:ext>
          </c:extLst>
        </c:ser>
        <c:ser>
          <c:idx val="1"/>
          <c:order val="1"/>
          <c:tx>
            <c:strRef>
              <c:f>'6004'!$B$12</c:f>
              <c:strCache>
                <c:ptCount val="1"/>
                <c:pt idx="0">
                  <c:v>DOM-VEL(5A)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'6004'!$C$12:$AB$12</c:f>
              <c:numCache>
                <c:formatCode>0.000</c:formatCode>
                <c:ptCount val="26"/>
                <c:pt idx="0">
                  <c:v>-178.98356628417969</c:v>
                </c:pt>
                <c:pt idx="1">
                  <c:v>-203.20993041992188</c:v>
                </c:pt>
                <c:pt idx="2">
                  <c:v>-223.13902282714844</c:v>
                </c:pt>
                <c:pt idx="3">
                  <c:v>-239.43238830566406</c:v>
                </c:pt>
                <c:pt idx="4">
                  <c:v>-244.58583068847656</c:v>
                </c:pt>
                <c:pt idx="5">
                  <c:v>-248.09739685058594</c:v>
                </c:pt>
                <c:pt idx="6">
                  <c:v>-248.78823852539063</c:v>
                </c:pt>
                <c:pt idx="7">
                  <c:v>-245.74642944335938</c:v>
                </c:pt>
                <c:pt idx="8">
                  <c:v>-238.89239501953125</c:v>
                </c:pt>
                <c:pt idx="9">
                  <c:v>-222.10325622558594</c:v>
                </c:pt>
                <c:pt idx="10">
                  <c:v>-202.68728637695313</c:v>
                </c:pt>
                <c:pt idx="11">
                  <c:v>-181.872802734375</c:v>
                </c:pt>
                <c:pt idx="12">
                  <c:v>-162.23976135253906</c:v>
                </c:pt>
                <c:pt idx="13">
                  <c:v>-107.89434051513672</c:v>
                </c:pt>
                <c:pt idx="14">
                  <c:v>-42.607276916503906</c:v>
                </c:pt>
                <c:pt idx="15">
                  <c:v>24.098072052001953</c:v>
                </c:pt>
                <c:pt idx="16">
                  <c:v>75.085517883300781</c:v>
                </c:pt>
                <c:pt idx="17">
                  <c:v>99.56439208984375</c:v>
                </c:pt>
                <c:pt idx="18">
                  <c:v>124.81020355224609</c:v>
                </c:pt>
                <c:pt idx="19">
                  <c:v>150.81642150878906</c:v>
                </c:pt>
                <c:pt idx="20">
                  <c:v>177.95069885253906</c:v>
                </c:pt>
                <c:pt idx="21">
                  <c:v>205.24851989746094</c:v>
                </c:pt>
                <c:pt idx="22">
                  <c:v>226.14851379394531</c:v>
                </c:pt>
                <c:pt idx="23">
                  <c:v>239.6280517578125</c:v>
                </c:pt>
                <c:pt idx="24">
                  <c:v>249.08602905273438</c:v>
                </c:pt>
                <c:pt idx="25">
                  <c:v>253.80082702636719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85-4F70-B495-71D02F776A88}"/>
            </c:ext>
          </c:extLst>
        </c:ser>
        <c:ser>
          <c:idx val="3"/>
          <c:order val="3"/>
          <c:tx>
            <c:strRef>
              <c:f>'6004'!$B$14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'6004'!$C$14:$AB$14</c:f>
              <c:numCache>
                <c:formatCode>0.000</c:formatCode>
                <c:ptCount val="26"/>
                <c:pt idx="4">
                  <c:v>-127.93531799316406</c:v>
                </c:pt>
                <c:pt idx="5">
                  <c:v>-163.1240234375</c:v>
                </c:pt>
                <c:pt idx="6">
                  <c:v>-174.58413696289063</c:v>
                </c:pt>
                <c:pt idx="7">
                  <c:v>-176.9420166015625</c:v>
                </c:pt>
                <c:pt idx="8">
                  <c:v>-169.38774108886719</c:v>
                </c:pt>
                <c:pt idx="9">
                  <c:v>-157.08291625976563</c:v>
                </c:pt>
                <c:pt idx="10">
                  <c:v>-142.19291687011719</c:v>
                </c:pt>
                <c:pt idx="11">
                  <c:v>-125.90186309814453</c:v>
                </c:pt>
                <c:pt idx="12">
                  <c:v>-108.64051818847656</c:v>
                </c:pt>
                <c:pt idx="13">
                  <c:v>-90.485755920410156</c:v>
                </c:pt>
                <c:pt idx="14">
                  <c:v>-72.400802612304688</c:v>
                </c:pt>
                <c:pt idx="15">
                  <c:v>-52.122817993164063</c:v>
                </c:pt>
                <c:pt idx="16">
                  <c:v>-30.849376678466797</c:v>
                </c:pt>
                <c:pt idx="17">
                  <c:v>-8.7056999206542969</c:v>
                </c:pt>
                <c:pt idx="18">
                  <c:v>48.123985290527344</c:v>
                </c:pt>
                <c:pt idx="19">
                  <c:v>118.73722076416016</c:v>
                </c:pt>
                <c:pt idx="20">
                  <c:v>190.76950073242188</c:v>
                </c:pt>
                <c:pt idx="21">
                  <c:v>244.70326232910156</c:v>
                </c:pt>
                <c:pt idx="22">
                  <c:v>271.766845703125</c:v>
                </c:pt>
                <c:pt idx="23">
                  <c:v>299.15902709960938</c:v>
                </c:pt>
                <c:pt idx="24">
                  <c:v>327.3765869140625</c:v>
                </c:pt>
                <c:pt idx="25">
                  <c:v>356.4111328125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85-4F70-B495-71D02F776A88}"/>
            </c:ext>
          </c:extLst>
        </c:ser>
        <c:ser>
          <c:idx val="4"/>
          <c:order val="4"/>
          <c:tx>
            <c:strRef>
              <c:f>'6004'!$B$15</c:f>
              <c:strCache>
                <c:ptCount val="1"/>
                <c:pt idx="0">
                  <c:v>DOM-VEL(5A)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'6004'!$C$15:$AB$15</c:f>
              <c:numCache>
                <c:formatCode>0.000</c:formatCode>
                <c:ptCount val="26"/>
                <c:pt idx="11">
                  <c:v>-48.73260498046875</c:v>
                </c:pt>
                <c:pt idx="12">
                  <c:v>-42.788406372070313</c:v>
                </c:pt>
                <c:pt idx="13">
                  <c:v>-31.91748046875</c:v>
                </c:pt>
                <c:pt idx="14">
                  <c:v>-17.536922454833984</c:v>
                </c:pt>
                <c:pt idx="15">
                  <c:v>-2.2066988945007324</c:v>
                </c:pt>
                <c:pt idx="16">
                  <c:v>16.099576950073242</c:v>
                </c:pt>
                <c:pt idx="17">
                  <c:v>35.653297424316406</c:v>
                </c:pt>
                <c:pt idx="18">
                  <c:v>56.714576721191406</c:v>
                </c:pt>
                <c:pt idx="19">
                  <c:v>121.61929321289063</c:v>
                </c:pt>
                <c:pt idx="20">
                  <c:v>193.66151428222656</c:v>
                </c:pt>
                <c:pt idx="21">
                  <c:v>267.11868286132813</c:v>
                </c:pt>
                <c:pt idx="22">
                  <c:v>313.76654052734375</c:v>
                </c:pt>
                <c:pt idx="23">
                  <c:v>339.4580078125</c:v>
                </c:pt>
                <c:pt idx="24">
                  <c:v>365.53451538085938</c:v>
                </c:pt>
                <c:pt idx="25">
                  <c:v>392.7071533203125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85-4F70-B495-71D02F776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'6004'!$B$13</c15:sqref>
                        </c15:formulaRef>
                      </c:ext>
                    </c:extLst>
                    <c:strCache>
                      <c:ptCount val="1"/>
                      <c:pt idx="0">
                        <c:v>GUA-VEL(16)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'6004'!$C$10:$AB$10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'6004'!$C$13:$AB$13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-193.95040893554688</c:v>
                      </c:pt>
                      <c:pt idx="1">
                        <c:v>-216.09988403320313</c:v>
                      </c:pt>
                      <c:pt idx="2">
                        <c:v>-234.76235961914063</c:v>
                      </c:pt>
                      <c:pt idx="3">
                        <c:v>-249.54269409179688</c:v>
                      </c:pt>
                      <c:pt idx="4">
                        <c:v>-253.57505798339844</c:v>
                      </c:pt>
                      <c:pt idx="5">
                        <c:v>-256.88467407226563</c:v>
                      </c:pt>
                      <c:pt idx="6">
                        <c:v>-256.17236328125</c:v>
                      </c:pt>
                      <c:pt idx="7">
                        <c:v>-252.70008850097656</c:v>
                      </c:pt>
                      <c:pt idx="8">
                        <c:v>-241.19961547851563</c:v>
                      </c:pt>
                      <c:pt idx="9">
                        <c:v>-224.39358520507813</c:v>
                      </c:pt>
                      <c:pt idx="10">
                        <c:v>-204.630615234375</c:v>
                      </c:pt>
                      <c:pt idx="11">
                        <c:v>-184.02005004882813</c:v>
                      </c:pt>
                      <c:pt idx="12">
                        <c:v>-164.31515502929688</c:v>
                      </c:pt>
                      <c:pt idx="13">
                        <c:v>-108.03141784667969</c:v>
                      </c:pt>
                      <c:pt idx="14">
                        <c:v>-42.745513916015625</c:v>
                      </c:pt>
                      <c:pt idx="15">
                        <c:v>23.95863151550293</c:v>
                      </c:pt>
                      <c:pt idx="16">
                        <c:v>72.926361083984375</c:v>
                      </c:pt>
                      <c:pt idx="17">
                        <c:v>97.376052856445313</c:v>
                      </c:pt>
                      <c:pt idx="18">
                        <c:v>122.59181976318359</c:v>
                      </c:pt>
                      <c:pt idx="19">
                        <c:v>148.567138671875</c:v>
                      </c:pt>
                      <c:pt idx="20">
                        <c:v>175.68719482421875</c:v>
                      </c:pt>
                      <c:pt idx="21">
                        <c:v>202.74667358398438</c:v>
                      </c:pt>
                      <c:pt idx="22">
                        <c:v>221.09465026855469</c:v>
                      </c:pt>
                      <c:pt idx="23">
                        <c:v>233.96571350097656</c:v>
                      </c:pt>
                      <c:pt idx="24">
                        <c:v>244.56291198730469</c:v>
                      </c:pt>
                      <c:pt idx="25">
                        <c:v>249.4163818359375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6D85-4F70-B495-71D02F776A88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'6004'!$B$16</c15:sqref>
                        </c15:formulaRef>
                      </c:ext>
                    </c:extLst>
                    <c:strCache>
                      <c:ptCount val="1"/>
                      <c:pt idx="0">
                        <c:v>GUA-VEL(16)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'6004'!$C$16:$AB$16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9">
                        <c:v>-82.2969970703125</c:v>
                      </c:pt>
                      <c:pt idx="10">
                        <c:v>-77.767646789550781</c:v>
                      </c:pt>
                      <c:pt idx="11">
                        <c:v>-66.822608947753906</c:v>
                      </c:pt>
                      <c:pt idx="12">
                        <c:v>-53.557441711425781</c:v>
                      </c:pt>
                      <c:pt idx="13">
                        <c:v>-38.903114318847656</c:v>
                      </c:pt>
                      <c:pt idx="14">
                        <c:v>-22.972126007080078</c:v>
                      </c:pt>
                      <c:pt idx="15">
                        <c:v>-7.1227803230285645</c:v>
                      </c:pt>
                      <c:pt idx="16">
                        <c:v>11.707662582397461</c:v>
                      </c:pt>
                      <c:pt idx="17">
                        <c:v>32.120532989501953</c:v>
                      </c:pt>
                      <c:pt idx="18">
                        <c:v>53.608024597167969</c:v>
                      </c:pt>
                      <c:pt idx="19">
                        <c:v>121.41797637939453</c:v>
                      </c:pt>
                      <c:pt idx="20">
                        <c:v>193.46037292480469</c:v>
                      </c:pt>
                      <c:pt idx="21">
                        <c:v>266.91845703125</c:v>
                      </c:pt>
                      <c:pt idx="22">
                        <c:v>310.94940185546875</c:v>
                      </c:pt>
                      <c:pt idx="23">
                        <c:v>336.84033203125</c:v>
                      </c:pt>
                      <c:pt idx="24">
                        <c:v>363.31851196289063</c:v>
                      </c:pt>
                      <c:pt idx="25">
                        <c:v>391.0079345703125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D85-4F70-B495-71D02F776A88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191469198217249E-2"/>
          <c:y val="0.88486686797799252"/>
          <c:w val="0.94749164763968674"/>
          <c:h val="9.9953105271692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Panama II 115KV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7.4817854564555128E-2"/>
          <c:y val="0.11121321881510526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'6004'!$B$11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'6004'!$C$11:$AB$11</c:f>
              <c:numCache>
                <c:formatCode>0.000</c:formatCode>
                <c:ptCount val="26"/>
                <c:pt idx="0">
                  <c:v>-205.77311706542969</c:v>
                </c:pt>
                <c:pt idx="1">
                  <c:v>-226.92243957519531</c:v>
                </c:pt>
                <c:pt idx="2">
                  <c:v>-245.20506286621094</c:v>
                </c:pt>
                <c:pt idx="3">
                  <c:v>-258.18975830078125</c:v>
                </c:pt>
                <c:pt idx="4">
                  <c:v>-261.4949951171875</c:v>
                </c:pt>
                <c:pt idx="5">
                  <c:v>-264.39926147460938</c:v>
                </c:pt>
                <c:pt idx="6">
                  <c:v>-262.59317016601563</c:v>
                </c:pt>
                <c:pt idx="7">
                  <c:v>-258.49380493164063</c:v>
                </c:pt>
                <c:pt idx="8">
                  <c:v>-247.89445495605469</c:v>
                </c:pt>
                <c:pt idx="9">
                  <c:v>-230.90304565429688</c:v>
                </c:pt>
                <c:pt idx="10">
                  <c:v>-209.95393371582031</c:v>
                </c:pt>
                <c:pt idx="11">
                  <c:v>-190.34542846679688</c:v>
                </c:pt>
                <c:pt idx="12">
                  <c:v>-170.62852478027344</c:v>
                </c:pt>
                <c:pt idx="13">
                  <c:v>-108.44544982910156</c:v>
                </c:pt>
                <c:pt idx="14">
                  <c:v>-43.162494659423828</c:v>
                </c:pt>
                <c:pt idx="15">
                  <c:v>23.538688659667969</c:v>
                </c:pt>
                <c:pt idx="16">
                  <c:v>66.476234436035156</c:v>
                </c:pt>
                <c:pt idx="17">
                  <c:v>90.906082153320313</c:v>
                </c:pt>
                <c:pt idx="18">
                  <c:v>116.07540893554688</c:v>
                </c:pt>
                <c:pt idx="19">
                  <c:v>142.00234985351563</c:v>
                </c:pt>
                <c:pt idx="20">
                  <c:v>169.12222290039063</c:v>
                </c:pt>
                <c:pt idx="21">
                  <c:v>195.5345458984375</c:v>
                </c:pt>
                <c:pt idx="22">
                  <c:v>212.9627685546875</c:v>
                </c:pt>
                <c:pt idx="23">
                  <c:v>225.74856567382813</c:v>
                </c:pt>
                <c:pt idx="24">
                  <c:v>235.81864929199219</c:v>
                </c:pt>
                <c:pt idx="25">
                  <c:v>238.7677001953125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0A-4C25-9505-EEDEC8EA132E}"/>
            </c:ext>
          </c:extLst>
        </c:ser>
        <c:ser>
          <c:idx val="2"/>
          <c:order val="2"/>
          <c:tx>
            <c:strRef>
              <c:f>'6004'!$B$13</c:f>
              <c:strCache>
                <c:ptCount val="1"/>
                <c:pt idx="0">
                  <c:v>GUA-VEL(16)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'6004'!$C$13:$AB$13</c:f>
              <c:numCache>
                <c:formatCode>0.000</c:formatCode>
                <c:ptCount val="26"/>
                <c:pt idx="0">
                  <c:v>-193.95040893554688</c:v>
                </c:pt>
                <c:pt idx="1">
                  <c:v>-216.09988403320313</c:v>
                </c:pt>
                <c:pt idx="2">
                  <c:v>-234.76235961914063</c:v>
                </c:pt>
                <c:pt idx="3">
                  <c:v>-249.54269409179688</c:v>
                </c:pt>
                <c:pt idx="4">
                  <c:v>-253.57505798339844</c:v>
                </c:pt>
                <c:pt idx="5">
                  <c:v>-256.88467407226563</c:v>
                </c:pt>
                <c:pt idx="6">
                  <c:v>-256.17236328125</c:v>
                </c:pt>
                <c:pt idx="7">
                  <c:v>-252.70008850097656</c:v>
                </c:pt>
                <c:pt idx="8">
                  <c:v>-241.19961547851563</c:v>
                </c:pt>
                <c:pt idx="9">
                  <c:v>-224.39358520507813</c:v>
                </c:pt>
                <c:pt idx="10">
                  <c:v>-204.630615234375</c:v>
                </c:pt>
                <c:pt idx="11">
                  <c:v>-184.02005004882813</c:v>
                </c:pt>
                <c:pt idx="12">
                  <c:v>-164.31515502929688</c:v>
                </c:pt>
                <c:pt idx="13">
                  <c:v>-108.03141784667969</c:v>
                </c:pt>
                <c:pt idx="14">
                  <c:v>-42.745513916015625</c:v>
                </c:pt>
                <c:pt idx="15">
                  <c:v>23.95863151550293</c:v>
                </c:pt>
                <c:pt idx="16">
                  <c:v>72.926361083984375</c:v>
                </c:pt>
                <c:pt idx="17">
                  <c:v>97.376052856445313</c:v>
                </c:pt>
                <c:pt idx="18">
                  <c:v>122.59181976318359</c:v>
                </c:pt>
                <c:pt idx="19">
                  <c:v>148.567138671875</c:v>
                </c:pt>
                <c:pt idx="20">
                  <c:v>175.68719482421875</c:v>
                </c:pt>
                <c:pt idx="21">
                  <c:v>202.74667358398438</c:v>
                </c:pt>
                <c:pt idx="22">
                  <c:v>221.09465026855469</c:v>
                </c:pt>
                <c:pt idx="23">
                  <c:v>233.96571350097656</c:v>
                </c:pt>
                <c:pt idx="24">
                  <c:v>244.56291198730469</c:v>
                </c:pt>
                <c:pt idx="25">
                  <c:v>249.4163818359375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0A-4C25-9505-EEDEC8EA132E}"/>
            </c:ext>
          </c:extLst>
        </c:ser>
        <c:ser>
          <c:idx val="3"/>
          <c:order val="3"/>
          <c:tx>
            <c:strRef>
              <c:f>'6004'!$B$14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'6004'!$C$14:$AB$14</c:f>
              <c:numCache>
                <c:formatCode>0.000</c:formatCode>
                <c:ptCount val="26"/>
                <c:pt idx="4">
                  <c:v>-127.93531799316406</c:v>
                </c:pt>
                <c:pt idx="5">
                  <c:v>-163.1240234375</c:v>
                </c:pt>
                <c:pt idx="6">
                  <c:v>-174.58413696289063</c:v>
                </c:pt>
                <c:pt idx="7">
                  <c:v>-176.9420166015625</c:v>
                </c:pt>
                <c:pt idx="8">
                  <c:v>-169.38774108886719</c:v>
                </c:pt>
                <c:pt idx="9">
                  <c:v>-157.08291625976563</c:v>
                </c:pt>
                <c:pt idx="10">
                  <c:v>-142.19291687011719</c:v>
                </c:pt>
                <c:pt idx="11">
                  <c:v>-125.90186309814453</c:v>
                </c:pt>
                <c:pt idx="12">
                  <c:v>-108.64051818847656</c:v>
                </c:pt>
                <c:pt idx="13">
                  <c:v>-90.485755920410156</c:v>
                </c:pt>
                <c:pt idx="14">
                  <c:v>-72.400802612304688</c:v>
                </c:pt>
                <c:pt idx="15">
                  <c:v>-52.122817993164063</c:v>
                </c:pt>
                <c:pt idx="16">
                  <c:v>-30.849376678466797</c:v>
                </c:pt>
                <c:pt idx="17">
                  <c:v>-8.7056999206542969</c:v>
                </c:pt>
                <c:pt idx="18">
                  <c:v>48.123985290527344</c:v>
                </c:pt>
                <c:pt idx="19">
                  <c:v>118.73722076416016</c:v>
                </c:pt>
                <c:pt idx="20">
                  <c:v>190.76950073242188</c:v>
                </c:pt>
                <c:pt idx="21">
                  <c:v>244.70326232910156</c:v>
                </c:pt>
                <c:pt idx="22">
                  <c:v>271.766845703125</c:v>
                </c:pt>
                <c:pt idx="23">
                  <c:v>299.15902709960938</c:v>
                </c:pt>
                <c:pt idx="24">
                  <c:v>327.3765869140625</c:v>
                </c:pt>
                <c:pt idx="25">
                  <c:v>356.4111328125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0A-4C25-9505-EEDEC8EA132E}"/>
            </c:ext>
          </c:extLst>
        </c:ser>
        <c:ser>
          <c:idx val="5"/>
          <c:order val="5"/>
          <c:tx>
            <c:strRef>
              <c:f>'6004'!$B$16</c:f>
              <c:strCache>
                <c:ptCount val="1"/>
                <c:pt idx="0">
                  <c:v>GUA-VEL(16)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'6004'!$C$16:$AB$16</c:f>
              <c:numCache>
                <c:formatCode>0.000</c:formatCode>
                <c:ptCount val="26"/>
                <c:pt idx="9">
                  <c:v>-82.2969970703125</c:v>
                </c:pt>
                <c:pt idx="10">
                  <c:v>-77.767646789550781</c:v>
                </c:pt>
                <c:pt idx="11">
                  <c:v>-66.822608947753906</c:v>
                </c:pt>
                <c:pt idx="12">
                  <c:v>-53.557441711425781</c:v>
                </c:pt>
                <c:pt idx="13">
                  <c:v>-38.903114318847656</c:v>
                </c:pt>
                <c:pt idx="14">
                  <c:v>-22.972126007080078</c:v>
                </c:pt>
                <c:pt idx="15">
                  <c:v>-7.1227803230285645</c:v>
                </c:pt>
                <c:pt idx="16">
                  <c:v>11.707662582397461</c:v>
                </c:pt>
                <c:pt idx="17">
                  <c:v>32.120532989501953</c:v>
                </c:pt>
                <c:pt idx="18">
                  <c:v>53.608024597167969</c:v>
                </c:pt>
                <c:pt idx="19">
                  <c:v>121.41797637939453</c:v>
                </c:pt>
                <c:pt idx="20">
                  <c:v>193.46037292480469</c:v>
                </c:pt>
                <c:pt idx="21">
                  <c:v>266.91845703125</c:v>
                </c:pt>
                <c:pt idx="22">
                  <c:v>310.94940185546875</c:v>
                </c:pt>
                <c:pt idx="23">
                  <c:v>336.84033203125</c:v>
                </c:pt>
                <c:pt idx="24">
                  <c:v>363.31851196289063</c:v>
                </c:pt>
                <c:pt idx="25">
                  <c:v>391.0079345703125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80A-4C25-9505-EEDEC8EA1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'6004'!$B$12</c15:sqref>
                        </c15:formulaRef>
                      </c:ext>
                    </c:extLst>
                    <c:strCache>
                      <c:ptCount val="1"/>
                      <c:pt idx="0">
                        <c:v>DOM-VEL(5A)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'6004'!$C$10:$AB$10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'6004'!$C$12:$AB$12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-178.98356628417969</c:v>
                      </c:pt>
                      <c:pt idx="1">
                        <c:v>-203.20993041992188</c:v>
                      </c:pt>
                      <c:pt idx="2">
                        <c:v>-223.13902282714844</c:v>
                      </c:pt>
                      <c:pt idx="3">
                        <c:v>-239.43238830566406</c:v>
                      </c:pt>
                      <c:pt idx="4">
                        <c:v>-244.58583068847656</c:v>
                      </c:pt>
                      <c:pt idx="5">
                        <c:v>-248.09739685058594</c:v>
                      </c:pt>
                      <c:pt idx="6">
                        <c:v>-248.78823852539063</c:v>
                      </c:pt>
                      <c:pt idx="7">
                        <c:v>-245.74642944335938</c:v>
                      </c:pt>
                      <c:pt idx="8">
                        <c:v>-238.89239501953125</c:v>
                      </c:pt>
                      <c:pt idx="9">
                        <c:v>-222.10325622558594</c:v>
                      </c:pt>
                      <c:pt idx="10">
                        <c:v>-202.68728637695313</c:v>
                      </c:pt>
                      <c:pt idx="11">
                        <c:v>-181.872802734375</c:v>
                      </c:pt>
                      <c:pt idx="12">
                        <c:v>-162.23976135253906</c:v>
                      </c:pt>
                      <c:pt idx="13">
                        <c:v>-107.89434051513672</c:v>
                      </c:pt>
                      <c:pt idx="14">
                        <c:v>-42.607276916503906</c:v>
                      </c:pt>
                      <c:pt idx="15">
                        <c:v>24.098072052001953</c:v>
                      </c:pt>
                      <c:pt idx="16">
                        <c:v>75.085517883300781</c:v>
                      </c:pt>
                      <c:pt idx="17">
                        <c:v>99.56439208984375</c:v>
                      </c:pt>
                      <c:pt idx="18">
                        <c:v>124.81020355224609</c:v>
                      </c:pt>
                      <c:pt idx="19">
                        <c:v>150.81642150878906</c:v>
                      </c:pt>
                      <c:pt idx="20">
                        <c:v>177.95069885253906</c:v>
                      </c:pt>
                      <c:pt idx="21">
                        <c:v>205.24851989746094</c:v>
                      </c:pt>
                      <c:pt idx="22">
                        <c:v>226.14851379394531</c:v>
                      </c:pt>
                      <c:pt idx="23">
                        <c:v>239.6280517578125</c:v>
                      </c:pt>
                      <c:pt idx="24">
                        <c:v>249.08602905273438</c:v>
                      </c:pt>
                      <c:pt idx="25">
                        <c:v>253.80082702636719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680A-4C25-9505-EEDEC8EA132E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'6004'!$B$15</c15:sqref>
                        </c15:formulaRef>
                      </c:ext>
                    </c:extLst>
                    <c:strCache>
                      <c:ptCount val="1"/>
                      <c:pt idx="0">
                        <c:v>DOM-VEL(5A)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'6004'!$C$15:$AB$15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11">
                        <c:v>-48.73260498046875</c:v>
                      </c:pt>
                      <c:pt idx="12">
                        <c:v>-42.788406372070313</c:v>
                      </c:pt>
                      <c:pt idx="13">
                        <c:v>-31.91748046875</c:v>
                      </c:pt>
                      <c:pt idx="14">
                        <c:v>-17.536922454833984</c:v>
                      </c:pt>
                      <c:pt idx="15">
                        <c:v>-2.2066988945007324</c:v>
                      </c:pt>
                      <c:pt idx="16">
                        <c:v>16.099576950073242</c:v>
                      </c:pt>
                      <c:pt idx="17">
                        <c:v>35.653297424316406</c:v>
                      </c:pt>
                      <c:pt idx="18">
                        <c:v>56.714576721191406</c:v>
                      </c:pt>
                      <c:pt idx="19">
                        <c:v>121.61929321289063</c:v>
                      </c:pt>
                      <c:pt idx="20">
                        <c:v>193.66151428222656</c:v>
                      </c:pt>
                      <c:pt idx="21">
                        <c:v>267.11868286132813</c:v>
                      </c:pt>
                      <c:pt idx="22">
                        <c:v>313.76654052734375</c:v>
                      </c:pt>
                      <c:pt idx="23">
                        <c:v>339.4580078125</c:v>
                      </c:pt>
                      <c:pt idx="24">
                        <c:v>365.53451538085938</c:v>
                      </c:pt>
                      <c:pt idx="25">
                        <c:v>392.7071533203125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80A-4C25-9505-EEDEC8EA132E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316750284391501E-2"/>
          <c:y val="0.88486686797799252"/>
          <c:w val="0.94411655394429528"/>
          <c:h val="9.9953105271692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Chorrera 230KV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7.146263789885815E-2"/>
          <c:y val="0.1063372232142091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'6005'!$B$11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'6005'!$C$11:$AB$11</c:f>
              <c:numCache>
                <c:formatCode>0.000</c:formatCode>
                <c:ptCount val="26"/>
                <c:pt idx="2">
                  <c:v>-79.374801635742188</c:v>
                </c:pt>
                <c:pt idx="3">
                  <c:v>-143.74267578125</c:v>
                </c:pt>
                <c:pt idx="4">
                  <c:v>-200.09413146972656</c:v>
                </c:pt>
                <c:pt idx="5">
                  <c:v>-247.93968200683594</c:v>
                </c:pt>
                <c:pt idx="6">
                  <c:v>-281.25570678710938</c:v>
                </c:pt>
                <c:pt idx="7">
                  <c:v>-308.7882080078125</c:v>
                </c:pt>
                <c:pt idx="8">
                  <c:v>-326.5069580078125</c:v>
                </c:pt>
                <c:pt idx="9">
                  <c:v>-329.8900146484375</c:v>
                </c:pt>
                <c:pt idx="10">
                  <c:v>-330.92037963867188</c:v>
                </c:pt>
                <c:pt idx="11">
                  <c:v>-324.17803955078125</c:v>
                </c:pt>
                <c:pt idx="12">
                  <c:v>-312.36993408203125</c:v>
                </c:pt>
                <c:pt idx="13">
                  <c:v>-300.2745361328125</c:v>
                </c:pt>
                <c:pt idx="14">
                  <c:v>-280.60302734375</c:v>
                </c:pt>
                <c:pt idx="15">
                  <c:v>-236.27305603027344</c:v>
                </c:pt>
                <c:pt idx="16">
                  <c:v>-129.02229309082031</c:v>
                </c:pt>
                <c:pt idx="17">
                  <c:v>-19.518180847167969</c:v>
                </c:pt>
                <c:pt idx="18">
                  <c:v>82.44793701171875</c:v>
                </c:pt>
                <c:pt idx="19">
                  <c:v>127.68528747558594</c:v>
                </c:pt>
                <c:pt idx="20">
                  <c:v>174.42681884765625</c:v>
                </c:pt>
                <c:pt idx="21">
                  <c:v>217.05618286132813</c:v>
                </c:pt>
                <c:pt idx="22">
                  <c:v>235.2427978515625</c:v>
                </c:pt>
                <c:pt idx="23">
                  <c:v>249.82350158691406</c:v>
                </c:pt>
                <c:pt idx="24">
                  <c:v>264.77145385742188</c:v>
                </c:pt>
                <c:pt idx="25">
                  <c:v>274.43109130859375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10-4C85-933B-B45521BE0FB1}"/>
            </c:ext>
          </c:extLst>
        </c:ser>
        <c:ser>
          <c:idx val="1"/>
          <c:order val="1"/>
          <c:tx>
            <c:strRef>
              <c:f>'6005'!$B$12</c:f>
              <c:strCache>
                <c:ptCount val="1"/>
                <c:pt idx="0">
                  <c:v>DOM-VEL(5A)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'6005'!$C$12:$AB$12</c:f>
              <c:numCache>
                <c:formatCode>0.000</c:formatCode>
                <c:ptCount val="26"/>
                <c:pt idx="2">
                  <c:v>-20.653284072875977</c:v>
                </c:pt>
                <c:pt idx="3">
                  <c:v>-92.55963134765625</c:v>
                </c:pt>
                <c:pt idx="4">
                  <c:v>-155.24136352539063</c:v>
                </c:pt>
                <c:pt idx="5">
                  <c:v>-210.34257507324219</c:v>
                </c:pt>
                <c:pt idx="6">
                  <c:v>-249.47378540039063</c:v>
                </c:pt>
                <c:pt idx="7">
                  <c:v>-280.31494140625</c:v>
                </c:pt>
                <c:pt idx="8">
                  <c:v>-303.00497436523438</c:v>
                </c:pt>
                <c:pt idx="9">
                  <c:v>-307.56271362304688</c:v>
                </c:pt>
                <c:pt idx="10">
                  <c:v>-309.92379760742188</c:v>
                </c:pt>
                <c:pt idx="11">
                  <c:v>-305.8331298828125</c:v>
                </c:pt>
                <c:pt idx="12">
                  <c:v>-295.53500366210938</c:v>
                </c:pt>
                <c:pt idx="13">
                  <c:v>-284.3631591796875</c:v>
                </c:pt>
                <c:pt idx="14">
                  <c:v>-265.57122802734375</c:v>
                </c:pt>
                <c:pt idx="15">
                  <c:v>-230.75032043457031</c:v>
                </c:pt>
                <c:pt idx="16">
                  <c:v>-128.31134033203125</c:v>
                </c:pt>
                <c:pt idx="17">
                  <c:v>-18.772378921508789</c:v>
                </c:pt>
                <c:pt idx="18">
                  <c:v>93.021736145019531</c:v>
                </c:pt>
                <c:pt idx="19">
                  <c:v>139.3170166015625</c:v>
                </c:pt>
                <c:pt idx="20">
                  <c:v>186.18922424316406</c:v>
                </c:pt>
                <c:pt idx="21">
                  <c:v>232.43925476074219</c:v>
                </c:pt>
                <c:pt idx="22">
                  <c:v>251.9764404296875</c:v>
                </c:pt>
                <c:pt idx="23">
                  <c:v>264.57052612304688</c:v>
                </c:pt>
                <c:pt idx="24">
                  <c:v>278.85174560546875</c:v>
                </c:pt>
                <c:pt idx="25">
                  <c:v>289.6021728515625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10-4C85-933B-B45521BE0FB1}"/>
            </c:ext>
          </c:extLst>
        </c:ser>
        <c:ser>
          <c:idx val="3"/>
          <c:order val="3"/>
          <c:tx>
            <c:strRef>
              <c:f>'6005'!$B$14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'6005'!$C$14:$AB$14</c:f>
              <c:numCache>
                <c:formatCode>0.000</c:formatCode>
                <c:ptCount val="26"/>
                <c:pt idx="2">
                  <c:v>125.81539154052734</c:v>
                </c:pt>
                <c:pt idx="3">
                  <c:v>-4.2925634384155273</c:v>
                </c:pt>
                <c:pt idx="4">
                  <c:v>-86.826057434082031</c:v>
                </c:pt>
                <c:pt idx="5">
                  <c:v>-148.47322082519531</c:v>
                </c:pt>
                <c:pt idx="6">
                  <c:v>-180.78703308105469</c:v>
                </c:pt>
                <c:pt idx="7">
                  <c:v>-191.17852783203125</c:v>
                </c:pt>
                <c:pt idx="8">
                  <c:v>-183.76380920410156</c:v>
                </c:pt>
                <c:pt idx="9">
                  <c:v>-171.62751770019531</c:v>
                </c:pt>
                <c:pt idx="10">
                  <c:v>-153.75704956054688</c:v>
                </c:pt>
                <c:pt idx="11">
                  <c:v>-132.96391296386719</c:v>
                </c:pt>
                <c:pt idx="12">
                  <c:v>-110.57035064697266</c:v>
                </c:pt>
                <c:pt idx="13">
                  <c:v>-88.103874206542969</c:v>
                </c:pt>
                <c:pt idx="14">
                  <c:v>-62.144672393798828</c:v>
                </c:pt>
                <c:pt idx="15">
                  <c:v>-34.840557098388672</c:v>
                </c:pt>
                <c:pt idx="16">
                  <c:v>-5.9338817596435547</c:v>
                </c:pt>
                <c:pt idx="17">
                  <c:v>79.39752197265625</c:v>
                </c:pt>
                <c:pt idx="18">
                  <c:v>173.05398559570313</c:v>
                </c:pt>
                <c:pt idx="19">
                  <c:v>265.4083251953125</c:v>
                </c:pt>
                <c:pt idx="20">
                  <c:v>300.44876098632813</c:v>
                </c:pt>
                <c:pt idx="21">
                  <c:v>350.03265380859375</c:v>
                </c:pt>
                <c:pt idx="22">
                  <c:v>413.0689697265625</c:v>
                </c:pt>
                <c:pt idx="23">
                  <c:v>477.55807495117188</c:v>
                </c:pt>
                <c:pt idx="24">
                  <c:v>543.4937744140625</c:v>
                </c:pt>
                <c:pt idx="25">
                  <c:v>607.0084228515625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10-4C85-933B-B45521BE0FB1}"/>
            </c:ext>
          </c:extLst>
        </c:ser>
        <c:ser>
          <c:idx val="4"/>
          <c:order val="4"/>
          <c:tx>
            <c:strRef>
              <c:f>'6005'!$B$15</c:f>
              <c:strCache>
                <c:ptCount val="1"/>
                <c:pt idx="0">
                  <c:v>DOM-VEL(5A)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'6005'!$C$15:$AB$15</c:f>
              <c:numCache>
                <c:formatCode>0.000</c:formatCode>
                <c:ptCount val="26"/>
                <c:pt idx="9">
                  <c:v>-18.036441802978516</c:v>
                </c:pt>
                <c:pt idx="10">
                  <c:v>-43.792839050292969</c:v>
                </c:pt>
                <c:pt idx="11">
                  <c:v>-38.180385589599609</c:v>
                </c:pt>
                <c:pt idx="12">
                  <c:v>-26.913114547729492</c:v>
                </c:pt>
                <c:pt idx="13">
                  <c:v>-11.06493091583252</c:v>
                </c:pt>
                <c:pt idx="14">
                  <c:v>8.509913444519043</c:v>
                </c:pt>
                <c:pt idx="15">
                  <c:v>31.090143203735352</c:v>
                </c:pt>
                <c:pt idx="16">
                  <c:v>56.331127166748047</c:v>
                </c:pt>
                <c:pt idx="17">
                  <c:v>127.82393646240234</c:v>
                </c:pt>
                <c:pt idx="18">
                  <c:v>218.701171875</c:v>
                </c:pt>
                <c:pt idx="19">
                  <c:v>312.31015014648438</c:v>
                </c:pt>
                <c:pt idx="20">
                  <c:v>350.86636352539063</c:v>
                </c:pt>
                <c:pt idx="21">
                  <c:v>384.44747924804688</c:v>
                </c:pt>
                <c:pt idx="22">
                  <c:v>419.46646118164063</c:v>
                </c:pt>
                <c:pt idx="23">
                  <c:v>477.55804443359375</c:v>
                </c:pt>
                <c:pt idx="24">
                  <c:v>543.4937744140625</c:v>
                </c:pt>
                <c:pt idx="25">
                  <c:v>607.00836181640625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10-4C85-933B-B45521BE0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'6005'!$B$13</c15:sqref>
                        </c15:formulaRef>
                      </c:ext>
                    </c:extLst>
                    <c:strCache>
                      <c:ptCount val="1"/>
                      <c:pt idx="0">
                        <c:v>GUA-VEL(16)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'6005'!$C$10:$AB$10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'6005'!$C$13:$AB$13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2">
                        <c:v>-53.511756896972656</c:v>
                      </c:pt>
                      <c:pt idx="3">
                        <c:v>-120.82077026367188</c:v>
                      </c:pt>
                      <c:pt idx="4">
                        <c:v>-179.89979553222656</c:v>
                      </c:pt>
                      <c:pt idx="5">
                        <c:v>-230.30581665039063</c:v>
                      </c:pt>
                      <c:pt idx="6">
                        <c:v>-266.1954345703125</c:v>
                      </c:pt>
                      <c:pt idx="7">
                        <c:v>-295.01522827148438</c:v>
                      </c:pt>
                      <c:pt idx="8">
                        <c:v>-315.42263793945313</c:v>
                      </c:pt>
                      <c:pt idx="9">
                        <c:v>-319.38623046875</c:v>
                      </c:pt>
                      <c:pt idx="10">
                        <c:v>-321.0482177734375</c:v>
                      </c:pt>
                      <c:pt idx="11">
                        <c:v>-315.81301879882813</c:v>
                      </c:pt>
                      <c:pt idx="12">
                        <c:v>-304.8486328125</c:v>
                      </c:pt>
                      <c:pt idx="13">
                        <c:v>-293.2767333984375</c:v>
                      </c:pt>
                      <c:pt idx="14">
                        <c:v>-272.29000854492188</c:v>
                      </c:pt>
                      <c:pt idx="15">
                        <c:v>-233.71047973632813</c:v>
                      </c:pt>
                      <c:pt idx="16">
                        <c:v>-128.92924499511719</c:v>
                      </c:pt>
                      <c:pt idx="17">
                        <c:v>-19.402675628662109</c:v>
                      </c:pt>
                      <c:pt idx="18">
                        <c:v>90.952224731445313</c:v>
                      </c:pt>
                      <c:pt idx="19">
                        <c:v>136.20518493652344</c:v>
                      </c:pt>
                      <c:pt idx="20">
                        <c:v>183.02528381347656</c:v>
                      </c:pt>
                      <c:pt idx="21">
                        <c:v>225.72517395019531</c:v>
                      </c:pt>
                      <c:pt idx="22">
                        <c:v>244.95231628417969</c:v>
                      </c:pt>
                      <c:pt idx="23">
                        <c:v>259.17294311523438</c:v>
                      </c:pt>
                      <c:pt idx="24">
                        <c:v>274.67840576171875</c:v>
                      </c:pt>
                      <c:pt idx="25">
                        <c:v>285.8453369140625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F810-4C85-933B-B45521BE0FB1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'6005'!$B$16</c15:sqref>
                        </c15:formulaRef>
                      </c:ext>
                    </c:extLst>
                    <c:strCache>
                      <c:ptCount val="1"/>
                      <c:pt idx="0">
                        <c:v>GUA-VEL(16)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'6005'!$C$16:$W$16</c15:sqref>
                        </c15:formulaRef>
                      </c:ext>
                    </c:extLst>
                    <c:numCache>
                      <c:formatCode>0.000</c:formatCode>
                      <c:ptCount val="21"/>
                      <c:pt idx="7">
                        <c:v>-9.8420619964599609</c:v>
                      </c:pt>
                      <c:pt idx="8">
                        <c:v>-64.911636352539063</c:v>
                      </c:pt>
                      <c:pt idx="9">
                        <c:v>-77.590568542480469</c:v>
                      </c:pt>
                      <c:pt idx="10">
                        <c:v>-66.731399536132813</c:v>
                      </c:pt>
                      <c:pt idx="11">
                        <c:v>-52.321479797363281</c:v>
                      </c:pt>
                      <c:pt idx="12">
                        <c:v>-35.731307983398438</c:v>
                      </c:pt>
                      <c:pt idx="13">
                        <c:v>-18.009302139282227</c:v>
                      </c:pt>
                      <c:pt idx="14">
                        <c:v>2.296872615814209</c:v>
                      </c:pt>
                      <c:pt idx="15">
                        <c:v>26.177886962890625</c:v>
                      </c:pt>
                      <c:pt idx="16">
                        <c:v>52.216167449951172</c:v>
                      </c:pt>
                      <c:pt idx="17">
                        <c:v>124.87059783935547</c:v>
                      </c:pt>
                      <c:pt idx="18">
                        <c:v>216.25628662109375</c:v>
                      </c:pt>
                      <c:pt idx="19">
                        <c:v>310.48028564453125</c:v>
                      </c:pt>
                      <c:pt idx="20">
                        <c:v>349.01846313476563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810-4C85-933B-B45521BE0FB1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163364482643257E-2"/>
          <c:y val="0.88980715202948446"/>
          <c:w val="0.93800558975250559"/>
          <c:h val="9.56641857990907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Chorrera 230KV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7.146263789885815E-2"/>
          <c:y val="0.1063372232142091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'6005'!$B$11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'6005'!$C$11:$AB$11</c:f>
              <c:numCache>
                <c:formatCode>0.000</c:formatCode>
                <c:ptCount val="26"/>
                <c:pt idx="2">
                  <c:v>-79.374801635742188</c:v>
                </c:pt>
                <c:pt idx="3">
                  <c:v>-143.74267578125</c:v>
                </c:pt>
                <c:pt idx="4">
                  <c:v>-200.09413146972656</c:v>
                </c:pt>
                <c:pt idx="5">
                  <c:v>-247.93968200683594</c:v>
                </c:pt>
                <c:pt idx="6">
                  <c:v>-281.25570678710938</c:v>
                </c:pt>
                <c:pt idx="7">
                  <c:v>-308.7882080078125</c:v>
                </c:pt>
                <c:pt idx="8">
                  <c:v>-326.5069580078125</c:v>
                </c:pt>
                <c:pt idx="9">
                  <c:v>-329.8900146484375</c:v>
                </c:pt>
                <c:pt idx="10">
                  <c:v>-330.92037963867188</c:v>
                </c:pt>
                <c:pt idx="11">
                  <c:v>-324.17803955078125</c:v>
                </c:pt>
                <c:pt idx="12">
                  <c:v>-312.36993408203125</c:v>
                </c:pt>
                <c:pt idx="13">
                  <c:v>-300.2745361328125</c:v>
                </c:pt>
                <c:pt idx="14">
                  <c:v>-280.60302734375</c:v>
                </c:pt>
                <c:pt idx="15">
                  <c:v>-236.27305603027344</c:v>
                </c:pt>
                <c:pt idx="16">
                  <c:v>-129.02229309082031</c:v>
                </c:pt>
                <c:pt idx="17">
                  <c:v>-19.518180847167969</c:v>
                </c:pt>
                <c:pt idx="18">
                  <c:v>82.44793701171875</c:v>
                </c:pt>
                <c:pt idx="19">
                  <c:v>127.68528747558594</c:v>
                </c:pt>
                <c:pt idx="20">
                  <c:v>174.42681884765625</c:v>
                </c:pt>
                <c:pt idx="21">
                  <c:v>217.05618286132813</c:v>
                </c:pt>
                <c:pt idx="22">
                  <c:v>235.2427978515625</c:v>
                </c:pt>
                <c:pt idx="23">
                  <c:v>249.82350158691406</c:v>
                </c:pt>
                <c:pt idx="24">
                  <c:v>264.77145385742188</c:v>
                </c:pt>
                <c:pt idx="25">
                  <c:v>274.43109130859375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F1-4F53-A255-C62C4EA6D48E}"/>
            </c:ext>
          </c:extLst>
        </c:ser>
        <c:ser>
          <c:idx val="2"/>
          <c:order val="2"/>
          <c:tx>
            <c:strRef>
              <c:f>'6005'!$B$13</c:f>
              <c:strCache>
                <c:ptCount val="1"/>
                <c:pt idx="0">
                  <c:v>GUA-VEL(16)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'6005'!$C$13:$AB$13</c:f>
              <c:numCache>
                <c:formatCode>0.000</c:formatCode>
                <c:ptCount val="26"/>
                <c:pt idx="2">
                  <c:v>-53.511756896972656</c:v>
                </c:pt>
                <c:pt idx="3">
                  <c:v>-120.82077026367188</c:v>
                </c:pt>
                <c:pt idx="4">
                  <c:v>-179.89979553222656</c:v>
                </c:pt>
                <c:pt idx="5">
                  <c:v>-230.30581665039063</c:v>
                </c:pt>
                <c:pt idx="6">
                  <c:v>-266.1954345703125</c:v>
                </c:pt>
                <c:pt idx="7">
                  <c:v>-295.01522827148438</c:v>
                </c:pt>
                <c:pt idx="8">
                  <c:v>-315.42263793945313</c:v>
                </c:pt>
                <c:pt idx="9">
                  <c:v>-319.38623046875</c:v>
                </c:pt>
                <c:pt idx="10">
                  <c:v>-321.0482177734375</c:v>
                </c:pt>
                <c:pt idx="11">
                  <c:v>-315.81301879882813</c:v>
                </c:pt>
                <c:pt idx="12">
                  <c:v>-304.8486328125</c:v>
                </c:pt>
                <c:pt idx="13">
                  <c:v>-293.2767333984375</c:v>
                </c:pt>
                <c:pt idx="14">
                  <c:v>-272.29000854492188</c:v>
                </c:pt>
                <c:pt idx="15">
                  <c:v>-233.71047973632813</c:v>
                </c:pt>
                <c:pt idx="16">
                  <c:v>-128.92924499511719</c:v>
                </c:pt>
                <c:pt idx="17">
                  <c:v>-19.402675628662109</c:v>
                </c:pt>
                <c:pt idx="18">
                  <c:v>90.952224731445313</c:v>
                </c:pt>
                <c:pt idx="19">
                  <c:v>136.20518493652344</c:v>
                </c:pt>
                <c:pt idx="20">
                  <c:v>183.02528381347656</c:v>
                </c:pt>
                <c:pt idx="21">
                  <c:v>225.72517395019531</c:v>
                </c:pt>
                <c:pt idx="22">
                  <c:v>244.95231628417969</c:v>
                </c:pt>
                <c:pt idx="23">
                  <c:v>259.17294311523438</c:v>
                </c:pt>
                <c:pt idx="24">
                  <c:v>274.67840576171875</c:v>
                </c:pt>
                <c:pt idx="25">
                  <c:v>285.8453369140625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F1-4F53-A255-C62C4EA6D48E}"/>
            </c:ext>
          </c:extLst>
        </c:ser>
        <c:ser>
          <c:idx val="3"/>
          <c:order val="3"/>
          <c:tx>
            <c:strRef>
              <c:f>'6005'!$B$14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'6005'!$C$14:$AB$14</c:f>
              <c:numCache>
                <c:formatCode>0.000</c:formatCode>
                <c:ptCount val="26"/>
                <c:pt idx="2">
                  <c:v>125.81539154052734</c:v>
                </c:pt>
                <c:pt idx="3">
                  <c:v>-4.2925634384155273</c:v>
                </c:pt>
                <c:pt idx="4">
                  <c:v>-86.826057434082031</c:v>
                </c:pt>
                <c:pt idx="5">
                  <c:v>-148.47322082519531</c:v>
                </c:pt>
                <c:pt idx="6">
                  <c:v>-180.78703308105469</c:v>
                </c:pt>
                <c:pt idx="7">
                  <c:v>-191.17852783203125</c:v>
                </c:pt>
                <c:pt idx="8">
                  <c:v>-183.76380920410156</c:v>
                </c:pt>
                <c:pt idx="9">
                  <c:v>-171.62751770019531</c:v>
                </c:pt>
                <c:pt idx="10">
                  <c:v>-153.75704956054688</c:v>
                </c:pt>
                <c:pt idx="11">
                  <c:v>-132.96391296386719</c:v>
                </c:pt>
                <c:pt idx="12">
                  <c:v>-110.57035064697266</c:v>
                </c:pt>
                <c:pt idx="13">
                  <c:v>-88.103874206542969</c:v>
                </c:pt>
                <c:pt idx="14">
                  <c:v>-62.144672393798828</c:v>
                </c:pt>
                <c:pt idx="15">
                  <c:v>-34.840557098388672</c:v>
                </c:pt>
                <c:pt idx="16">
                  <c:v>-5.9338817596435547</c:v>
                </c:pt>
                <c:pt idx="17">
                  <c:v>79.39752197265625</c:v>
                </c:pt>
                <c:pt idx="18">
                  <c:v>173.05398559570313</c:v>
                </c:pt>
                <c:pt idx="19">
                  <c:v>265.4083251953125</c:v>
                </c:pt>
                <c:pt idx="20">
                  <c:v>300.44876098632813</c:v>
                </c:pt>
                <c:pt idx="21">
                  <c:v>350.03265380859375</c:v>
                </c:pt>
                <c:pt idx="22">
                  <c:v>413.0689697265625</c:v>
                </c:pt>
                <c:pt idx="23">
                  <c:v>477.55807495117188</c:v>
                </c:pt>
                <c:pt idx="24">
                  <c:v>543.4937744140625</c:v>
                </c:pt>
                <c:pt idx="25">
                  <c:v>607.0084228515625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F1-4F53-A255-C62C4EA6D48E}"/>
            </c:ext>
          </c:extLst>
        </c:ser>
        <c:ser>
          <c:idx val="5"/>
          <c:order val="5"/>
          <c:tx>
            <c:strRef>
              <c:f>'6005'!$B$16</c:f>
              <c:strCache>
                <c:ptCount val="1"/>
                <c:pt idx="0">
                  <c:v>GUA-VEL(16)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'6005'!$C$16:$W$16</c:f>
              <c:numCache>
                <c:formatCode>0.000</c:formatCode>
                <c:ptCount val="21"/>
                <c:pt idx="7">
                  <c:v>-9.8420619964599609</c:v>
                </c:pt>
                <c:pt idx="8">
                  <c:v>-64.911636352539063</c:v>
                </c:pt>
                <c:pt idx="9">
                  <c:v>-77.590568542480469</c:v>
                </c:pt>
                <c:pt idx="10">
                  <c:v>-66.731399536132813</c:v>
                </c:pt>
                <c:pt idx="11">
                  <c:v>-52.321479797363281</c:v>
                </c:pt>
                <c:pt idx="12">
                  <c:v>-35.731307983398438</c:v>
                </c:pt>
                <c:pt idx="13">
                  <c:v>-18.009302139282227</c:v>
                </c:pt>
                <c:pt idx="14">
                  <c:v>2.296872615814209</c:v>
                </c:pt>
                <c:pt idx="15">
                  <c:v>26.177886962890625</c:v>
                </c:pt>
                <c:pt idx="16">
                  <c:v>52.216167449951172</c:v>
                </c:pt>
                <c:pt idx="17">
                  <c:v>124.87059783935547</c:v>
                </c:pt>
                <c:pt idx="18">
                  <c:v>216.25628662109375</c:v>
                </c:pt>
                <c:pt idx="19">
                  <c:v>310.48028564453125</c:v>
                </c:pt>
                <c:pt idx="20">
                  <c:v>349.01846313476563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2F1-4F53-A255-C62C4EA6D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'6005'!$B$12</c15:sqref>
                        </c15:formulaRef>
                      </c:ext>
                    </c:extLst>
                    <c:strCache>
                      <c:ptCount val="1"/>
                      <c:pt idx="0">
                        <c:v>DOM-VEL(5A)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'6005'!$C$10:$AB$10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'6005'!$C$12:$AB$12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2">
                        <c:v>-20.653284072875977</c:v>
                      </c:pt>
                      <c:pt idx="3">
                        <c:v>-92.55963134765625</c:v>
                      </c:pt>
                      <c:pt idx="4">
                        <c:v>-155.24136352539063</c:v>
                      </c:pt>
                      <c:pt idx="5">
                        <c:v>-210.34257507324219</c:v>
                      </c:pt>
                      <c:pt idx="6">
                        <c:v>-249.47378540039063</c:v>
                      </c:pt>
                      <c:pt idx="7">
                        <c:v>-280.31494140625</c:v>
                      </c:pt>
                      <c:pt idx="8">
                        <c:v>-303.00497436523438</c:v>
                      </c:pt>
                      <c:pt idx="9">
                        <c:v>-307.56271362304688</c:v>
                      </c:pt>
                      <c:pt idx="10">
                        <c:v>-309.92379760742188</c:v>
                      </c:pt>
                      <c:pt idx="11">
                        <c:v>-305.8331298828125</c:v>
                      </c:pt>
                      <c:pt idx="12">
                        <c:v>-295.53500366210938</c:v>
                      </c:pt>
                      <c:pt idx="13">
                        <c:v>-284.3631591796875</c:v>
                      </c:pt>
                      <c:pt idx="14">
                        <c:v>-265.57122802734375</c:v>
                      </c:pt>
                      <c:pt idx="15">
                        <c:v>-230.75032043457031</c:v>
                      </c:pt>
                      <c:pt idx="16">
                        <c:v>-128.31134033203125</c:v>
                      </c:pt>
                      <c:pt idx="17">
                        <c:v>-18.772378921508789</c:v>
                      </c:pt>
                      <c:pt idx="18">
                        <c:v>93.021736145019531</c:v>
                      </c:pt>
                      <c:pt idx="19">
                        <c:v>139.3170166015625</c:v>
                      </c:pt>
                      <c:pt idx="20">
                        <c:v>186.18922424316406</c:v>
                      </c:pt>
                      <c:pt idx="21">
                        <c:v>232.43925476074219</c:v>
                      </c:pt>
                      <c:pt idx="22">
                        <c:v>251.9764404296875</c:v>
                      </c:pt>
                      <c:pt idx="23">
                        <c:v>264.57052612304688</c:v>
                      </c:pt>
                      <c:pt idx="24">
                        <c:v>278.85174560546875</c:v>
                      </c:pt>
                      <c:pt idx="25">
                        <c:v>289.6021728515625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82F1-4F53-A255-C62C4EA6D48E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'6005'!$B$15</c15:sqref>
                        </c15:formulaRef>
                      </c:ext>
                    </c:extLst>
                    <c:strCache>
                      <c:ptCount val="1"/>
                      <c:pt idx="0">
                        <c:v>DOM-VEL(5A)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'6005'!$C$15:$AB$15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9">
                        <c:v>-18.036441802978516</c:v>
                      </c:pt>
                      <c:pt idx="10">
                        <c:v>-43.792839050292969</c:v>
                      </c:pt>
                      <c:pt idx="11">
                        <c:v>-38.180385589599609</c:v>
                      </c:pt>
                      <c:pt idx="12">
                        <c:v>-26.913114547729492</c:v>
                      </c:pt>
                      <c:pt idx="13">
                        <c:v>-11.06493091583252</c:v>
                      </c:pt>
                      <c:pt idx="14">
                        <c:v>8.509913444519043</c:v>
                      </c:pt>
                      <c:pt idx="15">
                        <c:v>31.090143203735352</c:v>
                      </c:pt>
                      <c:pt idx="16">
                        <c:v>56.331127166748047</c:v>
                      </c:pt>
                      <c:pt idx="17">
                        <c:v>127.82393646240234</c:v>
                      </c:pt>
                      <c:pt idx="18">
                        <c:v>218.701171875</c:v>
                      </c:pt>
                      <c:pt idx="19">
                        <c:v>312.31015014648438</c:v>
                      </c:pt>
                      <c:pt idx="20">
                        <c:v>350.86636352539063</c:v>
                      </c:pt>
                      <c:pt idx="21">
                        <c:v>384.44747924804688</c:v>
                      </c:pt>
                      <c:pt idx="22">
                        <c:v>419.46646118164063</c:v>
                      </c:pt>
                      <c:pt idx="23">
                        <c:v>477.55804443359375</c:v>
                      </c:pt>
                      <c:pt idx="24">
                        <c:v>543.4937744140625</c:v>
                      </c:pt>
                      <c:pt idx="25">
                        <c:v>607.00836181640625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2F1-4F53-A255-C62C4EA6D48E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163364482643257E-2"/>
          <c:y val="0.88980715202948446"/>
          <c:w val="0.93800558975250559"/>
          <c:h val="9.56641857990907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1703295</xdr:colOff>
      <xdr:row>17</xdr:row>
      <xdr:rowOff>156881</xdr:rowOff>
    </xdr:from>
    <xdr:to>
      <xdr:col>12</xdr:col>
      <xdr:colOff>11208</xdr:colOff>
      <xdr:row>47</xdr:row>
      <xdr:rowOff>134470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18</xdr:row>
      <xdr:rowOff>0</xdr:rowOff>
    </xdr:from>
    <xdr:to>
      <xdr:col>23</xdr:col>
      <xdr:colOff>156884</xdr:colOff>
      <xdr:row>47</xdr:row>
      <xdr:rowOff>145677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1570658</xdr:colOff>
      <xdr:row>21</xdr:row>
      <xdr:rowOff>7018</xdr:rowOff>
    </xdr:from>
    <xdr:to>
      <xdr:col>11</xdr:col>
      <xdr:colOff>523875</xdr:colOff>
      <xdr:row>50</xdr:row>
      <xdr:rowOff>152214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22</xdr:col>
      <xdr:colOff>667717</xdr:colOff>
      <xdr:row>50</xdr:row>
      <xdr:rowOff>145196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1651902</xdr:colOff>
      <xdr:row>18</xdr:row>
      <xdr:rowOff>16357</xdr:rowOff>
    </xdr:from>
    <xdr:to>
      <xdr:col>11</xdr:col>
      <xdr:colOff>694766</xdr:colOff>
      <xdr:row>48</xdr:row>
      <xdr:rowOff>22412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396875</xdr:colOff>
      <xdr:row>17</xdr:row>
      <xdr:rowOff>142875</xdr:rowOff>
    </xdr:from>
    <xdr:to>
      <xdr:col>23</xdr:col>
      <xdr:colOff>392239</xdr:colOff>
      <xdr:row>47</xdr:row>
      <xdr:rowOff>148930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zoomScaleNormal="100" workbookViewId="0">
      <selection activeCell="I17" sqref="I17"/>
    </sheetView>
  </sheetViews>
  <sheetFormatPr baseColWidth="10" defaultRowHeight="15" x14ac:dyDescent="0.25"/>
  <cols>
    <col min="2" max="2" width="19.7109375" bestFit="1" customWidth="1"/>
    <col min="3" max="3" width="16.42578125" bestFit="1" customWidth="1"/>
    <col min="4" max="4" width="11" bestFit="1" customWidth="1"/>
    <col min="5" max="5" width="10" bestFit="1" customWidth="1"/>
    <col min="6" max="6" width="16.42578125" bestFit="1" customWidth="1"/>
    <col min="7" max="7" width="11" bestFit="1" customWidth="1"/>
    <col min="8" max="8" width="10" bestFit="1" customWidth="1"/>
    <col min="9" max="9" width="16.42578125" bestFit="1" customWidth="1"/>
    <col min="10" max="10" width="11" bestFit="1" customWidth="1"/>
    <col min="11" max="11" width="10" bestFit="1" customWidth="1"/>
  </cols>
  <sheetData>
    <row r="1" spans="2:11" ht="15.75" thickBot="1" x14ac:dyDescent="0.3"/>
    <row r="2" spans="2:11" x14ac:dyDescent="0.25">
      <c r="B2" s="17" t="s">
        <v>3</v>
      </c>
      <c r="C2" s="19" t="s">
        <v>4</v>
      </c>
      <c r="D2" s="19"/>
      <c r="E2" s="19"/>
      <c r="F2" s="19" t="s">
        <v>5</v>
      </c>
      <c r="G2" s="19"/>
      <c r="H2" s="19"/>
      <c r="I2" s="19" t="s">
        <v>6</v>
      </c>
      <c r="J2" s="19"/>
      <c r="K2" s="20"/>
    </row>
    <row r="3" spans="2:11" ht="15.75" thickBot="1" x14ac:dyDescent="0.3">
      <c r="B3" s="18"/>
      <c r="C3" s="6" t="s">
        <v>7</v>
      </c>
      <c r="D3" s="6" t="s">
        <v>8</v>
      </c>
      <c r="E3" s="6" t="s">
        <v>9</v>
      </c>
      <c r="F3" s="6" t="s">
        <v>7</v>
      </c>
      <c r="G3" s="6" t="s">
        <v>8</v>
      </c>
      <c r="H3" s="6" t="s">
        <v>9</v>
      </c>
      <c r="I3" s="6" t="s">
        <v>7</v>
      </c>
      <c r="J3" s="6" t="s">
        <v>8</v>
      </c>
      <c r="K3" s="7" t="s">
        <v>9</v>
      </c>
    </row>
    <row r="4" spans="2:11" x14ac:dyDescent="0.25">
      <c r="B4" s="8" t="str">
        <f>+'6002'!B3</f>
        <v>BASE Con 4LT</v>
      </c>
      <c r="C4" s="9">
        <f>+'6002'!AC11</f>
        <v>-261.40655517578125</v>
      </c>
      <c r="D4" s="9"/>
      <c r="E4" s="9">
        <f>+'6002'!AE11</f>
        <v>0.93</v>
      </c>
      <c r="F4" s="9">
        <f>+'6004'!AC11</f>
        <v>-264.39926147460938</v>
      </c>
      <c r="G4" s="9"/>
      <c r="H4" s="9">
        <f>+'6004'!AE11</f>
        <v>0.9</v>
      </c>
      <c r="I4" s="9">
        <f>+'6005'!AC11</f>
        <v>-330.92037963867188</v>
      </c>
      <c r="J4" s="9"/>
      <c r="K4" s="10">
        <f>+'6005'!AE11</f>
        <v>0.95</v>
      </c>
    </row>
    <row r="5" spans="2:11" x14ac:dyDescent="0.25">
      <c r="B5" s="11" t="str">
        <f>+'6002'!B4</f>
        <v>DOM-VEL(5A) Con 4LT</v>
      </c>
      <c r="C5" s="12">
        <f>+'6002'!AC12</f>
        <v>-246.2958984375</v>
      </c>
      <c r="D5" s="12">
        <f>+'6002'!AD12</f>
        <v>-15.11065673828125</v>
      </c>
      <c r="E5" s="12">
        <f>+'6002'!AE12</f>
        <v>0.93</v>
      </c>
      <c r="F5" s="12">
        <f>+'6004'!AC12</f>
        <v>-248.78823852539063</v>
      </c>
      <c r="G5" s="12">
        <f>+'6004'!AD12</f>
        <v>-15.61102294921875</v>
      </c>
      <c r="H5" s="12">
        <f>+'6004'!AE12</f>
        <v>0.91</v>
      </c>
      <c r="I5" s="12">
        <f>+'6005'!AC12</f>
        <v>-309.92379760742188</v>
      </c>
      <c r="J5" s="12">
        <f>+'6005'!AD12</f>
        <v>-20.99658203125</v>
      </c>
      <c r="K5" s="13">
        <f>+'6005'!AE12</f>
        <v>0.95</v>
      </c>
    </row>
    <row r="6" spans="2:11" x14ac:dyDescent="0.25">
      <c r="B6" s="11" t="str">
        <f>+'6002'!B5</f>
        <v>GUA-VEL(16) Con 4LT</v>
      </c>
      <c r="C6" s="12">
        <f>+'6002'!AC13</f>
        <v>-254.67695617675781</v>
      </c>
      <c r="D6" s="12">
        <f>+'6002'!AD13</f>
        <v>-6.7295989990234375</v>
      </c>
      <c r="E6" s="12">
        <f>+'6002'!AE13</f>
        <v>0.93</v>
      </c>
      <c r="F6" s="12">
        <f>+'6004'!AC13</f>
        <v>-256.88467407226563</v>
      </c>
      <c r="G6" s="12">
        <f>+'6004'!AD13</f>
        <v>-7.51458740234375</v>
      </c>
      <c r="H6" s="12">
        <f>+'6004'!AE13</f>
        <v>0.9</v>
      </c>
      <c r="I6" s="12">
        <f>+'6005'!AC13</f>
        <v>-321.0482177734375</v>
      </c>
      <c r="J6" s="12">
        <f>+'6005'!AD13</f>
        <v>-9.872161865234375</v>
      </c>
      <c r="K6" s="13">
        <f>+'6005'!AE13</f>
        <v>0.95</v>
      </c>
    </row>
    <row r="7" spans="2:11" x14ac:dyDescent="0.25">
      <c r="B7" s="11" t="str">
        <f>+'6002'!B6</f>
        <v>BASE Sin 4LT</v>
      </c>
      <c r="C7" s="12">
        <f>+'6002'!AC14</f>
        <v>-172.01252746582031</v>
      </c>
      <c r="D7" s="12">
        <f>+'6002'!AD14</f>
        <v>-89.394027709960938</v>
      </c>
      <c r="E7" s="12">
        <f>+'6002'!AE14</f>
        <v>0.93</v>
      </c>
      <c r="F7" s="12">
        <f>+'6004'!AC14</f>
        <v>-176.9420166015625</v>
      </c>
      <c r="G7" s="12">
        <f>+'6004'!AD14</f>
        <v>-87.457244873046875</v>
      </c>
      <c r="H7" s="12">
        <f>+'6004'!AE14</f>
        <v>0.92</v>
      </c>
      <c r="I7" s="12">
        <f>+'6005'!AC14</f>
        <v>-191.17852783203125</v>
      </c>
      <c r="J7" s="12">
        <f>+'6005'!AD14</f>
        <v>-139.74185180664063</v>
      </c>
      <c r="K7" s="13">
        <f>+'6005'!AE14</f>
        <v>0.92</v>
      </c>
    </row>
    <row r="8" spans="2:11" x14ac:dyDescent="0.25">
      <c r="B8" s="11" t="str">
        <f>+'6002'!B7</f>
        <v>DOM-VEL(5A) Sin 4LT</v>
      </c>
      <c r="C8" s="12">
        <f>+'6002'!AC15</f>
        <v>-45.888389587402344</v>
      </c>
      <c r="D8" s="12">
        <f>+'6002'!AD15</f>
        <v>-215.51816558837891</v>
      </c>
      <c r="E8" s="12">
        <f>+'6002'!AE15</f>
        <v>0.97</v>
      </c>
      <c r="F8" s="12">
        <f>+'6004'!AC15</f>
        <v>-48.73260498046875</v>
      </c>
      <c r="G8" s="12">
        <f>+'6004'!AD15</f>
        <v>-215.66665649414063</v>
      </c>
      <c r="H8" s="12">
        <f>+'6004'!AE15</f>
        <v>0.96</v>
      </c>
      <c r="I8" s="12">
        <f>+'6005'!AC15</f>
        <v>-43.792839050292969</v>
      </c>
      <c r="J8" s="12">
        <f>+'6005'!AD15</f>
        <v>-287.12754058837891</v>
      </c>
      <c r="K8" s="13">
        <f>+'6005'!AE15</f>
        <v>0.95</v>
      </c>
    </row>
    <row r="9" spans="2:11" ht="15.75" thickBot="1" x14ac:dyDescent="0.3">
      <c r="B9" s="14" t="str">
        <f>+'6002'!B8</f>
        <v>GUA-VEL(16) Sin 4LT</v>
      </c>
      <c r="C9" s="15">
        <f>+'6002'!AC16</f>
        <v>-77.407524108886719</v>
      </c>
      <c r="D9" s="15">
        <f>+'6002'!AD16</f>
        <v>-183.99903106689453</v>
      </c>
      <c r="E9" s="15">
        <f>+'6002'!AE16</f>
        <v>0.95</v>
      </c>
      <c r="F9" s="15">
        <f>+'6004'!AC16</f>
        <v>-82.2969970703125</v>
      </c>
      <c r="G9" s="15">
        <f>+'6004'!AD16</f>
        <v>-182.10226440429688</v>
      </c>
      <c r="H9" s="15">
        <f>+'6004'!AE16</f>
        <v>0.94</v>
      </c>
      <c r="I9" s="15">
        <f>+'6005'!AC16</f>
        <v>-77.590568542480469</v>
      </c>
      <c r="J9" s="15">
        <f>+'6005'!AD16</f>
        <v>-253.32981109619141</v>
      </c>
      <c r="K9" s="16">
        <f>+'6005'!AE16</f>
        <v>0.94</v>
      </c>
    </row>
  </sheetData>
  <mergeCells count="4">
    <mergeCell ref="B2:B3"/>
    <mergeCell ref="C2:E2"/>
    <mergeCell ref="F2:H2"/>
    <mergeCell ref="I2:K2"/>
  </mergeCells>
  <pageMargins left="0.7" right="0.7" top="0.75" bottom="0.75" header="0.3" footer="0.3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zoomScale="85" zoomScaleNormal="85" workbookViewId="0">
      <selection activeCell="B3" sqref="B3:B8"/>
    </sheetView>
  </sheetViews>
  <sheetFormatPr baseColWidth="10" defaultColWidth="11.42578125" defaultRowHeight="13.5" x14ac:dyDescent="0.25"/>
  <cols>
    <col min="1" max="1" width="5.5703125" style="1" bestFit="1" customWidth="1"/>
    <col min="2" max="2" width="27.7109375" style="1" bestFit="1" customWidth="1"/>
    <col min="3" max="16384" width="11.42578125" style="1"/>
  </cols>
  <sheetData>
    <row r="1" spans="1:31" ht="16.5" x14ac:dyDescent="0.3">
      <c r="C1" s="2" t="s">
        <v>0</v>
      </c>
      <c r="D1" s="2"/>
    </row>
    <row r="2" spans="1:31" ht="15" customHeight="1" x14ac:dyDescent="0.25">
      <c r="A2" s="21" t="s">
        <v>1</v>
      </c>
      <c r="B2" s="21"/>
      <c r="C2" s="4">
        <v>1.1000000000000001</v>
      </c>
      <c r="D2" s="4">
        <v>1.0900000000000001</v>
      </c>
      <c r="E2" s="4">
        <v>1.08</v>
      </c>
      <c r="F2" s="4">
        <v>1.07</v>
      </c>
      <c r="G2" s="4">
        <v>1.06</v>
      </c>
      <c r="H2" s="4">
        <v>1.05</v>
      </c>
      <c r="I2" s="4">
        <v>1.04</v>
      </c>
      <c r="J2" s="4">
        <v>1.03</v>
      </c>
      <c r="K2" s="4">
        <v>1.02</v>
      </c>
      <c r="L2" s="4">
        <v>1.01</v>
      </c>
      <c r="M2" s="4">
        <v>1</v>
      </c>
      <c r="N2" s="4">
        <v>0.99</v>
      </c>
      <c r="O2" s="4">
        <v>0.98</v>
      </c>
      <c r="P2" s="4">
        <v>0.97</v>
      </c>
      <c r="Q2" s="4">
        <v>0.96</v>
      </c>
      <c r="R2" s="4">
        <v>0.95</v>
      </c>
      <c r="S2" s="4">
        <v>0.94</v>
      </c>
      <c r="T2" s="4">
        <v>0.93</v>
      </c>
      <c r="U2" s="4">
        <v>0.92</v>
      </c>
      <c r="V2" s="4">
        <v>0.91</v>
      </c>
      <c r="W2" s="4">
        <v>0.9</v>
      </c>
      <c r="X2" s="4">
        <v>0.89</v>
      </c>
      <c r="Y2" s="4">
        <v>0.88</v>
      </c>
      <c r="Z2" s="4">
        <v>0.87</v>
      </c>
      <c r="AA2" s="4">
        <v>0.86</v>
      </c>
      <c r="AB2" s="4">
        <v>0.85</v>
      </c>
      <c r="AC2" s="1" t="s">
        <v>2</v>
      </c>
    </row>
    <row r="3" spans="1:31" x14ac:dyDescent="0.25">
      <c r="A3" s="5">
        <v>6002</v>
      </c>
      <c r="B3" s="5" t="s">
        <v>10</v>
      </c>
      <c r="C3" s="3">
        <v>232.48936462402344</v>
      </c>
      <c r="D3" s="3">
        <v>233.66682434082031</v>
      </c>
      <c r="E3" s="3">
        <v>234.02239990234375</v>
      </c>
      <c r="F3" s="3">
        <v>226.02275085449219</v>
      </c>
      <c r="G3" s="3">
        <v>214.04330444335938</v>
      </c>
      <c r="H3" s="3">
        <v>199.11148071289063</v>
      </c>
      <c r="I3" s="3">
        <v>170.36869812011719</v>
      </c>
      <c r="J3" s="3">
        <v>136.82145690917969</v>
      </c>
      <c r="K3" s="3">
        <v>104.58299255371094</v>
      </c>
      <c r="L3" s="3">
        <v>73.894073486328125</v>
      </c>
      <c r="M3" s="3">
        <v>12.742942810058594</v>
      </c>
      <c r="N3" s="3">
        <v>-93.614501953125</v>
      </c>
      <c r="O3" s="3">
        <v>-185.21328735351563</v>
      </c>
      <c r="P3" s="3">
        <v>-209.69967651367188</v>
      </c>
      <c r="Q3" s="3">
        <v>-235.81234741210938</v>
      </c>
      <c r="R3" s="3">
        <v>-253.566162109375</v>
      </c>
      <c r="S3" s="3">
        <v>-257.55084228515625</v>
      </c>
      <c r="T3" s="3">
        <v>-261.40655517578125</v>
      </c>
      <c r="U3" s="3">
        <v>-260.74288940429688</v>
      </c>
      <c r="V3" s="3">
        <v>-257.11825561523438</v>
      </c>
      <c r="W3" s="3">
        <v>-252.76437377929688</v>
      </c>
      <c r="X3" s="3">
        <v>-241.9658203125</v>
      </c>
      <c r="Y3" s="3">
        <v>-225.45404052734375</v>
      </c>
      <c r="Z3" s="3">
        <v>-207.44960021972656</v>
      </c>
      <c r="AA3" s="3">
        <v>-187.82719421386719</v>
      </c>
      <c r="AB3" s="3">
        <v>-166.56446838378906</v>
      </c>
      <c r="AC3" s="3">
        <f t="shared" ref="AC3:AC8" si="0">+MIN(C3:W3)</f>
        <v>-261.40655517578125</v>
      </c>
    </row>
    <row r="4" spans="1:31" x14ac:dyDescent="0.25">
      <c r="A4" s="5">
        <v>6002</v>
      </c>
      <c r="B4" s="5" t="s">
        <v>12</v>
      </c>
      <c r="C4" s="3">
        <v>244.62446594238281</v>
      </c>
      <c r="D4" s="3">
        <v>247.26171875</v>
      </c>
      <c r="E4" s="3">
        <v>247.52156066894531</v>
      </c>
      <c r="F4" s="3">
        <v>239.94767761230469</v>
      </c>
      <c r="G4" s="3">
        <v>228.98236083984375</v>
      </c>
      <c r="H4" s="3">
        <v>213.05381774902344</v>
      </c>
      <c r="I4" s="3">
        <v>181.72335815429688</v>
      </c>
      <c r="J4" s="3">
        <v>148.02687072753906</v>
      </c>
      <c r="K4" s="3">
        <v>115.65289306640625</v>
      </c>
      <c r="L4" s="3">
        <v>84.824333190917969</v>
      </c>
      <c r="M4" s="3">
        <v>16.57191276550293</v>
      </c>
      <c r="N4" s="3">
        <v>-89.805488586425781</v>
      </c>
      <c r="O4" s="3">
        <v>-174.40095520019531</v>
      </c>
      <c r="P4" s="3">
        <v>-198.62483215332031</v>
      </c>
      <c r="Q4" s="3">
        <v>-224.50552368164063</v>
      </c>
      <c r="R4" s="3">
        <v>-239.5667724609375</v>
      </c>
      <c r="S4" s="3">
        <v>-243.04151916503906</v>
      </c>
      <c r="T4" s="3">
        <v>-246.2958984375</v>
      </c>
      <c r="U4" s="3">
        <v>-244.04673767089844</v>
      </c>
      <c r="V4" s="3">
        <v>-240.40913391113281</v>
      </c>
      <c r="W4" s="3">
        <v>-235.26150512695313</v>
      </c>
      <c r="X4" s="3">
        <v>-222.76527404785156</v>
      </c>
      <c r="Y4" s="3">
        <v>-205.682373046875</v>
      </c>
      <c r="Z4" s="3">
        <v>-186.38203430175781</v>
      </c>
      <c r="AA4" s="3">
        <v>-165.44715881347656</v>
      </c>
      <c r="AB4" s="3">
        <v>-142.23753356933594</v>
      </c>
      <c r="AC4" s="3">
        <f t="shared" si="0"/>
        <v>-246.2958984375</v>
      </c>
    </row>
    <row r="5" spans="1:31" x14ac:dyDescent="0.25">
      <c r="A5" s="5">
        <v>6002</v>
      </c>
      <c r="B5" s="5" t="s">
        <v>13</v>
      </c>
      <c r="C5" s="3">
        <v>242.1834716796875</v>
      </c>
      <c r="D5" s="3">
        <v>243.60084533691406</v>
      </c>
      <c r="E5" s="3">
        <v>243.51773071289063</v>
      </c>
      <c r="F5" s="3">
        <v>234.98979187011719</v>
      </c>
      <c r="G5" s="3">
        <v>223.06425476074219</v>
      </c>
      <c r="H5" s="3">
        <v>208.213134765625</v>
      </c>
      <c r="I5" s="3">
        <v>178.80844116210938</v>
      </c>
      <c r="J5" s="3">
        <v>145.16752624511719</v>
      </c>
      <c r="K5" s="3">
        <v>112.84526824951172</v>
      </c>
      <c r="L5" s="3">
        <v>82.0692138671875</v>
      </c>
      <c r="M5" s="3">
        <v>15.617815971374512</v>
      </c>
      <c r="N5" s="3">
        <v>-90.747856140136719</v>
      </c>
      <c r="O5" s="3">
        <v>-177.07565307617188</v>
      </c>
      <c r="P5" s="3">
        <v>-201.58505249023438</v>
      </c>
      <c r="Q5" s="3">
        <v>-227.4251708984375</v>
      </c>
      <c r="R5" s="3">
        <v>-245.96528625488281</v>
      </c>
      <c r="S5" s="3">
        <v>-250.98301696777344</v>
      </c>
      <c r="T5" s="3">
        <v>-254.67695617675781</v>
      </c>
      <c r="U5" s="3">
        <v>-253.046630859375</v>
      </c>
      <c r="V5" s="3">
        <v>-249.132568359375</v>
      </c>
      <c r="W5" s="3">
        <v>-244.49362182617188</v>
      </c>
      <c r="X5" s="3">
        <v>-232.87002563476563</v>
      </c>
      <c r="Y5" s="3">
        <v>-216.34049987792969</v>
      </c>
      <c r="Z5" s="3">
        <v>-197.97125244140625</v>
      </c>
      <c r="AA5" s="3">
        <v>-177.71026611328125</v>
      </c>
      <c r="AB5" s="3">
        <v>-155.90242004394531</v>
      </c>
      <c r="AC5" s="3">
        <f t="shared" si="0"/>
        <v>-254.67695617675781</v>
      </c>
    </row>
    <row r="6" spans="1:31" x14ac:dyDescent="0.25">
      <c r="A6" s="5">
        <v>6002</v>
      </c>
      <c r="B6" s="5" t="s">
        <v>11</v>
      </c>
      <c r="C6" s="3">
        <v>430.934814453125</v>
      </c>
      <c r="D6" s="3">
        <v>387.51974487304688</v>
      </c>
      <c r="E6" s="3">
        <v>350.75509643554688</v>
      </c>
      <c r="F6" s="3">
        <v>316.04931640625</v>
      </c>
      <c r="G6" s="3">
        <v>282.61141967773438</v>
      </c>
      <c r="H6" s="3">
        <v>250.42169189453125</v>
      </c>
      <c r="I6" s="3">
        <v>155.21249389648438</v>
      </c>
      <c r="J6" s="3">
        <v>41.723484039306641</v>
      </c>
      <c r="K6" s="3">
        <v>-19.383150100708008</v>
      </c>
      <c r="L6" s="3">
        <v>-45.959732055664063</v>
      </c>
      <c r="M6" s="3">
        <v>-70.977615356445313</v>
      </c>
      <c r="N6" s="3">
        <v>-92.652999877929688</v>
      </c>
      <c r="O6" s="3">
        <v>-114.45902252197266</v>
      </c>
      <c r="P6" s="3">
        <v>-134.69770812988281</v>
      </c>
      <c r="Q6" s="3">
        <v>-151.58181762695313</v>
      </c>
      <c r="R6" s="3">
        <v>-161.47648620605469</v>
      </c>
      <c r="S6" s="3">
        <v>-169.09112548828125</v>
      </c>
      <c r="T6" s="3">
        <v>-172.01252746582031</v>
      </c>
      <c r="U6" s="3">
        <v>-162.12557983398438</v>
      </c>
      <c r="V6" s="3">
        <v>-147.03134155273438</v>
      </c>
      <c r="W6" s="3">
        <v>-108.30465698242188</v>
      </c>
      <c r="X6" s="3">
        <v>-48.220466613769531</v>
      </c>
      <c r="Y6" s="3"/>
      <c r="Z6" s="3"/>
      <c r="AA6" s="3"/>
      <c r="AB6" s="3"/>
      <c r="AC6" s="3">
        <f t="shared" si="0"/>
        <v>-172.01252746582031</v>
      </c>
    </row>
    <row r="7" spans="1:31" x14ac:dyDescent="0.25">
      <c r="A7" s="5">
        <v>6002</v>
      </c>
      <c r="B7" s="5" t="s">
        <v>14</v>
      </c>
      <c r="C7" s="3">
        <v>452.93630981445313</v>
      </c>
      <c r="D7" s="3">
        <v>425.3326416015625</v>
      </c>
      <c r="E7" s="3">
        <v>394.239990234375</v>
      </c>
      <c r="F7" s="3">
        <v>361.60589599609375</v>
      </c>
      <c r="G7" s="3">
        <v>331.18368530273438</v>
      </c>
      <c r="H7" s="3">
        <v>289.406982421875</v>
      </c>
      <c r="I7" s="3">
        <v>174.71739196777344</v>
      </c>
      <c r="J7" s="3">
        <v>61.495311737060547</v>
      </c>
      <c r="K7" s="3">
        <v>36.225818634033203</v>
      </c>
      <c r="L7" s="3">
        <v>13.336942672729492</v>
      </c>
      <c r="M7" s="3">
        <v>-7.2639555931091309</v>
      </c>
      <c r="N7" s="3">
        <v>-23.632230758666992</v>
      </c>
      <c r="O7" s="3">
        <v>-38.251499176025391</v>
      </c>
      <c r="P7" s="3">
        <v>-45.888389587402344</v>
      </c>
      <c r="Q7" s="3">
        <v>-41.497890472412109</v>
      </c>
      <c r="Y7" s="3"/>
      <c r="Z7" s="3"/>
      <c r="AC7" s="3">
        <f t="shared" si="0"/>
        <v>-45.888389587402344</v>
      </c>
    </row>
    <row r="8" spans="1:31" x14ac:dyDescent="0.25">
      <c r="A8" s="5">
        <v>6002</v>
      </c>
      <c r="B8" s="5" t="s">
        <v>15</v>
      </c>
      <c r="C8" s="3">
        <v>451.61465454101563</v>
      </c>
      <c r="D8" s="3">
        <v>423.82135009765625</v>
      </c>
      <c r="E8" s="3">
        <v>392.4835205078125</v>
      </c>
      <c r="F8" s="3">
        <v>359.4288330078125</v>
      </c>
      <c r="G8" s="3">
        <v>328.27557373046875</v>
      </c>
      <c r="H8" s="3">
        <v>288.135009765625</v>
      </c>
      <c r="I8" s="3">
        <v>173.43458557128906</v>
      </c>
      <c r="J8" s="3">
        <v>60.136775970458984</v>
      </c>
      <c r="K8" s="3">
        <v>31.941627502441406</v>
      </c>
      <c r="L8" s="3">
        <v>7.9383316040039063</v>
      </c>
      <c r="M8" s="3">
        <v>-13.320430755615234</v>
      </c>
      <c r="N8" s="3">
        <v>-30.836463928222656</v>
      </c>
      <c r="O8" s="3">
        <v>-48.119609832763672</v>
      </c>
      <c r="P8" s="3">
        <v>-63.326938629150391</v>
      </c>
      <c r="Q8" s="3">
        <v>-74.486473083496094</v>
      </c>
      <c r="R8" s="3">
        <v>-77.407524108886719</v>
      </c>
      <c r="S8" s="3">
        <v>-46.502239227294922</v>
      </c>
      <c r="AC8" s="3">
        <f t="shared" si="0"/>
        <v>-77.407524108886719</v>
      </c>
    </row>
    <row r="9" spans="1:31" ht="16.5" x14ac:dyDescent="0.3">
      <c r="C9" s="2"/>
      <c r="D9" s="2"/>
    </row>
    <row r="10" spans="1:31" ht="15" customHeight="1" x14ac:dyDescent="0.25">
      <c r="A10" s="21" t="s">
        <v>1</v>
      </c>
      <c r="B10" s="21"/>
      <c r="C10" s="4">
        <v>0.85</v>
      </c>
      <c r="D10" s="4">
        <v>0.86</v>
      </c>
      <c r="E10" s="4">
        <v>0.87</v>
      </c>
      <c r="F10" s="4">
        <v>0.88</v>
      </c>
      <c r="G10" s="4">
        <v>0.89</v>
      </c>
      <c r="H10" s="4">
        <v>0.9</v>
      </c>
      <c r="I10" s="4">
        <v>0.91</v>
      </c>
      <c r="J10" s="4">
        <v>0.92</v>
      </c>
      <c r="K10" s="4">
        <v>0.93</v>
      </c>
      <c r="L10" s="4">
        <v>0.94</v>
      </c>
      <c r="M10" s="4">
        <v>0.95</v>
      </c>
      <c r="N10" s="4">
        <v>0.96</v>
      </c>
      <c r="O10" s="4">
        <v>0.97</v>
      </c>
      <c r="P10" s="4">
        <v>0.98</v>
      </c>
      <c r="Q10" s="4">
        <v>0.99</v>
      </c>
      <c r="R10" s="4">
        <v>1</v>
      </c>
      <c r="S10" s="4">
        <v>1.01</v>
      </c>
      <c r="T10" s="4">
        <v>1.02</v>
      </c>
      <c r="U10" s="4">
        <v>1.03</v>
      </c>
      <c r="V10" s="4">
        <v>1.04</v>
      </c>
      <c r="W10" s="4">
        <v>1.05</v>
      </c>
      <c r="X10" s="4">
        <v>1.06</v>
      </c>
      <c r="Y10" s="4">
        <v>1.07</v>
      </c>
      <c r="Z10" s="4">
        <v>1.08</v>
      </c>
      <c r="AA10" s="4">
        <v>1.0900000000000001</v>
      </c>
      <c r="AB10" s="4">
        <v>1.1000000000000001</v>
      </c>
      <c r="AC10" s="1" t="s">
        <v>2</v>
      </c>
    </row>
    <row r="11" spans="1:31" x14ac:dyDescent="0.25">
      <c r="A11" s="5">
        <v>2</v>
      </c>
      <c r="B11" s="5" t="str">
        <f>+B3</f>
        <v>BASE Con 4LT</v>
      </c>
      <c r="C11" s="3">
        <f t="shared" ref="C11:H14" si="1">+HLOOKUP(C$10,$C$2:$AB$8,$A11,FALSE)</f>
        <v>-166.56446838378906</v>
      </c>
      <c r="D11" s="3">
        <f t="shared" si="1"/>
        <v>-187.82719421386719</v>
      </c>
      <c r="E11" s="3">
        <f t="shared" si="1"/>
        <v>-207.44960021972656</v>
      </c>
      <c r="F11" s="3">
        <f t="shared" ref="F11:M16" si="2">+HLOOKUP(F$10,$C$2:$AB$8,$A11,FALSE)</f>
        <v>-225.45404052734375</v>
      </c>
      <c r="G11" s="3">
        <f t="shared" si="2"/>
        <v>-241.9658203125</v>
      </c>
      <c r="H11" s="3">
        <f t="shared" si="2"/>
        <v>-252.76437377929688</v>
      </c>
      <c r="I11" s="3">
        <f t="shared" si="2"/>
        <v>-257.11825561523438</v>
      </c>
      <c r="J11" s="3">
        <f t="shared" si="2"/>
        <v>-260.74288940429688</v>
      </c>
      <c r="K11" s="3">
        <f t="shared" si="2"/>
        <v>-261.40655517578125</v>
      </c>
      <c r="L11" s="3">
        <f t="shared" si="2"/>
        <v>-257.55084228515625</v>
      </c>
      <c r="M11" s="3">
        <f t="shared" si="2"/>
        <v>-253.566162109375</v>
      </c>
      <c r="N11" s="3">
        <f>+HLOOKUP(N$10,$C$2:$AB$8,$A11,FALSE)</f>
        <v>-235.81234741210938</v>
      </c>
      <c r="O11" s="3">
        <f>+HLOOKUP(O$10,$C$2:$AB$8,$A11,FALSE)</f>
        <v>-209.69967651367188</v>
      </c>
      <c r="P11" s="3">
        <f t="shared" ref="P11:AB16" si="3">+HLOOKUP(P$10,$C$2:$AB$8,$A11,FALSE)</f>
        <v>-185.21328735351563</v>
      </c>
      <c r="Q11" s="3">
        <f t="shared" si="3"/>
        <v>-93.614501953125</v>
      </c>
      <c r="R11" s="3">
        <f t="shared" si="3"/>
        <v>12.742942810058594</v>
      </c>
      <c r="S11" s="3">
        <f t="shared" si="3"/>
        <v>73.894073486328125</v>
      </c>
      <c r="T11" s="3">
        <f t="shared" si="3"/>
        <v>104.58299255371094</v>
      </c>
      <c r="U11" s="3">
        <f t="shared" si="3"/>
        <v>136.82145690917969</v>
      </c>
      <c r="V11" s="3">
        <f t="shared" si="3"/>
        <v>170.36869812011719</v>
      </c>
      <c r="W11" s="3">
        <f t="shared" si="3"/>
        <v>199.11148071289063</v>
      </c>
      <c r="X11" s="3">
        <f t="shared" si="3"/>
        <v>214.04330444335938</v>
      </c>
      <c r="Y11" s="3">
        <f t="shared" si="3"/>
        <v>226.02275085449219</v>
      </c>
      <c r="Z11" s="3">
        <f t="shared" si="3"/>
        <v>234.02239990234375</v>
      </c>
      <c r="AA11" s="3">
        <f t="shared" si="3"/>
        <v>233.66682434082031</v>
      </c>
      <c r="AB11" s="3">
        <f t="shared" si="3"/>
        <v>232.48936462402344</v>
      </c>
      <c r="AC11" s="3">
        <f t="shared" ref="AC11:AC16" si="4">+MIN(C11:W11)</f>
        <v>-261.40655517578125</v>
      </c>
      <c r="AE11" s="1">
        <f>+HLOOKUP($AC11,$C11:$AB$17,7,FALSE)</f>
        <v>0.93</v>
      </c>
    </row>
    <row r="12" spans="1:31" x14ac:dyDescent="0.25">
      <c r="A12" s="5">
        <f>+A11+1</f>
        <v>3</v>
      </c>
      <c r="B12" s="5" t="str">
        <f t="shared" ref="B12:B15" si="5">+B4</f>
        <v>DOM-VEL(5A) Con 4LT</v>
      </c>
      <c r="C12" s="3">
        <f t="shared" si="1"/>
        <v>-142.23753356933594</v>
      </c>
      <c r="D12" s="3">
        <f t="shared" si="1"/>
        <v>-165.44715881347656</v>
      </c>
      <c r="E12" s="3">
        <f t="shared" si="1"/>
        <v>-186.38203430175781</v>
      </c>
      <c r="F12" s="3">
        <f t="shared" si="1"/>
        <v>-205.682373046875</v>
      </c>
      <c r="G12" s="3">
        <f t="shared" si="1"/>
        <v>-222.76527404785156</v>
      </c>
      <c r="H12" s="3">
        <f t="shared" si="1"/>
        <v>-235.26150512695313</v>
      </c>
      <c r="I12" s="3">
        <f t="shared" si="2"/>
        <v>-240.40913391113281</v>
      </c>
      <c r="J12" s="3">
        <f t="shared" si="2"/>
        <v>-244.04673767089844</v>
      </c>
      <c r="K12" s="3">
        <f t="shared" si="2"/>
        <v>-246.2958984375</v>
      </c>
      <c r="L12" s="3">
        <f t="shared" si="2"/>
        <v>-243.04151916503906</v>
      </c>
      <c r="M12" s="3">
        <f t="shared" si="2"/>
        <v>-239.5667724609375</v>
      </c>
      <c r="N12" s="3">
        <f t="shared" ref="N12:O16" si="6">+HLOOKUP(N$10,$C$2:$AB$8,$A12,FALSE)</f>
        <v>-224.50552368164063</v>
      </c>
      <c r="O12" s="3">
        <f t="shared" si="6"/>
        <v>-198.62483215332031</v>
      </c>
      <c r="P12" s="3">
        <f t="shared" si="3"/>
        <v>-174.40095520019531</v>
      </c>
      <c r="Q12" s="3">
        <f t="shared" si="3"/>
        <v>-89.805488586425781</v>
      </c>
      <c r="R12" s="3">
        <f t="shared" si="3"/>
        <v>16.57191276550293</v>
      </c>
      <c r="S12" s="3">
        <f t="shared" si="3"/>
        <v>84.824333190917969</v>
      </c>
      <c r="T12" s="3">
        <f t="shared" si="3"/>
        <v>115.65289306640625</v>
      </c>
      <c r="U12" s="3">
        <f t="shared" si="3"/>
        <v>148.02687072753906</v>
      </c>
      <c r="V12" s="3">
        <f t="shared" si="3"/>
        <v>181.72335815429688</v>
      </c>
      <c r="W12" s="3">
        <f t="shared" si="3"/>
        <v>213.05381774902344</v>
      </c>
      <c r="X12" s="3">
        <f t="shared" si="3"/>
        <v>228.98236083984375</v>
      </c>
      <c r="Y12" s="3">
        <f t="shared" si="3"/>
        <v>239.94767761230469</v>
      </c>
      <c r="Z12" s="3">
        <f t="shared" si="3"/>
        <v>247.52156066894531</v>
      </c>
      <c r="AA12" s="3">
        <f t="shared" si="3"/>
        <v>247.26171875</v>
      </c>
      <c r="AB12" s="3">
        <f t="shared" si="3"/>
        <v>244.62446594238281</v>
      </c>
      <c r="AC12" s="3">
        <f t="shared" si="4"/>
        <v>-246.2958984375</v>
      </c>
      <c r="AD12" s="3">
        <f>+$AC$11-AC12</f>
        <v>-15.11065673828125</v>
      </c>
      <c r="AE12" s="1">
        <f>+HLOOKUP($AC12,$C12:$AB$17,6,FALSE)</f>
        <v>0.93</v>
      </c>
    </row>
    <row r="13" spans="1:31" x14ac:dyDescent="0.25">
      <c r="A13" s="5">
        <f t="shared" ref="A13:A16" si="7">+A12+1</f>
        <v>4</v>
      </c>
      <c r="B13" s="5" t="str">
        <f t="shared" si="5"/>
        <v>GUA-VEL(16) Con 4LT</v>
      </c>
      <c r="C13" s="3">
        <f t="shared" si="1"/>
        <v>-155.90242004394531</v>
      </c>
      <c r="D13" s="3">
        <f t="shared" si="1"/>
        <v>-177.71026611328125</v>
      </c>
      <c r="E13" s="3">
        <f t="shared" si="1"/>
        <v>-197.97125244140625</v>
      </c>
      <c r="F13" s="3">
        <f t="shared" si="1"/>
        <v>-216.34049987792969</v>
      </c>
      <c r="G13" s="3">
        <f t="shared" si="2"/>
        <v>-232.87002563476563</v>
      </c>
      <c r="H13" s="3">
        <f t="shared" si="2"/>
        <v>-244.49362182617188</v>
      </c>
      <c r="I13" s="3">
        <f t="shared" si="2"/>
        <v>-249.132568359375</v>
      </c>
      <c r="J13" s="3">
        <f t="shared" si="2"/>
        <v>-253.046630859375</v>
      </c>
      <c r="K13" s="3">
        <f t="shared" si="2"/>
        <v>-254.67695617675781</v>
      </c>
      <c r="L13" s="3">
        <f t="shared" si="2"/>
        <v>-250.98301696777344</v>
      </c>
      <c r="M13" s="3">
        <f t="shared" si="2"/>
        <v>-245.96528625488281</v>
      </c>
      <c r="N13" s="3">
        <f t="shared" si="6"/>
        <v>-227.4251708984375</v>
      </c>
      <c r="O13" s="3">
        <f t="shared" si="6"/>
        <v>-201.58505249023438</v>
      </c>
      <c r="P13" s="3">
        <f t="shared" si="3"/>
        <v>-177.07565307617188</v>
      </c>
      <c r="Q13" s="3">
        <f t="shared" si="3"/>
        <v>-90.747856140136719</v>
      </c>
      <c r="R13" s="3">
        <f t="shared" si="3"/>
        <v>15.617815971374512</v>
      </c>
      <c r="S13" s="3">
        <f t="shared" si="3"/>
        <v>82.0692138671875</v>
      </c>
      <c r="T13" s="3">
        <f t="shared" si="3"/>
        <v>112.84526824951172</v>
      </c>
      <c r="U13" s="3">
        <f t="shared" si="3"/>
        <v>145.16752624511719</v>
      </c>
      <c r="V13" s="3">
        <f t="shared" si="3"/>
        <v>178.80844116210938</v>
      </c>
      <c r="W13" s="3">
        <f t="shared" si="3"/>
        <v>208.213134765625</v>
      </c>
      <c r="X13" s="3">
        <f t="shared" si="3"/>
        <v>223.06425476074219</v>
      </c>
      <c r="Y13" s="3">
        <f t="shared" si="3"/>
        <v>234.98979187011719</v>
      </c>
      <c r="Z13" s="3">
        <f t="shared" si="3"/>
        <v>243.51773071289063</v>
      </c>
      <c r="AA13" s="3">
        <f t="shared" si="3"/>
        <v>243.60084533691406</v>
      </c>
      <c r="AB13" s="3">
        <f t="shared" si="3"/>
        <v>242.1834716796875</v>
      </c>
      <c r="AC13" s="3">
        <f t="shared" si="4"/>
        <v>-254.67695617675781</v>
      </c>
      <c r="AD13" s="3">
        <f t="shared" ref="AD13:AD16" si="8">+$AC$11-AC13</f>
        <v>-6.7295989990234375</v>
      </c>
      <c r="AE13" s="1">
        <f>+HLOOKUP($AC13,$C13:$AB$17,5,FALSE)</f>
        <v>0.93</v>
      </c>
    </row>
    <row r="14" spans="1:31" x14ac:dyDescent="0.25">
      <c r="A14" s="5">
        <f t="shared" si="7"/>
        <v>5</v>
      </c>
      <c r="B14" s="5" t="str">
        <f t="shared" si="5"/>
        <v>BASE Sin 4LT</v>
      </c>
      <c r="C14" s="3"/>
      <c r="D14" s="3"/>
      <c r="E14" s="3"/>
      <c r="F14" s="3"/>
      <c r="G14" s="3">
        <f t="shared" si="1"/>
        <v>-48.220466613769531</v>
      </c>
      <c r="H14" s="3">
        <f t="shared" si="2"/>
        <v>-108.30465698242188</v>
      </c>
      <c r="I14" s="3">
        <f t="shared" si="2"/>
        <v>-147.03134155273438</v>
      </c>
      <c r="J14" s="3">
        <f t="shared" si="2"/>
        <v>-162.12557983398438</v>
      </c>
      <c r="K14" s="3">
        <f t="shared" si="2"/>
        <v>-172.01252746582031</v>
      </c>
      <c r="L14" s="3">
        <f t="shared" si="2"/>
        <v>-169.09112548828125</v>
      </c>
      <c r="M14" s="3">
        <f t="shared" si="2"/>
        <v>-161.47648620605469</v>
      </c>
      <c r="N14" s="3">
        <f t="shared" si="6"/>
        <v>-151.58181762695313</v>
      </c>
      <c r="O14" s="3">
        <f t="shared" si="6"/>
        <v>-134.69770812988281</v>
      </c>
      <c r="P14" s="3">
        <f t="shared" si="3"/>
        <v>-114.45902252197266</v>
      </c>
      <c r="Q14" s="3">
        <f t="shared" si="3"/>
        <v>-92.652999877929688</v>
      </c>
      <c r="R14" s="3">
        <f t="shared" si="3"/>
        <v>-70.977615356445313</v>
      </c>
      <c r="S14" s="3">
        <f t="shared" si="3"/>
        <v>-45.959732055664063</v>
      </c>
      <c r="T14" s="3">
        <f t="shared" si="3"/>
        <v>-19.383150100708008</v>
      </c>
      <c r="U14" s="3">
        <f t="shared" si="3"/>
        <v>41.723484039306641</v>
      </c>
      <c r="V14" s="3">
        <f t="shared" si="3"/>
        <v>155.21249389648438</v>
      </c>
      <c r="W14" s="3">
        <f t="shared" si="3"/>
        <v>250.42169189453125</v>
      </c>
      <c r="X14" s="3">
        <f t="shared" si="3"/>
        <v>282.61141967773438</v>
      </c>
      <c r="Y14" s="3">
        <f t="shared" si="3"/>
        <v>316.04931640625</v>
      </c>
      <c r="Z14" s="3">
        <f t="shared" si="3"/>
        <v>350.75509643554688</v>
      </c>
      <c r="AA14" s="3">
        <f t="shared" si="3"/>
        <v>387.51974487304688</v>
      </c>
      <c r="AB14" s="3">
        <f t="shared" si="3"/>
        <v>430.934814453125</v>
      </c>
      <c r="AC14" s="3">
        <f t="shared" si="4"/>
        <v>-172.01252746582031</v>
      </c>
      <c r="AD14" s="3">
        <f t="shared" si="8"/>
        <v>-89.394027709960938</v>
      </c>
      <c r="AE14" s="1">
        <f>+HLOOKUP($AC14,$C14:$AB$17,4,FALSE)</f>
        <v>0.93</v>
      </c>
    </row>
    <row r="15" spans="1:31" x14ac:dyDescent="0.25">
      <c r="A15" s="5">
        <f t="shared" si="7"/>
        <v>6</v>
      </c>
      <c r="B15" s="5" t="str">
        <f t="shared" si="5"/>
        <v>DOM-VEL(5A) Sin 4LT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f t="shared" si="6"/>
        <v>-41.497890472412109</v>
      </c>
      <c r="O15" s="3">
        <f t="shared" si="6"/>
        <v>-45.888389587402344</v>
      </c>
      <c r="P15" s="3">
        <f t="shared" si="3"/>
        <v>-38.251499176025391</v>
      </c>
      <c r="Q15" s="3">
        <f t="shared" si="3"/>
        <v>-23.632230758666992</v>
      </c>
      <c r="R15" s="3">
        <f t="shared" si="3"/>
        <v>-7.2639555931091309</v>
      </c>
      <c r="S15" s="3">
        <f t="shared" si="3"/>
        <v>13.336942672729492</v>
      </c>
      <c r="T15" s="3">
        <f t="shared" si="3"/>
        <v>36.225818634033203</v>
      </c>
      <c r="U15" s="3">
        <f t="shared" si="3"/>
        <v>61.495311737060547</v>
      </c>
      <c r="V15" s="3">
        <f t="shared" si="3"/>
        <v>174.71739196777344</v>
      </c>
      <c r="W15" s="3">
        <f t="shared" si="3"/>
        <v>289.406982421875</v>
      </c>
      <c r="X15" s="3">
        <f t="shared" si="3"/>
        <v>331.18368530273438</v>
      </c>
      <c r="Y15" s="3">
        <f t="shared" si="3"/>
        <v>361.60589599609375</v>
      </c>
      <c r="Z15" s="3">
        <f t="shared" si="3"/>
        <v>394.239990234375</v>
      </c>
      <c r="AA15" s="3">
        <f t="shared" si="3"/>
        <v>425.3326416015625</v>
      </c>
      <c r="AB15" s="3">
        <f t="shared" si="3"/>
        <v>452.93630981445313</v>
      </c>
      <c r="AC15" s="3">
        <f t="shared" si="4"/>
        <v>-45.888389587402344</v>
      </c>
      <c r="AD15" s="3">
        <f t="shared" si="8"/>
        <v>-215.51816558837891</v>
      </c>
      <c r="AE15" s="1">
        <f>+HLOOKUP($AC15,$C15:$AB$17,3,FALSE)</f>
        <v>0.97</v>
      </c>
    </row>
    <row r="16" spans="1:31" x14ac:dyDescent="0.25">
      <c r="A16" s="5">
        <f t="shared" si="7"/>
        <v>7</v>
      </c>
      <c r="B16" s="5" t="str">
        <f>+B8</f>
        <v>GUA-VEL(16) Sin 4LT</v>
      </c>
      <c r="C16" s="3"/>
      <c r="D16" s="3"/>
      <c r="E16" s="3"/>
      <c r="F16" s="3"/>
      <c r="G16" s="3"/>
      <c r="H16" s="3"/>
      <c r="I16" s="3"/>
      <c r="J16" s="3"/>
      <c r="K16" s="3"/>
      <c r="L16" s="3">
        <f t="shared" si="2"/>
        <v>-46.502239227294922</v>
      </c>
      <c r="M16" s="3">
        <f t="shared" si="2"/>
        <v>-77.407524108886719</v>
      </c>
      <c r="N16" s="3">
        <f t="shared" si="6"/>
        <v>-74.486473083496094</v>
      </c>
      <c r="O16" s="3">
        <f t="shared" si="6"/>
        <v>-63.326938629150391</v>
      </c>
      <c r="P16" s="3">
        <f t="shared" si="3"/>
        <v>-48.119609832763672</v>
      </c>
      <c r="Q16" s="3">
        <f t="shared" si="3"/>
        <v>-30.836463928222656</v>
      </c>
      <c r="R16" s="3">
        <f t="shared" si="3"/>
        <v>-13.320430755615234</v>
      </c>
      <c r="S16" s="3">
        <f t="shared" si="3"/>
        <v>7.9383316040039063</v>
      </c>
      <c r="T16" s="3">
        <f t="shared" si="3"/>
        <v>31.941627502441406</v>
      </c>
      <c r="U16" s="3">
        <f t="shared" si="3"/>
        <v>60.136775970458984</v>
      </c>
      <c r="V16" s="3">
        <f t="shared" si="3"/>
        <v>173.43458557128906</v>
      </c>
      <c r="W16" s="3">
        <f t="shared" si="3"/>
        <v>288.135009765625</v>
      </c>
      <c r="X16" s="3">
        <f t="shared" si="3"/>
        <v>328.27557373046875</v>
      </c>
      <c r="Y16" s="3">
        <f t="shared" si="3"/>
        <v>359.4288330078125</v>
      </c>
      <c r="Z16" s="3">
        <f t="shared" si="3"/>
        <v>392.4835205078125</v>
      </c>
      <c r="AA16" s="3">
        <f t="shared" si="3"/>
        <v>423.82135009765625</v>
      </c>
      <c r="AB16" s="3">
        <f t="shared" si="3"/>
        <v>451.61465454101563</v>
      </c>
      <c r="AC16" s="3">
        <f t="shared" si="4"/>
        <v>-77.407524108886719</v>
      </c>
      <c r="AD16" s="3">
        <f t="shared" si="8"/>
        <v>-183.99903106689453</v>
      </c>
      <c r="AE16" s="1">
        <f>+HLOOKUP($AC16,$C16:$AB$17,2,FALSE)</f>
        <v>0.95</v>
      </c>
    </row>
    <row r="17" spans="3:28" x14ac:dyDescent="0.25">
      <c r="C17" s="3">
        <f>+C10</f>
        <v>0.85</v>
      </c>
      <c r="D17" s="3">
        <f t="shared" ref="D17:AB17" si="9">+D10</f>
        <v>0.86</v>
      </c>
      <c r="E17" s="3">
        <f t="shared" si="9"/>
        <v>0.87</v>
      </c>
      <c r="F17" s="3">
        <f t="shared" si="9"/>
        <v>0.88</v>
      </c>
      <c r="G17" s="3">
        <f t="shared" si="9"/>
        <v>0.89</v>
      </c>
      <c r="H17" s="3">
        <f t="shared" si="9"/>
        <v>0.9</v>
      </c>
      <c r="I17" s="3">
        <f t="shared" si="9"/>
        <v>0.91</v>
      </c>
      <c r="J17" s="3">
        <f t="shared" si="9"/>
        <v>0.92</v>
      </c>
      <c r="K17" s="3">
        <f t="shared" si="9"/>
        <v>0.93</v>
      </c>
      <c r="L17" s="3">
        <f t="shared" si="9"/>
        <v>0.94</v>
      </c>
      <c r="M17" s="3">
        <f t="shared" si="9"/>
        <v>0.95</v>
      </c>
      <c r="N17" s="3">
        <f t="shared" si="9"/>
        <v>0.96</v>
      </c>
      <c r="O17" s="3">
        <f t="shared" si="9"/>
        <v>0.97</v>
      </c>
      <c r="P17" s="3">
        <f t="shared" si="9"/>
        <v>0.98</v>
      </c>
      <c r="Q17" s="3">
        <f t="shared" si="9"/>
        <v>0.99</v>
      </c>
      <c r="R17" s="3">
        <f t="shared" si="9"/>
        <v>1</v>
      </c>
      <c r="S17" s="3">
        <f t="shared" si="9"/>
        <v>1.01</v>
      </c>
      <c r="T17" s="3">
        <f t="shared" si="9"/>
        <v>1.02</v>
      </c>
      <c r="U17" s="3">
        <f t="shared" si="9"/>
        <v>1.03</v>
      </c>
      <c r="V17" s="3">
        <f t="shared" si="9"/>
        <v>1.04</v>
      </c>
      <c r="W17" s="3">
        <f t="shared" si="9"/>
        <v>1.05</v>
      </c>
      <c r="X17" s="3">
        <f t="shared" si="9"/>
        <v>1.06</v>
      </c>
      <c r="Y17" s="3">
        <f t="shared" si="9"/>
        <v>1.07</v>
      </c>
      <c r="Z17" s="3">
        <f t="shared" si="9"/>
        <v>1.08</v>
      </c>
      <c r="AA17" s="3">
        <f t="shared" si="9"/>
        <v>1.0900000000000001</v>
      </c>
      <c r="AB17" s="3">
        <f t="shared" si="9"/>
        <v>1.1000000000000001</v>
      </c>
    </row>
    <row r="18" spans="3:28" x14ac:dyDescent="0.25">
      <c r="C18" s="3"/>
      <c r="D18" s="3"/>
    </row>
  </sheetData>
  <mergeCells count="2">
    <mergeCell ref="A10:B10"/>
    <mergeCell ref="A2:B2"/>
  </mergeCells>
  <conditionalFormatting sqref="C11:AB16">
    <cfRule type="cellIs" dxfId="11" priority="9" operator="equal">
      <formula>$AC11</formula>
    </cfRule>
  </conditionalFormatting>
  <conditionalFormatting sqref="C3:AB3 Q4:W8">
    <cfRule type="cellIs" dxfId="10" priority="3" operator="equal">
      <formula>$AC3</formula>
    </cfRule>
  </conditionalFormatting>
  <conditionalFormatting sqref="C4:P6 X4:AB6">
    <cfRule type="cellIs" dxfId="9" priority="2" operator="equal">
      <formula>$AC4</formula>
    </cfRule>
  </conditionalFormatting>
  <conditionalFormatting sqref="C7:P8 X7:AB8">
    <cfRule type="cellIs" dxfId="8" priority="1" operator="equal">
      <formula>$AC7</formula>
    </cfRule>
  </conditionalFormatting>
  <pageMargins left="1" right="1" top="0.5" bottom="0.5" header="0.25" footer="0.25"/>
  <pageSetup scale="31" orientation="landscape" r:id="rId1"/>
  <headerFooter>
    <oddHeader>&amp;C&amp;D:&amp;A</oddHeader>
    <oddFooter>&amp;L&amp;P of &amp;F&amp;R&amp;R, &amp;S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zoomScale="85" zoomScaleNormal="85" workbookViewId="0">
      <selection activeCell="B3" sqref="B3:B8"/>
    </sheetView>
  </sheetViews>
  <sheetFormatPr baseColWidth="10" defaultColWidth="11.42578125" defaultRowHeight="13.5" x14ac:dyDescent="0.25"/>
  <cols>
    <col min="1" max="1" width="5.5703125" style="1" bestFit="1" customWidth="1"/>
    <col min="2" max="2" width="25.7109375" style="1" bestFit="1" customWidth="1"/>
    <col min="3" max="16384" width="11.42578125" style="1"/>
  </cols>
  <sheetData>
    <row r="1" spans="1:31" ht="16.5" x14ac:dyDescent="0.3">
      <c r="C1" s="2" t="s">
        <v>0</v>
      </c>
      <c r="D1" s="2"/>
    </row>
    <row r="2" spans="1:31" ht="15" customHeight="1" x14ac:dyDescent="0.25">
      <c r="A2" s="21" t="s">
        <v>1</v>
      </c>
      <c r="B2" s="21"/>
      <c r="C2" s="4">
        <v>1.1000000000000001</v>
      </c>
      <c r="D2" s="4">
        <v>1.0900000000000001</v>
      </c>
      <c r="E2" s="4">
        <v>1.08</v>
      </c>
      <c r="F2" s="4">
        <v>1.07</v>
      </c>
      <c r="G2" s="4">
        <v>1.06</v>
      </c>
      <c r="H2" s="4">
        <v>1.05</v>
      </c>
      <c r="I2" s="4">
        <v>1.04</v>
      </c>
      <c r="J2" s="4">
        <v>1.03</v>
      </c>
      <c r="K2" s="4">
        <v>1.02</v>
      </c>
      <c r="L2" s="4">
        <v>1.01</v>
      </c>
      <c r="M2" s="4">
        <v>1</v>
      </c>
      <c r="N2" s="4">
        <v>0.99</v>
      </c>
      <c r="O2" s="4">
        <v>0.98</v>
      </c>
      <c r="P2" s="4">
        <v>0.97</v>
      </c>
      <c r="Q2" s="4">
        <v>0.96</v>
      </c>
      <c r="R2" s="4">
        <v>0.95</v>
      </c>
      <c r="S2" s="4">
        <v>0.94</v>
      </c>
      <c r="T2" s="4">
        <v>0.93</v>
      </c>
      <c r="U2" s="4">
        <v>0.92</v>
      </c>
      <c r="V2" s="4">
        <v>0.91</v>
      </c>
      <c r="W2" s="4">
        <v>0.9</v>
      </c>
      <c r="X2" s="4">
        <v>0.89</v>
      </c>
      <c r="Y2" s="4">
        <v>0.88</v>
      </c>
      <c r="Z2" s="4">
        <v>0.87</v>
      </c>
      <c r="AA2" s="4">
        <v>0.86</v>
      </c>
      <c r="AB2" s="4">
        <v>0.85</v>
      </c>
      <c r="AC2" s="1" t="s">
        <v>2</v>
      </c>
    </row>
    <row r="3" spans="1:31" x14ac:dyDescent="0.25">
      <c r="A3" s="5">
        <v>6004</v>
      </c>
      <c r="B3" s="5" t="s">
        <v>10</v>
      </c>
      <c r="C3" s="3">
        <v>238.7677001953125</v>
      </c>
      <c r="D3" s="3">
        <v>235.81864929199219</v>
      </c>
      <c r="E3" s="3">
        <v>225.74856567382813</v>
      </c>
      <c r="F3" s="3">
        <v>212.9627685546875</v>
      </c>
      <c r="G3" s="3">
        <v>195.5345458984375</v>
      </c>
      <c r="H3" s="3">
        <v>169.12222290039063</v>
      </c>
      <c r="I3" s="3">
        <v>142.00234985351563</v>
      </c>
      <c r="J3" s="3">
        <v>116.07540893554688</v>
      </c>
      <c r="K3" s="3">
        <v>90.906082153320313</v>
      </c>
      <c r="L3" s="3">
        <v>66.476234436035156</v>
      </c>
      <c r="M3" s="3">
        <v>23.538688659667969</v>
      </c>
      <c r="N3" s="3">
        <v>-43.162494659423828</v>
      </c>
      <c r="O3" s="3">
        <v>-108.44544982910156</v>
      </c>
      <c r="P3" s="3">
        <v>-170.62852478027344</v>
      </c>
      <c r="Q3" s="3">
        <v>-190.34542846679688</v>
      </c>
      <c r="R3" s="3">
        <v>-209.95393371582031</v>
      </c>
      <c r="S3" s="3">
        <v>-230.90304565429688</v>
      </c>
      <c r="T3" s="3">
        <v>-247.89445495605469</v>
      </c>
      <c r="U3" s="3">
        <v>-258.49380493164063</v>
      </c>
      <c r="V3" s="3">
        <v>-262.59317016601563</v>
      </c>
      <c r="W3" s="3">
        <v>-264.39926147460938</v>
      </c>
      <c r="X3" s="3">
        <v>-261.4949951171875</v>
      </c>
      <c r="Y3" s="3">
        <v>-258.18975830078125</v>
      </c>
      <c r="Z3" s="3">
        <v>-245.20506286621094</v>
      </c>
      <c r="AA3" s="3">
        <v>-226.92243957519531</v>
      </c>
      <c r="AB3" s="3">
        <v>-205.77311706542969</v>
      </c>
      <c r="AC3" s="3">
        <f t="shared" ref="AC3:AC8" si="0">+MIN(C3:W3)</f>
        <v>-264.39926147460938</v>
      </c>
    </row>
    <row r="4" spans="1:31" x14ac:dyDescent="0.25">
      <c r="A4" s="5">
        <v>6004</v>
      </c>
      <c r="B4" s="5" t="s">
        <v>12</v>
      </c>
      <c r="C4" s="3">
        <v>253.80082702636719</v>
      </c>
      <c r="D4" s="3">
        <v>249.08602905273438</v>
      </c>
      <c r="E4" s="3">
        <v>239.6280517578125</v>
      </c>
      <c r="F4" s="3">
        <v>226.14851379394531</v>
      </c>
      <c r="G4" s="3">
        <v>205.24851989746094</v>
      </c>
      <c r="H4" s="3">
        <v>177.95069885253906</v>
      </c>
      <c r="I4" s="3">
        <v>150.81642150878906</v>
      </c>
      <c r="J4" s="3">
        <v>124.81020355224609</v>
      </c>
      <c r="K4" s="3">
        <v>99.56439208984375</v>
      </c>
      <c r="L4" s="3">
        <v>75.085517883300781</v>
      </c>
      <c r="M4" s="3">
        <v>24.098072052001953</v>
      </c>
      <c r="N4" s="3">
        <v>-42.607276916503906</v>
      </c>
      <c r="O4" s="3">
        <v>-107.89434051513672</v>
      </c>
      <c r="P4" s="3">
        <v>-162.23976135253906</v>
      </c>
      <c r="Q4" s="3">
        <v>-181.872802734375</v>
      </c>
      <c r="R4" s="3">
        <v>-202.68728637695313</v>
      </c>
      <c r="S4" s="3">
        <v>-222.10325622558594</v>
      </c>
      <c r="T4" s="3">
        <v>-238.89239501953125</v>
      </c>
      <c r="U4" s="3">
        <v>-245.74642944335938</v>
      </c>
      <c r="V4" s="3">
        <v>-248.78823852539063</v>
      </c>
      <c r="W4" s="3">
        <v>-248.09739685058594</v>
      </c>
      <c r="X4" s="3">
        <v>-244.58583068847656</v>
      </c>
      <c r="Y4" s="3">
        <v>-239.43238830566406</v>
      </c>
      <c r="Z4" s="3">
        <v>-223.13902282714844</v>
      </c>
      <c r="AA4" s="3">
        <v>-203.20993041992188</v>
      </c>
      <c r="AB4" s="3">
        <v>-178.98356628417969</v>
      </c>
      <c r="AC4" s="3">
        <f t="shared" si="0"/>
        <v>-248.78823852539063</v>
      </c>
    </row>
    <row r="5" spans="1:31" x14ac:dyDescent="0.25">
      <c r="A5" s="5">
        <v>6004</v>
      </c>
      <c r="B5" s="5" t="s">
        <v>13</v>
      </c>
      <c r="C5" s="3">
        <v>249.4163818359375</v>
      </c>
      <c r="D5" s="3">
        <v>244.56291198730469</v>
      </c>
      <c r="E5" s="3">
        <v>233.96571350097656</v>
      </c>
      <c r="F5" s="3">
        <v>221.09465026855469</v>
      </c>
      <c r="G5" s="3">
        <v>202.74667358398438</v>
      </c>
      <c r="H5" s="3">
        <v>175.68719482421875</v>
      </c>
      <c r="I5" s="3">
        <v>148.567138671875</v>
      </c>
      <c r="J5" s="3">
        <v>122.59181976318359</v>
      </c>
      <c r="K5" s="3">
        <v>97.376052856445313</v>
      </c>
      <c r="L5" s="3">
        <v>72.926361083984375</v>
      </c>
      <c r="M5" s="3">
        <v>23.95863151550293</v>
      </c>
      <c r="N5" s="3">
        <v>-42.745513916015625</v>
      </c>
      <c r="O5" s="3">
        <v>-108.03141784667969</v>
      </c>
      <c r="P5" s="3">
        <v>-164.31515502929688</v>
      </c>
      <c r="Q5" s="3">
        <v>-184.02005004882813</v>
      </c>
      <c r="R5" s="3">
        <v>-204.630615234375</v>
      </c>
      <c r="S5" s="3">
        <v>-224.39358520507813</v>
      </c>
      <c r="T5" s="3">
        <v>-241.19961547851563</v>
      </c>
      <c r="U5" s="3">
        <v>-252.70008850097656</v>
      </c>
      <c r="V5" s="3">
        <v>-256.17236328125</v>
      </c>
      <c r="W5" s="3">
        <v>-256.88467407226563</v>
      </c>
      <c r="X5" s="3">
        <v>-253.57505798339844</v>
      </c>
      <c r="Y5" s="3">
        <v>-249.54269409179688</v>
      </c>
      <c r="Z5" s="3">
        <v>-234.76235961914063</v>
      </c>
      <c r="AA5" s="3">
        <v>-216.09988403320313</v>
      </c>
      <c r="AB5" s="3">
        <v>-193.95040893554688</v>
      </c>
      <c r="AC5" s="3">
        <f t="shared" si="0"/>
        <v>-256.88467407226563</v>
      </c>
    </row>
    <row r="6" spans="1:31" x14ac:dyDescent="0.25">
      <c r="A6" s="5">
        <v>6004</v>
      </c>
      <c r="B6" s="5" t="s">
        <v>11</v>
      </c>
      <c r="C6" s="3">
        <v>356.4111328125</v>
      </c>
      <c r="D6" s="3">
        <v>327.3765869140625</v>
      </c>
      <c r="E6" s="3">
        <v>299.15902709960938</v>
      </c>
      <c r="F6" s="3">
        <v>271.766845703125</v>
      </c>
      <c r="G6" s="3">
        <v>244.70326232910156</v>
      </c>
      <c r="H6" s="3">
        <v>190.76950073242188</v>
      </c>
      <c r="I6" s="3">
        <v>118.73722076416016</v>
      </c>
      <c r="J6" s="3">
        <v>48.123985290527344</v>
      </c>
      <c r="K6" s="3">
        <v>-8.7056999206542969</v>
      </c>
      <c r="L6" s="3">
        <v>-30.849376678466797</v>
      </c>
      <c r="M6" s="3">
        <v>-52.122817993164063</v>
      </c>
      <c r="N6" s="3">
        <v>-72.400802612304688</v>
      </c>
      <c r="O6" s="3">
        <v>-90.485755920410156</v>
      </c>
      <c r="P6" s="3">
        <v>-108.64051818847656</v>
      </c>
      <c r="Q6" s="3">
        <v>-125.90186309814453</v>
      </c>
      <c r="R6" s="3">
        <v>-142.19291687011719</v>
      </c>
      <c r="S6" s="3">
        <v>-157.08291625976563</v>
      </c>
      <c r="T6" s="3">
        <v>-169.38774108886719</v>
      </c>
      <c r="U6" s="3">
        <v>-176.9420166015625</v>
      </c>
      <c r="V6" s="3">
        <v>-174.58413696289063</v>
      </c>
      <c r="W6" s="3">
        <v>-163.1240234375</v>
      </c>
      <c r="X6" s="3">
        <v>-127.93531799316406</v>
      </c>
      <c r="Y6" s="3"/>
      <c r="Z6" s="3"/>
      <c r="AA6" s="3"/>
      <c r="AB6" s="3"/>
      <c r="AC6" s="3">
        <f t="shared" si="0"/>
        <v>-176.9420166015625</v>
      </c>
    </row>
    <row r="7" spans="1:31" x14ac:dyDescent="0.25">
      <c r="A7" s="5">
        <v>6004</v>
      </c>
      <c r="B7" s="5" t="s">
        <v>14</v>
      </c>
      <c r="C7" s="3">
        <v>392.7071533203125</v>
      </c>
      <c r="D7" s="3">
        <v>365.53451538085938</v>
      </c>
      <c r="E7" s="3">
        <v>339.4580078125</v>
      </c>
      <c r="F7" s="3">
        <v>313.76654052734375</v>
      </c>
      <c r="G7" s="3">
        <v>267.11868286132813</v>
      </c>
      <c r="H7" s="3">
        <v>193.66151428222656</v>
      </c>
      <c r="I7" s="3">
        <v>121.61929321289063</v>
      </c>
      <c r="J7" s="3">
        <v>56.714576721191406</v>
      </c>
      <c r="K7" s="3">
        <v>35.653297424316406</v>
      </c>
      <c r="L7" s="3">
        <v>16.099576950073242</v>
      </c>
      <c r="M7" s="3">
        <v>-2.2066988945007324</v>
      </c>
      <c r="N7" s="3">
        <v>-17.536922454833984</v>
      </c>
      <c r="O7" s="3">
        <v>-31.91748046875</v>
      </c>
      <c r="P7" s="3">
        <v>-42.788406372070313</v>
      </c>
      <c r="Q7" s="3">
        <v>-48.73260498046875</v>
      </c>
      <c r="AA7" s="3"/>
      <c r="AB7" s="3"/>
      <c r="AC7" s="3">
        <f t="shared" si="0"/>
        <v>-48.73260498046875</v>
      </c>
    </row>
    <row r="8" spans="1:31" x14ac:dyDescent="0.25">
      <c r="A8" s="5">
        <v>6004</v>
      </c>
      <c r="B8" s="5" t="s">
        <v>15</v>
      </c>
      <c r="C8" s="3">
        <v>391.0079345703125</v>
      </c>
      <c r="D8" s="3">
        <v>363.31851196289063</v>
      </c>
      <c r="E8" s="3">
        <v>336.84033203125</v>
      </c>
      <c r="F8" s="3">
        <v>310.94940185546875</v>
      </c>
      <c r="G8" s="3">
        <v>266.91845703125</v>
      </c>
      <c r="H8" s="3">
        <v>193.46037292480469</v>
      </c>
      <c r="I8" s="3">
        <v>121.41797637939453</v>
      </c>
      <c r="J8" s="3">
        <v>53.608024597167969</v>
      </c>
      <c r="K8" s="3">
        <v>32.120532989501953</v>
      </c>
      <c r="L8" s="3">
        <v>11.707662582397461</v>
      </c>
      <c r="M8" s="3">
        <v>-7.1227803230285645</v>
      </c>
      <c r="N8" s="3">
        <v>-22.972126007080078</v>
      </c>
      <c r="O8" s="3">
        <v>-38.903114318847656</v>
      </c>
      <c r="P8" s="3">
        <v>-53.557441711425781</v>
      </c>
      <c r="Q8" s="3">
        <v>-66.822608947753906</v>
      </c>
      <c r="R8" s="3">
        <v>-77.767646789550781</v>
      </c>
      <c r="S8" s="3">
        <v>-82.2969970703125</v>
      </c>
      <c r="AA8" s="3"/>
      <c r="AB8" s="3"/>
      <c r="AC8" s="3">
        <f t="shared" si="0"/>
        <v>-82.2969970703125</v>
      </c>
    </row>
    <row r="9" spans="1:31" ht="16.5" x14ac:dyDescent="0.3">
      <c r="C9" s="2"/>
      <c r="D9" s="2"/>
    </row>
    <row r="10" spans="1:31" ht="15" customHeight="1" x14ac:dyDescent="0.25">
      <c r="A10" s="21" t="s">
        <v>1</v>
      </c>
      <c r="B10" s="21"/>
      <c r="C10" s="4">
        <v>0.85</v>
      </c>
      <c r="D10" s="4">
        <v>0.86</v>
      </c>
      <c r="E10" s="4">
        <v>0.87</v>
      </c>
      <c r="F10" s="4">
        <v>0.88</v>
      </c>
      <c r="G10" s="4">
        <v>0.89</v>
      </c>
      <c r="H10" s="4">
        <v>0.9</v>
      </c>
      <c r="I10" s="4">
        <v>0.91</v>
      </c>
      <c r="J10" s="4">
        <v>0.92</v>
      </c>
      <c r="K10" s="4">
        <v>0.93</v>
      </c>
      <c r="L10" s="4">
        <v>0.94</v>
      </c>
      <c r="M10" s="4">
        <v>0.95</v>
      </c>
      <c r="N10" s="4">
        <v>0.96</v>
      </c>
      <c r="O10" s="4">
        <v>0.97</v>
      </c>
      <c r="P10" s="4">
        <v>0.98</v>
      </c>
      <c r="Q10" s="4">
        <v>0.99</v>
      </c>
      <c r="R10" s="4">
        <v>1</v>
      </c>
      <c r="S10" s="4">
        <v>1.01</v>
      </c>
      <c r="T10" s="4">
        <v>1.02</v>
      </c>
      <c r="U10" s="4">
        <v>1.03</v>
      </c>
      <c r="V10" s="4">
        <v>1.04</v>
      </c>
      <c r="W10" s="4">
        <v>1.05</v>
      </c>
      <c r="X10" s="4">
        <v>1.06</v>
      </c>
      <c r="Y10" s="4">
        <v>1.07</v>
      </c>
      <c r="Z10" s="4">
        <v>1.08</v>
      </c>
      <c r="AA10" s="4">
        <v>1.0900000000000001</v>
      </c>
      <c r="AB10" s="4">
        <v>1.1000000000000001</v>
      </c>
      <c r="AC10" s="1" t="s">
        <v>2</v>
      </c>
    </row>
    <row r="11" spans="1:31" x14ac:dyDescent="0.25">
      <c r="A11" s="5">
        <v>2</v>
      </c>
      <c r="B11" s="5" t="str">
        <f>+B3</f>
        <v>BASE Con 4LT</v>
      </c>
      <c r="C11" s="3">
        <f t="shared" ref="C11:I14" si="1">+HLOOKUP(C$10,$C$2:$AB$8,$A11,FALSE)</f>
        <v>-205.77311706542969</v>
      </c>
      <c r="D11" s="3">
        <f t="shared" si="1"/>
        <v>-226.92243957519531</v>
      </c>
      <c r="E11" s="3">
        <f t="shared" si="1"/>
        <v>-245.20506286621094</v>
      </c>
      <c r="F11" s="3">
        <f t="shared" si="1"/>
        <v>-258.18975830078125</v>
      </c>
      <c r="G11" s="3">
        <f t="shared" ref="G11:O16" si="2">+HLOOKUP(G$10,$C$2:$AB$8,$A11,FALSE)</f>
        <v>-261.4949951171875</v>
      </c>
      <c r="H11" s="3">
        <f t="shared" si="2"/>
        <v>-264.39926147460938</v>
      </c>
      <c r="I11" s="3">
        <f t="shared" si="2"/>
        <v>-262.59317016601563</v>
      </c>
      <c r="J11" s="3">
        <f t="shared" si="2"/>
        <v>-258.49380493164063</v>
      </c>
      <c r="K11" s="3">
        <f t="shared" si="2"/>
        <v>-247.89445495605469</v>
      </c>
      <c r="L11" s="3">
        <f t="shared" si="2"/>
        <v>-230.90304565429688</v>
      </c>
      <c r="M11" s="3">
        <f t="shared" si="2"/>
        <v>-209.95393371582031</v>
      </c>
      <c r="N11" s="3">
        <f>+HLOOKUP(N$10,$C$2:$AB$8,$A11,FALSE)</f>
        <v>-190.34542846679688</v>
      </c>
      <c r="O11" s="3">
        <f>+HLOOKUP(O$10,$C$2:$AB$8,$A11,FALSE)</f>
        <v>-170.62852478027344</v>
      </c>
      <c r="P11" s="3">
        <f t="shared" ref="P11:AB16" si="3">+HLOOKUP(P$10,$C$2:$AB$8,$A11,FALSE)</f>
        <v>-108.44544982910156</v>
      </c>
      <c r="Q11" s="3">
        <f t="shared" si="3"/>
        <v>-43.162494659423828</v>
      </c>
      <c r="R11" s="3">
        <f t="shared" si="3"/>
        <v>23.538688659667969</v>
      </c>
      <c r="S11" s="3">
        <f t="shared" si="3"/>
        <v>66.476234436035156</v>
      </c>
      <c r="T11" s="3">
        <f t="shared" si="3"/>
        <v>90.906082153320313</v>
      </c>
      <c r="U11" s="3">
        <f t="shared" si="3"/>
        <v>116.07540893554688</v>
      </c>
      <c r="V11" s="3">
        <f t="shared" si="3"/>
        <v>142.00234985351563</v>
      </c>
      <c r="W11" s="3">
        <f t="shared" si="3"/>
        <v>169.12222290039063</v>
      </c>
      <c r="X11" s="3">
        <f t="shared" si="3"/>
        <v>195.5345458984375</v>
      </c>
      <c r="Y11" s="3">
        <f t="shared" si="3"/>
        <v>212.9627685546875</v>
      </c>
      <c r="Z11" s="3">
        <f t="shared" si="3"/>
        <v>225.74856567382813</v>
      </c>
      <c r="AA11" s="3">
        <f t="shared" si="3"/>
        <v>235.81864929199219</v>
      </c>
      <c r="AB11" s="3">
        <f t="shared" si="3"/>
        <v>238.7677001953125</v>
      </c>
      <c r="AC11" s="3">
        <f t="shared" ref="AC11:AC16" si="4">+MIN(C11:W11)</f>
        <v>-264.39926147460938</v>
      </c>
      <c r="AE11" s="1">
        <f>+HLOOKUP($AC11,$C11:$AB$17,7,FALSE)</f>
        <v>0.9</v>
      </c>
    </row>
    <row r="12" spans="1:31" x14ac:dyDescent="0.25">
      <c r="A12" s="5">
        <f>+A11+1</f>
        <v>3</v>
      </c>
      <c r="B12" s="5" t="str">
        <f t="shared" ref="B12:B15" si="5">+B4</f>
        <v>DOM-VEL(5A) Con 4LT</v>
      </c>
      <c r="C12" s="3">
        <f t="shared" si="1"/>
        <v>-178.98356628417969</v>
      </c>
      <c r="D12" s="3">
        <f t="shared" si="1"/>
        <v>-203.20993041992188</v>
      </c>
      <c r="E12" s="3">
        <f t="shared" si="1"/>
        <v>-223.13902282714844</v>
      </c>
      <c r="F12" s="3">
        <f t="shared" si="1"/>
        <v>-239.43238830566406</v>
      </c>
      <c r="G12" s="3">
        <f t="shared" si="1"/>
        <v>-244.58583068847656</v>
      </c>
      <c r="H12" s="3">
        <f t="shared" si="1"/>
        <v>-248.09739685058594</v>
      </c>
      <c r="I12" s="3">
        <f t="shared" si="1"/>
        <v>-248.78823852539063</v>
      </c>
      <c r="J12" s="3">
        <f t="shared" si="2"/>
        <v>-245.74642944335938</v>
      </c>
      <c r="K12" s="3">
        <f t="shared" si="2"/>
        <v>-238.89239501953125</v>
      </c>
      <c r="L12" s="3">
        <f t="shared" si="2"/>
        <v>-222.10325622558594</v>
      </c>
      <c r="M12" s="3">
        <f t="shared" si="2"/>
        <v>-202.68728637695313</v>
      </c>
      <c r="N12" s="3">
        <f t="shared" si="2"/>
        <v>-181.872802734375</v>
      </c>
      <c r="O12" s="3">
        <f t="shared" si="2"/>
        <v>-162.23976135253906</v>
      </c>
      <c r="P12" s="3">
        <f t="shared" si="3"/>
        <v>-107.89434051513672</v>
      </c>
      <c r="Q12" s="3">
        <f t="shared" si="3"/>
        <v>-42.607276916503906</v>
      </c>
      <c r="R12" s="3">
        <f t="shared" si="3"/>
        <v>24.098072052001953</v>
      </c>
      <c r="S12" s="3">
        <f t="shared" si="3"/>
        <v>75.085517883300781</v>
      </c>
      <c r="T12" s="3">
        <f t="shared" si="3"/>
        <v>99.56439208984375</v>
      </c>
      <c r="U12" s="3">
        <f t="shared" si="3"/>
        <v>124.81020355224609</v>
      </c>
      <c r="V12" s="3">
        <f t="shared" si="3"/>
        <v>150.81642150878906</v>
      </c>
      <c r="W12" s="3">
        <f t="shared" si="3"/>
        <v>177.95069885253906</v>
      </c>
      <c r="X12" s="3">
        <f t="shared" si="3"/>
        <v>205.24851989746094</v>
      </c>
      <c r="Y12" s="3">
        <f t="shared" si="3"/>
        <v>226.14851379394531</v>
      </c>
      <c r="Z12" s="3">
        <f t="shared" si="3"/>
        <v>239.6280517578125</v>
      </c>
      <c r="AA12" s="3">
        <f t="shared" si="3"/>
        <v>249.08602905273438</v>
      </c>
      <c r="AB12" s="3">
        <f t="shared" si="3"/>
        <v>253.80082702636719</v>
      </c>
      <c r="AC12" s="3">
        <f t="shared" si="4"/>
        <v>-248.78823852539063</v>
      </c>
      <c r="AD12" s="3">
        <f>+$AC$11-AC12</f>
        <v>-15.61102294921875</v>
      </c>
      <c r="AE12" s="1">
        <f>+HLOOKUP($AC12,$C12:$AB$17,6,FALSE)</f>
        <v>0.91</v>
      </c>
    </row>
    <row r="13" spans="1:31" x14ac:dyDescent="0.25">
      <c r="A13" s="5">
        <f t="shared" ref="A13:A16" si="6">+A12+1</f>
        <v>4</v>
      </c>
      <c r="B13" s="5" t="str">
        <f t="shared" si="5"/>
        <v>GUA-VEL(16) Con 4LT</v>
      </c>
      <c r="C13" s="3">
        <f t="shared" si="1"/>
        <v>-193.95040893554688</v>
      </c>
      <c r="D13" s="3">
        <f t="shared" si="1"/>
        <v>-216.09988403320313</v>
      </c>
      <c r="E13" s="3">
        <f t="shared" si="1"/>
        <v>-234.76235961914063</v>
      </c>
      <c r="F13" s="3">
        <f t="shared" si="1"/>
        <v>-249.54269409179688</v>
      </c>
      <c r="G13" s="3">
        <f t="shared" si="1"/>
        <v>-253.57505798339844</v>
      </c>
      <c r="H13" s="3">
        <f t="shared" si="1"/>
        <v>-256.88467407226563</v>
      </c>
      <c r="I13" s="3">
        <f t="shared" si="2"/>
        <v>-256.17236328125</v>
      </c>
      <c r="J13" s="3">
        <f t="shared" si="2"/>
        <v>-252.70008850097656</v>
      </c>
      <c r="K13" s="3">
        <f t="shared" si="2"/>
        <v>-241.19961547851563</v>
      </c>
      <c r="L13" s="3">
        <f t="shared" si="2"/>
        <v>-224.39358520507813</v>
      </c>
      <c r="M13" s="3">
        <f t="shared" si="2"/>
        <v>-204.630615234375</v>
      </c>
      <c r="N13" s="3">
        <f t="shared" si="2"/>
        <v>-184.02005004882813</v>
      </c>
      <c r="O13" s="3">
        <f t="shared" si="2"/>
        <v>-164.31515502929688</v>
      </c>
      <c r="P13" s="3">
        <f t="shared" si="3"/>
        <v>-108.03141784667969</v>
      </c>
      <c r="Q13" s="3">
        <f t="shared" si="3"/>
        <v>-42.745513916015625</v>
      </c>
      <c r="R13" s="3">
        <f t="shared" si="3"/>
        <v>23.95863151550293</v>
      </c>
      <c r="S13" s="3">
        <f t="shared" si="3"/>
        <v>72.926361083984375</v>
      </c>
      <c r="T13" s="3">
        <f t="shared" si="3"/>
        <v>97.376052856445313</v>
      </c>
      <c r="U13" s="3">
        <f t="shared" si="3"/>
        <v>122.59181976318359</v>
      </c>
      <c r="V13" s="3">
        <f t="shared" si="3"/>
        <v>148.567138671875</v>
      </c>
      <c r="W13" s="3">
        <f t="shared" si="3"/>
        <v>175.68719482421875</v>
      </c>
      <c r="X13" s="3">
        <f t="shared" si="3"/>
        <v>202.74667358398438</v>
      </c>
      <c r="Y13" s="3">
        <f t="shared" si="3"/>
        <v>221.09465026855469</v>
      </c>
      <c r="Z13" s="3">
        <f t="shared" si="3"/>
        <v>233.96571350097656</v>
      </c>
      <c r="AA13" s="3">
        <f t="shared" si="3"/>
        <v>244.56291198730469</v>
      </c>
      <c r="AB13" s="3">
        <f t="shared" si="3"/>
        <v>249.4163818359375</v>
      </c>
      <c r="AC13" s="3">
        <f t="shared" si="4"/>
        <v>-256.88467407226563</v>
      </c>
      <c r="AD13" s="3">
        <f t="shared" ref="AD13:AD16" si="7">+$AC$11-AC13</f>
        <v>-7.51458740234375</v>
      </c>
      <c r="AE13" s="1">
        <f>+HLOOKUP($AC13,$C13:$AB$17,5,FALSE)</f>
        <v>0.9</v>
      </c>
    </row>
    <row r="14" spans="1:31" x14ac:dyDescent="0.25">
      <c r="A14" s="5">
        <f t="shared" si="6"/>
        <v>5</v>
      </c>
      <c r="B14" s="5" t="str">
        <f t="shared" si="5"/>
        <v>BASE Sin 4LT</v>
      </c>
      <c r="C14" s="3"/>
      <c r="D14" s="3"/>
      <c r="E14" s="3"/>
      <c r="F14" s="3"/>
      <c r="G14" s="3">
        <f t="shared" si="1"/>
        <v>-127.93531799316406</v>
      </c>
      <c r="H14" s="3">
        <f t="shared" si="1"/>
        <v>-163.1240234375</v>
      </c>
      <c r="I14" s="3">
        <f t="shared" si="1"/>
        <v>-174.58413696289063</v>
      </c>
      <c r="J14" s="3">
        <f t="shared" si="2"/>
        <v>-176.9420166015625</v>
      </c>
      <c r="K14" s="3">
        <f t="shared" si="2"/>
        <v>-169.38774108886719</v>
      </c>
      <c r="L14" s="3">
        <f t="shared" si="2"/>
        <v>-157.08291625976563</v>
      </c>
      <c r="M14" s="3">
        <f t="shared" si="2"/>
        <v>-142.19291687011719</v>
      </c>
      <c r="N14" s="3">
        <f t="shared" si="2"/>
        <v>-125.90186309814453</v>
      </c>
      <c r="O14" s="3">
        <f t="shared" si="2"/>
        <v>-108.64051818847656</v>
      </c>
      <c r="P14" s="3">
        <f t="shared" si="3"/>
        <v>-90.485755920410156</v>
      </c>
      <c r="Q14" s="3">
        <f t="shared" si="3"/>
        <v>-72.400802612304688</v>
      </c>
      <c r="R14" s="3">
        <f t="shared" si="3"/>
        <v>-52.122817993164063</v>
      </c>
      <c r="S14" s="3">
        <f t="shared" si="3"/>
        <v>-30.849376678466797</v>
      </c>
      <c r="T14" s="3">
        <f t="shared" si="3"/>
        <v>-8.7056999206542969</v>
      </c>
      <c r="U14" s="3">
        <f t="shared" si="3"/>
        <v>48.123985290527344</v>
      </c>
      <c r="V14" s="3">
        <f t="shared" si="3"/>
        <v>118.73722076416016</v>
      </c>
      <c r="W14" s="3">
        <f t="shared" si="3"/>
        <v>190.76950073242188</v>
      </c>
      <c r="X14" s="3">
        <f t="shared" si="3"/>
        <v>244.70326232910156</v>
      </c>
      <c r="Y14" s="3">
        <f t="shared" si="3"/>
        <v>271.766845703125</v>
      </c>
      <c r="Z14" s="3">
        <f t="shared" si="3"/>
        <v>299.15902709960938</v>
      </c>
      <c r="AA14" s="3">
        <f t="shared" si="3"/>
        <v>327.3765869140625</v>
      </c>
      <c r="AB14" s="3">
        <f t="shared" si="3"/>
        <v>356.4111328125</v>
      </c>
      <c r="AC14" s="3">
        <f t="shared" si="4"/>
        <v>-176.9420166015625</v>
      </c>
      <c r="AD14" s="3">
        <f t="shared" si="7"/>
        <v>-87.457244873046875</v>
      </c>
      <c r="AE14" s="1">
        <f>+HLOOKUP($AC14,$C14:$AB$17,4,FALSE)</f>
        <v>0.92</v>
      </c>
    </row>
    <row r="15" spans="1:31" x14ac:dyDescent="0.25">
      <c r="A15" s="5">
        <f t="shared" si="6"/>
        <v>6</v>
      </c>
      <c r="B15" s="5" t="str">
        <f t="shared" si="5"/>
        <v>DOM-VEL(5A) Sin 4LT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f t="shared" si="2"/>
        <v>-48.73260498046875</v>
      </c>
      <c r="O15" s="3">
        <f t="shared" si="2"/>
        <v>-42.788406372070313</v>
      </c>
      <c r="P15" s="3">
        <f t="shared" si="3"/>
        <v>-31.91748046875</v>
      </c>
      <c r="Q15" s="3">
        <f t="shared" si="3"/>
        <v>-17.536922454833984</v>
      </c>
      <c r="R15" s="3">
        <f t="shared" si="3"/>
        <v>-2.2066988945007324</v>
      </c>
      <c r="S15" s="3">
        <f t="shared" si="3"/>
        <v>16.099576950073242</v>
      </c>
      <c r="T15" s="3">
        <f t="shared" si="3"/>
        <v>35.653297424316406</v>
      </c>
      <c r="U15" s="3">
        <f t="shared" si="3"/>
        <v>56.714576721191406</v>
      </c>
      <c r="V15" s="3">
        <f t="shared" si="3"/>
        <v>121.61929321289063</v>
      </c>
      <c r="W15" s="3">
        <f t="shared" si="3"/>
        <v>193.66151428222656</v>
      </c>
      <c r="X15" s="3">
        <f t="shared" si="3"/>
        <v>267.11868286132813</v>
      </c>
      <c r="Y15" s="3">
        <f t="shared" si="3"/>
        <v>313.76654052734375</v>
      </c>
      <c r="Z15" s="3">
        <f t="shared" si="3"/>
        <v>339.4580078125</v>
      </c>
      <c r="AA15" s="3">
        <f t="shared" si="3"/>
        <v>365.53451538085938</v>
      </c>
      <c r="AB15" s="3">
        <f t="shared" si="3"/>
        <v>392.7071533203125</v>
      </c>
      <c r="AC15" s="3">
        <f t="shared" si="4"/>
        <v>-48.73260498046875</v>
      </c>
      <c r="AD15" s="3">
        <f t="shared" si="7"/>
        <v>-215.66665649414063</v>
      </c>
      <c r="AE15" s="1">
        <f>+HLOOKUP($AC15,$C15:$AB$17,3,FALSE)</f>
        <v>0.96</v>
      </c>
    </row>
    <row r="16" spans="1:31" x14ac:dyDescent="0.25">
      <c r="A16" s="5">
        <f t="shared" si="6"/>
        <v>7</v>
      </c>
      <c r="B16" s="5" t="str">
        <f>+B8</f>
        <v>GUA-VEL(16) Sin 4LT</v>
      </c>
      <c r="C16" s="3"/>
      <c r="D16" s="3"/>
      <c r="E16" s="3"/>
      <c r="F16" s="3"/>
      <c r="G16" s="3"/>
      <c r="H16" s="3"/>
      <c r="I16" s="3"/>
      <c r="J16" s="3"/>
      <c r="K16" s="3"/>
      <c r="L16" s="3">
        <f t="shared" si="2"/>
        <v>-82.2969970703125</v>
      </c>
      <c r="M16" s="3">
        <f t="shared" si="2"/>
        <v>-77.767646789550781</v>
      </c>
      <c r="N16" s="3">
        <f t="shared" si="2"/>
        <v>-66.822608947753906</v>
      </c>
      <c r="O16" s="3">
        <f t="shared" si="2"/>
        <v>-53.557441711425781</v>
      </c>
      <c r="P16" s="3">
        <f t="shared" si="3"/>
        <v>-38.903114318847656</v>
      </c>
      <c r="Q16" s="3">
        <f t="shared" si="3"/>
        <v>-22.972126007080078</v>
      </c>
      <c r="R16" s="3">
        <f t="shared" si="3"/>
        <v>-7.1227803230285645</v>
      </c>
      <c r="S16" s="3">
        <f t="shared" si="3"/>
        <v>11.707662582397461</v>
      </c>
      <c r="T16" s="3">
        <f t="shared" si="3"/>
        <v>32.120532989501953</v>
      </c>
      <c r="U16" s="3">
        <f t="shared" si="3"/>
        <v>53.608024597167969</v>
      </c>
      <c r="V16" s="3">
        <f t="shared" si="3"/>
        <v>121.41797637939453</v>
      </c>
      <c r="W16" s="3">
        <f t="shared" si="3"/>
        <v>193.46037292480469</v>
      </c>
      <c r="X16" s="3">
        <f t="shared" si="3"/>
        <v>266.91845703125</v>
      </c>
      <c r="Y16" s="3">
        <f t="shared" si="3"/>
        <v>310.94940185546875</v>
      </c>
      <c r="Z16" s="3">
        <f t="shared" si="3"/>
        <v>336.84033203125</v>
      </c>
      <c r="AA16" s="3">
        <f t="shared" si="3"/>
        <v>363.31851196289063</v>
      </c>
      <c r="AB16" s="3">
        <f t="shared" si="3"/>
        <v>391.0079345703125</v>
      </c>
      <c r="AC16" s="3">
        <f t="shared" si="4"/>
        <v>-82.2969970703125</v>
      </c>
      <c r="AD16" s="3">
        <f t="shared" si="7"/>
        <v>-182.10226440429688</v>
      </c>
      <c r="AE16" s="1">
        <f>+HLOOKUP($AC16,$C16:$AB$17,2,FALSE)</f>
        <v>0.94</v>
      </c>
    </row>
    <row r="17" spans="3:28" x14ac:dyDescent="0.25">
      <c r="C17" s="3">
        <f>+C10</f>
        <v>0.85</v>
      </c>
      <c r="D17" s="3">
        <f t="shared" ref="D17:AB17" si="8">+D10</f>
        <v>0.86</v>
      </c>
      <c r="E17" s="3">
        <f t="shared" si="8"/>
        <v>0.87</v>
      </c>
      <c r="F17" s="3">
        <f t="shared" si="8"/>
        <v>0.88</v>
      </c>
      <c r="G17" s="3">
        <f t="shared" si="8"/>
        <v>0.89</v>
      </c>
      <c r="H17" s="3">
        <f t="shared" si="8"/>
        <v>0.9</v>
      </c>
      <c r="I17" s="3">
        <f t="shared" si="8"/>
        <v>0.91</v>
      </c>
      <c r="J17" s="3">
        <f t="shared" si="8"/>
        <v>0.92</v>
      </c>
      <c r="K17" s="3">
        <f t="shared" si="8"/>
        <v>0.93</v>
      </c>
      <c r="L17" s="3">
        <f t="shared" si="8"/>
        <v>0.94</v>
      </c>
      <c r="M17" s="3">
        <f t="shared" si="8"/>
        <v>0.95</v>
      </c>
      <c r="N17" s="3">
        <f t="shared" si="8"/>
        <v>0.96</v>
      </c>
      <c r="O17" s="3">
        <f t="shared" si="8"/>
        <v>0.97</v>
      </c>
      <c r="P17" s="3">
        <f t="shared" si="8"/>
        <v>0.98</v>
      </c>
      <c r="Q17" s="3">
        <f t="shared" si="8"/>
        <v>0.99</v>
      </c>
      <c r="R17" s="3">
        <f t="shared" si="8"/>
        <v>1</v>
      </c>
      <c r="S17" s="3">
        <f t="shared" si="8"/>
        <v>1.01</v>
      </c>
      <c r="T17" s="3">
        <f t="shared" si="8"/>
        <v>1.02</v>
      </c>
      <c r="U17" s="3">
        <f t="shared" si="8"/>
        <v>1.03</v>
      </c>
      <c r="V17" s="3">
        <f t="shared" si="8"/>
        <v>1.04</v>
      </c>
      <c r="W17" s="3">
        <f t="shared" si="8"/>
        <v>1.05</v>
      </c>
      <c r="X17" s="3">
        <f t="shared" si="8"/>
        <v>1.06</v>
      </c>
      <c r="Y17" s="3">
        <f t="shared" si="8"/>
        <v>1.07</v>
      </c>
      <c r="Z17" s="3">
        <f t="shared" si="8"/>
        <v>1.08</v>
      </c>
      <c r="AA17" s="3">
        <f t="shared" si="8"/>
        <v>1.0900000000000001</v>
      </c>
      <c r="AB17" s="3">
        <f t="shared" si="8"/>
        <v>1.1000000000000001</v>
      </c>
    </row>
    <row r="18" spans="3:28" x14ac:dyDescent="0.25">
      <c r="C18" s="3"/>
      <c r="D18" s="3"/>
    </row>
  </sheetData>
  <mergeCells count="2">
    <mergeCell ref="A2:B2"/>
    <mergeCell ref="A10:B10"/>
  </mergeCells>
  <conditionalFormatting sqref="C11:AB16">
    <cfRule type="cellIs" dxfId="7" priority="4" operator="equal">
      <formula>$AC11</formula>
    </cfRule>
  </conditionalFormatting>
  <conditionalFormatting sqref="C3:AB3 Q4:W8">
    <cfRule type="cellIs" dxfId="6" priority="3" operator="equal">
      <formula>$AC3</formula>
    </cfRule>
  </conditionalFormatting>
  <conditionalFormatting sqref="C4:P6 X4:AB6">
    <cfRule type="cellIs" dxfId="5" priority="2" operator="equal">
      <formula>$AC4</formula>
    </cfRule>
  </conditionalFormatting>
  <conditionalFormatting sqref="C7:P8 X7:AB8">
    <cfRule type="cellIs" dxfId="4" priority="1" operator="equal">
      <formula>$AC7</formula>
    </cfRule>
  </conditionalFormatting>
  <pageMargins left="1" right="1" top="0.5" bottom="0.5" header="0.25" footer="0.25"/>
  <pageSetup scale="83" orientation="landscape" r:id="rId1"/>
  <headerFooter>
    <oddHeader>&amp;C&amp;D:&amp;A</oddHeader>
    <oddFooter>&amp;L&amp;P of &amp;F&amp;R&amp;R, &amp;S</oddFooter>
  </headerFooter>
  <colBreaks count="1" manualBreakCount="1">
    <brk id="19" max="19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zoomScale="85" zoomScaleNormal="85" workbookViewId="0">
      <selection activeCell="B3" sqref="B3:B8"/>
    </sheetView>
  </sheetViews>
  <sheetFormatPr baseColWidth="10" defaultColWidth="11.42578125" defaultRowHeight="13.5" x14ac:dyDescent="0.25"/>
  <cols>
    <col min="1" max="1" width="5.5703125" style="1" bestFit="1" customWidth="1"/>
    <col min="2" max="2" width="25.7109375" style="1" bestFit="1" customWidth="1"/>
    <col min="3" max="16384" width="11.42578125" style="1"/>
  </cols>
  <sheetData>
    <row r="1" spans="1:31" ht="16.5" x14ac:dyDescent="0.3">
      <c r="C1" s="2" t="s">
        <v>0</v>
      </c>
      <c r="D1" s="2"/>
    </row>
    <row r="2" spans="1:31" ht="15" customHeight="1" x14ac:dyDescent="0.25">
      <c r="A2" s="21" t="s">
        <v>1</v>
      </c>
      <c r="B2" s="21"/>
      <c r="C2" s="4">
        <v>1.1000000000000001</v>
      </c>
      <c r="D2" s="4">
        <v>1.0900000000000001</v>
      </c>
      <c r="E2" s="4">
        <v>1.08</v>
      </c>
      <c r="F2" s="4">
        <v>1.07</v>
      </c>
      <c r="G2" s="4">
        <v>1.06</v>
      </c>
      <c r="H2" s="4">
        <v>1.05</v>
      </c>
      <c r="I2" s="4">
        <v>1.04</v>
      </c>
      <c r="J2" s="4">
        <v>1.03</v>
      </c>
      <c r="K2" s="4">
        <v>1.02</v>
      </c>
      <c r="L2" s="4">
        <v>1.01</v>
      </c>
      <c r="M2" s="4">
        <v>1</v>
      </c>
      <c r="N2" s="4">
        <v>0.99</v>
      </c>
      <c r="O2" s="4">
        <v>0.98</v>
      </c>
      <c r="P2" s="4">
        <v>0.97</v>
      </c>
      <c r="Q2" s="4">
        <v>0.96</v>
      </c>
      <c r="R2" s="4">
        <v>0.95</v>
      </c>
      <c r="S2" s="4">
        <v>0.94</v>
      </c>
      <c r="T2" s="4">
        <v>0.93</v>
      </c>
      <c r="U2" s="4">
        <v>0.92</v>
      </c>
      <c r="V2" s="4">
        <v>0.91</v>
      </c>
      <c r="W2" s="4">
        <v>0.9</v>
      </c>
      <c r="X2" s="4">
        <v>0.89</v>
      </c>
      <c r="Y2" s="4">
        <v>0.88</v>
      </c>
      <c r="Z2" s="4">
        <v>0.87</v>
      </c>
      <c r="AA2" s="4">
        <v>0.86</v>
      </c>
      <c r="AB2" s="4">
        <v>0.85</v>
      </c>
      <c r="AC2" s="1" t="s">
        <v>2</v>
      </c>
    </row>
    <row r="3" spans="1:31" x14ac:dyDescent="0.25">
      <c r="A3" s="5">
        <v>6005</v>
      </c>
      <c r="B3" s="5" t="s">
        <v>10</v>
      </c>
      <c r="C3" s="3">
        <v>274.43109130859375</v>
      </c>
      <c r="D3" s="3">
        <v>264.77145385742188</v>
      </c>
      <c r="E3" s="3">
        <v>249.82350158691406</v>
      </c>
      <c r="F3" s="3">
        <v>235.2427978515625</v>
      </c>
      <c r="G3" s="3">
        <v>217.05618286132813</v>
      </c>
      <c r="H3" s="3">
        <v>174.42681884765625</v>
      </c>
      <c r="I3" s="3">
        <v>127.68528747558594</v>
      </c>
      <c r="J3" s="3">
        <v>82.44793701171875</v>
      </c>
      <c r="K3" s="3">
        <v>-19.518180847167969</v>
      </c>
      <c r="L3" s="3">
        <v>-129.02229309082031</v>
      </c>
      <c r="M3" s="3">
        <v>-236.27305603027344</v>
      </c>
      <c r="N3" s="3">
        <v>-280.60302734375</v>
      </c>
      <c r="O3" s="3">
        <v>-300.2745361328125</v>
      </c>
      <c r="P3" s="3">
        <v>-312.36993408203125</v>
      </c>
      <c r="Q3" s="3">
        <v>-324.17803955078125</v>
      </c>
      <c r="R3" s="3">
        <v>-330.92037963867188</v>
      </c>
      <c r="S3" s="3">
        <v>-329.8900146484375</v>
      </c>
      <c r="T3" s="3">
        <v>-326.5069580078125</v>
      </c>
      <c r="U3" s="3">
        <v>-308.7882080078125</v>
      </c>
      <c r="V3" s="3">
        <v>-281.25570678710938</v>
      </c>
      <c r="W3" s="3">
        <v>-247.93968200683594</v>
      </c>
      <c r="X3" s="3">
        <v>-200.09413146972656</v>
      </c>
      <c r="Y3" s="3">
        <v>-143.74267578125</v>
      </c>
      <c r="Z3" s="3">
        <v>-79.374801635742188</v>
      </c>
      <c r="AA3" s="3"/>
      <c r="AB3" s="3"/>
      <c r="AC3" s="3">
        <f t="shared" ref="AC3:AC8" si="0">+MIN(C3:W3)</f>
        <v>-330.92037963867188</v>
      </c>
    </row>
    <row r="4" spans="1:31" x14ac:dyDescent="0.25">
      <c r="A4" s="5">
        <v>6005</v>
      </c>
      <c r="B4" s="5" t="s">
        <v>12</v>
      </c>
      <c r="C4" s="3">
        <v>289.6021728515625</v>
      </c>
      <c r="D4" s="3">
        <v>278.85174560546875</v>
      </c>
      <c r="E4" s="3">
        <v>264.57052612304688</v>
      </c>
      <c r="F4" s="3">
        <v>251.9764404296875</v>
      </c>
      <c r="G4" s="3">
        <v>232.43925476074219</v>
      </c>
      <c r="H4" s="3">
        <v>186.18922424316406</v>
      </c>
      <c r="I4" s="3">
        <v>139.3170166015625</v>
      </c>
      <c r="J4" s="3">
        <v>93.021736145019531</v>
      </c>
      <c r="K4" s="3">
        <v>-18.772378921508789</v>
      </c>
      <c r="L4" s="3">
        <v>-128.31134033203125</v>
      </c>
      <c r="M4" s="3">
        <v>-230.75032043457031</v>
      </c>
      <c r="N4" s="3">
        <v>-265.57122802734375</v>
      </c>
      <c r="O4" s="3">
        <v>-284.3631591796875</v>
      </c>
      <c r="P4" s="3">
        <v>-295.53500366210938</v>
      </c>
      <c r="Q4" s="3">
        <v>-305.8331298828125</v>
      </c>
      <c r="R4" s="3">
        <v>-309.92379760742188</v>
      </c>
      <c r="S4" s="3">
        <v>-307.56271362304688</v>
      </c>
      <c r="T4" s="3">
        <v>-303.00497436523438</v>
      </c>
      <c r="U4" s="3">
        <v>-280.31494140625</v>
      </c>
      <c r="V4" s="3">
        <v>-249.47378540039063</v>
      </c>
      <c r="W4" s="3">
        <v>-210.34257507324219</v>
      </c>
      <c r="X4" s="3">
        <v>-155.24136352539063</v>
      </c>
      <c r="Y4" s="3">
        <v>-92.55963134765625</v>
      </c>
      <c r="Z4" s="3">
        <v>-20.653284072875977</v>
      </c>
      <c r="AB4" s="3"/>
      <c r="AC4" s="3">
        <f t="shared" si="0"/>
        <v>-309.92379760742188</v>
      </c>
    </row>
    <row r="5" spans="1:31" x14ac:dyDescent="0.25">
      <c r="A5" s="5">
        <v>6005</v>
      </c>
      <c r="B5" s="5" t="s">
        <v>13</v>
      </c>
      <c r="C5" s="3">
        <v>285.8453369140625</v>
      </c>
      <c r="D5" s="3">
        <v>274.67840576171875</v>
      </c>
      <c r="E5" s="3">
        <v>259.17294311523438</v>
      </c>
      <c r="F5" s="3">
        <v>244.95231628417969</v>
      </c>
      <c r="G5" s="3">
        <v>225.72517395019531</v>
      </c>
      <c r="H5" s="3">
        <v>183.02528381347656</v>
      </c>
      <c r="I5" s="3">
        <v>136.20518493652344</v>
      </c>
      <c r="J5" s="3">
        <v>90.952224731445313</v>
      </c>
      <c r="K5" s="3">
        <v>-19.402675628662109</v>
      </c>
      <c r="L5" s="3">
        <v>-128.92924499511719</v>
      </c>
      <c r="M5" s="3">
        <v>-233.71047973632813</v>
      </c>
      <c r="N5" s="3">
        <v>-272.29000854492188</v>
      </c>
      <c r="O5" s="3">
        <v>-293.2767333984375</v>
      </c>
      <c r="P5" s="3">
        <v>-304.8486328125</v>
      </c>
      <c r="Q5" s="3">
        <v>-315.81301879882813</v>
      </c>
      <c r="R5" s="3">
        <v>-321.0482177734375</v>
      </c>
      <c r="S5" s="3">
        <v>-319.38623046875</v>
      </c>
      <c r="T5" s="3">
        <v>-315.42263793945313</v>
      </c>
      <c r="U5" s="3">
        <v>-295.01522827148438</v>
      </c>
      <c r="V5" s="3">
        <v>-266.1954345703125</v>
      </c>
      <c r="W5" s="3">
        <v>-230.30581665039063</v>
      </c>
      <c r="X5" s="3">
        <v>-179.89979553222656</v>
      </c>
      <c r="Y5" s="3">
        <v>-120.82077026367188</v>
      </c>
      <c r="Z5" s="3">
        <v>-53.511756896972656</v>
      </c>
      <c r="AC5" s="3">
        <f t="shared" si="0"/>
        <v>-321.0482177734375</v>
      </c>
    </row>
    <row r="6" spans="1:31" x14ac:dyDescent="0.25">
      <c r="A6" s="5">
        <v>6005</v>
      </c>
      <c r="B6" s="5" t="s">
        <v>11</v>
      </c>
      <c r="C6" s="3">
        <v>607.0084228515625</v>
      </c>
      <c r="D6" s="3">
        <v>543.4937744140625</v>
      </c>
      <c r="E6" s="3">
        <v>477.55807495117188</v>
      </c>
      <c r="F6" s="3">
        <v>413.0689697265625</v>
      </c>
      <c r="G6" s="3">
        <v>350.03265380859375</v>
      </c>
      <c r="H6" s="3">
        <v>300.44876098632813</v>
      </c>
      <c r="I6" s="3">
        <v>265.4083251953125</v>
      </c>
      <c r="J6" s="3">
        <v>173.05398559570313</v>
      </c>
      <c r="K6" s="3">
        <v>79.39752197265625</v>
      </c>
      <c r="L6" s="3">
        <v>-5.9338817596435547</v>
      </c>
      <c r="M6" s="3">
        <v>-34.840557098388672</v>
      </c>
      <c r="N6" s="3">
        <v>-62.144672393798828</v>
      </c>
      <c r="O6" s="3">
        <v>-88.103874206542969</v>
      </c>
      <c r="P6" s="3">
        <v>-110.57035064697266</v>
      </c>
      <c r="Q6" s="3">
        <v>-132.96391296386719</v>
      </c>
      <c r="R6" s="3">
        <v>-153.75704956054688</v>
      </c>
      <c r="S6" s="3">
        <v>-171.62751770019531</v>
      </c>
      <c r="T6" s="3">
        <v>-183.76380920410156</v>
      </c>
      <c r="U6" s="3">
        <v>-191.17852783203125</v>
      </c>
      <c r="V6" s="3">
        <v>-180.78703308105469</v>
      </c>
      <c r="W6" s="3">
        <v>-148.47322082519531</v>
      </c>
      <c r="X6" s="3">
        <v>-86.826057434082031</v>
      </c>
      <c r="Y6" s="3">
        <v>-4.2925634384155273</v>
      </c>
      <c r="Z6" s="3">
        <v>125.81539154052734</v>
      </c>
      <c r="AA6" s="3"/>
      <c r="AB6" s="3"/>
      <c r="AC6" s="3">
        <f t="shared" si="0"/>
        <v>-191.17852783203125</v>
      </c>
    </row>
    <row r="7" spans="1:31" x14ac:dyDescent="0.25">
      <c r="A7" s="5">
        <v>6005</v>
      </c>
      <c r="B7" s="5" t="s">
        <v>14</v>
      </c>
      <c r="C7" s="3">
        <v>607.00836181640625</v>
      </c>
      <c r="D7" s="3">
        <v>543.4937744140625</v>
      </c>
      <c r="E7" s="3">
        <v>477.55804443359375</v>
      </c>
      <c r="F7" s="3">
        <v>419.46646118164063</v>
      </c>
      <c r="G7" s="3">
        <v>384.44747924804688</v>
      </c>
      <c r="H7" s="3">
        <v>350.86636352539063</v>
      </c>
      <c r="I7" s="3">
        <v>312.31015014648438</v>
      </c>
      <c r="J7" s="3">
        <v>218.701171875</v>
      </c>
      <c r="K7" s="3">
        <v>127.82393646240234</v>
      </c>
      <c r="L7" s="3">
        <v>56.331127166748047</v>
      </c>
      <c r="M7" s="3">
        <v>31.090143203735352</v>
      </c>
      <c r="N7" s="3">
        <v>8.509913444519043</v>
      </c>
      <c r="O7" s="3">
        <v>-11.06493091583252</v>
      </c>
      <c r="P7" s="3">
        <v>-26.913114547729492</v>
      </c>
      <c r="Q7" s="3">
        <v>-38.180385589599609</v>
      </c>
      <c r="R7" s="3">
        <v>-43.792839050292969</v>
      </c>
      <c r="S7" s="3">
        <v>-18.036441802978516</v>
      </c>
      <c r="AA7" s="3"/>
      <c r="AC7" s="3">
        <f t="shared" si="0"/>
        <v>-43.792839050292969</v>
      </c>
    </row>
    <row r="8" spans="1:31" x14ac:dyDescent="0.25">
      <c r="A8" s="5">
        <v>6005</v>
      </c>
      <c r="B8" s="5" t="s">
        <v>15</v>
      </c>
      <c r="C8" s="3">
        <v>607.00836181640625</v>
      </c>
      <c r="D8" s="3">
        <v>543.49371337890625</v>
      </c>
      <c r="E8" s="3">
        <v>477.55807495117188</v>
      </c>
      <c r="F8" s="3">
        <v>418.16839599609375</v>
      </c>
      <c r="G8" s="3">
        <v>382.88800048828125</v>
      </c>
      <c r="H8" s="3">
        <v>349.01846313476563</v>
      </c>
      <c r="I8" s="3">
        <v>310.48028564453125</v>
      </c>
      <c r="J8" s="3">
        <v>216.25628662109375</v>
      </c>
      <c r="K8" s="3">
        <v>124.87059783935547</v>
      </c>
      <c r="L8" s="3">
        <v>52.216167449951172</v>
      </c>
      <c r="M8" s="3">
        <v>26.177886962890625</v>
      </c>
      <c r="N8" s="3">
        <v>2.296872615814209</v>
      </c>
      <c r="O8" s="3">
        <v>-18.009302139282227</v>
      </c>
      <c r="P8" s="3">
        <v>-35.731307983398438</v>
      </c>
      <c r="Q8" s="3">
        <v>-52.321479797363281</v>
      </c>
      <c r="R8" s="3">
        <v>-66.731399536132813</v>
      </c>
      <c r="S8" s="3">
        <v>-77.590568542480469</v>
      </c>
      <c r="T8" s="3">
        <v>-64.911636352539063</v>
      </c>
      <c r="U8" s="3">
        <v>-9.8420619964599609</v>
      </c>
      <c r="AC8" s="3">
        <f t="shared" si="0"/>
        <v>-77.590568542480469</v>
      </c>
    </row>
    <row r="9" spans="1:31" ht="16.5" x14ac:dyDescent="0.3">
      <c r="C9" s="2"/>
      <c r="D9" s="2"/>
    </row>
    <row r="10" spans="1:31" ht="15" customHeight="1" x14ac:dyDescent="0.25">
      <c r="A10" s="21" t="s">
        <v>1</v>
      </c>
      <c r="B10" s="21"/>
      <c r="C10" s="4">
        <v>0.85</v>
      </c>
      <c r="D10" s="4">
        <v>0.86</v>
      </c>
      <c r="E10" s="4">
        <v>0.87</v>
      </c>
      <c r="F10" s="4">
        <v>0.88</v>
      </c>
      <c r="G10" s="4">
        <v>0.89</v>
      </c>
      <c r="H10" s="4">
        <v>0.9</v>
      </c>
      <c r="I10" s="4">
        <v>0.91</v>
      </c>
      <c r="J10" s="4">
        <v>0.92</v>
      </c>
      <c r="K10" s="4">
        <v>0.93</v>
      </c>
      <c r="L10" s="4">
        <v>0.94</v>
      </c>
      <c r="M10" s="4">
        <v>0.95</v>
      </c>
      <c r="N10" s="4">
        <v>0.96</v>
      </c>
      <c r="O10" s="4">
        <v>0.97</v>
      </c>
      <c r="P10" s="4">
        <v>0.98</v>
      </c>
      <c r="Q10" s="4">
        <v>0.99</v>
      </c>
      <c r="R10" s="4">
        <v>1</v>
      </c>
      <c r="S10" s="4">
        <v>1.01</v>
      </c>
      <c r="T10" s="4">
        <v>1.02</v>
      </c>
      <c r="U10" s="4">
        <v>1.03</v>
      </c>
      <c r="V10" s="4">
        <v>1.04</v>
      </c>
      <c r="W10" s="4">
        <v>1.05</v>
      </c>
      <c r="X10" s="4">
        <v>1.06</v>
      </c>
      <c r="Y10" s="4">
        <v>1.07</v>
      </c>
      <c r="Z10" s="4">
        <v>1.08</v>
      </c>
      <c r="AA10" s="4">
        <v>1.0900000000000001</v>
      </c>
      <c r="AB10" s="4">
        <v>1.1000000000000001</v>
      </c>
      <c r="AC10" s="1" t="s">
        <v>2</v>
      </c>
    </row>
    <row r="11" spans="1:31" x14ac:dyDescent="0.25">
      <c r="A11" s="5">
        <v>2</v>
      </c>
      <c r="B11" s="5" t="str">
        <f>+B3</f>
        <v>BASE Con 4LT</v>
      </c>
      <c r="C11" s="3"/>
      <c r="D11" s="3"/>
      <c r="E11" s="3">
        <f t="shared" ref="E11:O16" si="1">+HLOOKUP(E$10,$C$2:$AB$8,$A11,FALSE)</f>
        <v>-79.374801635742188</v>
      </c>
      <c r="F11" s="3">
        <f t="shared" si="1"/>
        <v>-143.74267578125</v>
      </c>
      <c r="G11" s="3">
        <f t="shared" si="1"/>
        <v>-200.09413146972656</v>
      </c>
      <c r="H11" s="3">
        <f t="shared" si="1"/>
        <v>-247.93968200683594</v>
      </c>
      <c r="I11" s="3">
        <f t="shared" si="1"/>
        <v>-281.25570678710938</v>
      </c>
      <c r="J11" s="3">
        <f t="shared" si="1"/>
        <v>-308.7882080078125</v>
      </c>
      <c r="K11" s="3">
        <f t="shared" si="1"/>
        <v>-326.5069580078125</v>
      </c>
      <c r="L11" s="3">
        <f t="shared" si="1"/>
        <v>-329.8900146484375</v>
      </c>
      <c r="M11" s="3">
        <f t="shared" si="1"/>
        <v>-330.92037963867188</v>
      </c>
      <c r="N11" s="3">
        <f>+HLOOKUP(N$10,$C$2:$AB$8,$A11,FALSE)</f>
        <v>-324.17803955078125</v>
      </c>
      <c r="O11" s="3">
        <f>+HLOOKUP(O$10,$C$2:$AB$8,$A11,FALSE)</f>
        <v>-312.36993408203125</v>
      </c>
      <c r="P11" s="3">
        <f t="shared" ref="P11:AB16" si="2">+HLOOKUP(P$10,$C$2:$AB$8,$A11,FALSE)</f>
        <v>-300.2745361328125</v>
      </c>
      <c r="Q11" s="3">
        <f t="shared" si="2"/>
        <v>-280.60302734375</v>
      </c>
      <c r="R11" s="3">
        <f t="shared" si="2"/>
        <v>-236.27305603027344</v>
      </c>
      <c r="S11" s="3">
        <f t="shared" si="2"/>
        <v>-129.02229309082031</v>
      </c>
      <c r="T11" s="3">
        <f t="shared" si="2"/>
        <v>-19.518180847167969</v>
      </c>
      <c r="U11" s="3">
        <f t="shared" si="2"/>
        <v>82.44793701171875</v>
      </c>
      <c r="V11" s="3">
        <f t="shared" si="2"/>
        <v>127.68528747558594</v>
      </c>
      <c r="W11" s="3">
        <f t="shared" si="2"/>
        <v>174.42681884765625</v>
      </c>
      <c r="X11" s="3">
        <f t="shared" si="2"/>
        <v>217.05618286132813</v>
      </c>
      <c r="Y11" s="3">
        <f t="shared" si="2"/>
        <v>235.2427978515625</v>
      </c>
      <c r="Z11" s="3">
        <f t="shared" si="2"/>
        <v>249.82350158691406</v>
      </c>
      <c r="AA11" s="3">
        <f t="shared" si="2"/>
        <v>264.77145385742188</v>
      </c>
      <c r="AB11" s="3">
        <f t="shared" si="2"/>
        <v>274.43109130859375</v>
      </c>
      <c r="AC11" s="3">
        <f>+MIN(C11:AB11)</f>
        <v>-330.92037963867188</v>
      </c>
      <c r="AE11" s="1">
        <f>+HLOOKUP($AC11,$C11:$AB$17,7,FALSE)</f>
        <v>0.95</v>
      </c>
    </row>
    <row r="12" spans="1:31" x14ac:dyDescent="0.25">
      <c r="A12" s="5">
        <f>+A11+1</f>
        <v>3</v>
      </c>
      <c r="B12" s="5" t="str">
        <f t="shared" ref="B12:B15" si="3">+B4</f>
        <v>DOM-VEL(5A) Con 4LT</v>
      </c>
      <c r="C12" s="3"/>
      <c r="D12" s="3"/>
      <c r="E12" s="3">
        <f t="shared" si="1"/>
        <v>-20.653284072875977</v>
      </c>
      <c r="F12" s="3">
        <f t="shared" si="1"/>
        <v>-92.55963134765625</v>
      </c>
      <c r="G12" s="3">
        <f t="shared" si="1"/>
        <v>-155.24136352539063</v>
      </c>
      <c r="H12" s="3">
        <f t="shared" si="1"/>
        <v>-210.34257507324219</v>
      </c>
      <c r="I12" s="3">
        <f t="shared" si="1"/>
        <v>-249.47378540039063</v>
      </c>
      <c r="J12" s="3">
        <f t="shared" si="1"/>
        <v>-280.31494140625</v>
      </c>
      <c r="K12" s="3">
        <f t="shared" si="1"/>
        <v>-303.00497436523438</v>
      </c>
      <c r="L12" s="3">
        <f t="shared" si="1"/>
        <v>-307.56271362304688</v>
      </c>
      <c r="M12" s="3">
        <f t="shared" si="1"/>
        <v>-309.92379760742188</v>
      </c>
      <c r="N12" s="3">
        <f t="shared" si="1"/>
        <v>-305.8331298828125</v>
      </c>
      <c r="O12" s="3">
        <f t="shared" si="1"/>
        <v>-295.53500366210938</v>
      </c>
      <c r="P12" s="3">
        <f t="shared" si="2"/>
        <v>-284.3631591796875</v>
      </c>
      <c r="Q12" s="3">
        <f t="shared" si="2"/>
        <v>-265.57122802734375</v>
      </c>
      <c r="R12" s="3">
        <f t="shared" si="2"/>
        <v>-230.75032043457031</v>
      </c>
      <c r="S12" s="3">
        <f t="shared" si="2"/>
        <v>-128.31134033203125</v>
      </c>
      <c r="T12" s="3">
        <f t="shared" si="2"/>
        <v>-18.772378921508789</v>
      </c>
      <c r="U12" s="3">
        <f t="shared" si="2"/>
        <v>93.021736145019531</v>
      </c>
      <c r="V12" s="3">
        <f t="shared" si="2"/>
        <v>139.3170166015625</v>
      </c>
      <c r="W12" s="3">
        <f t="shared" si="2"/>
        <v>186.18922424316406</v>
      </c>
      <c r="X12" s="3">
        <f t="shared" si="2"/>
        <v>232.43925476074219</v>
      </c>
      <c r="Y12" s="3">
        <f t="shared" si="2"/>
        <v>251.9764404296875</v>
      </c>
      <c r="Z12" s="3">
        <f t="shared" si="2"/>
        <v>264.57052612304688</v>
      </c>
      <c r="AA12" s="3">
        <f t="shared" si="2"/>
        <v>278.85174560546875</v>
      </c>
      <c r="AB12" s="3">
        <f t="shared" si="2"/>
        <v>289.6021728515625</v>
      </c>
      <c r="AC12" s="3">
        <f t="shared" ref="AC12:AC16" si="4">+MIN(C12:AB12)</f>
        <v>-309.92379760742188</v>
      </c>
      <c r="AD12" s="3">
        <f>+$AC$11-AC12</f>
        <v>-20.99658203125</v>
      </c>
      <c r="AE12" s="1">
        <f>+HLOOKUP($AC12,$C12:$AB$17,6,FALSE)</f>
        <v>0.95</v>
      </c>
    </row>
    <row r="13" spans="1:31" x14ac:dyDescent="0.25">
      <c r="A13" s="5">
        <f t="shared" ref="A13:A16" si="5">+A12+1</f>
        <v>4</v>
      </c>
      <c r="B13" s="5" t="str">
        <f t="shared" si="3"/>
        <v>GUA-VEL(16) Con 4LT</v>
      </c>
      <c r="C13" s="3"/>
      <c r="D13" s="3"/>
      <c r="E13" s="3">
        <f t="shared" si="1"/>
        <v>-53.511756896972656</v>
      </c>
      <c r="F13" s="3">
        <f t="shared" si="1"/>
        <v>-120.82077026367188</v>
      </c>
      <c r="G13" s="3">
        <f t="shared" si="1"/>
        <v>-179.89979553222656</v>
      </c>
      <c r="H13" s="3">
        <f t="shared" si="1"/>
        <v>-230.30581665039063</v>
      </c>
      <c r="I13" s="3">
        <f t="shared" si="1"/>
        <v>-266.1954345703125</v>
      </c>
      <c r="J13" s="3">
        <f t="shared" si="1"/>
        <v>-295.01522827148438</v>
      </c>
      <c r="K13" s="3">
        <f t="shared" si="1"/>
        <v>-315.42263793945313</v>
      </c>
      <c r="L13" s="3">
        <f t="shared" si="1"/>
        <v>-319.38623046875</v>
      </c>
      <c r="M13" s="3">
        <f t="shared" si="1"/>
        <v>-321.0482177734375</v>
      </c>
      <c r="N13" s="3">
        <f t="shared" si="1"/>
        <v>-315.81301879882813</v>
      </c>
      <c r="O13" s="3">
        <f t="shared" si="1"/>
        <v>-304.8486328125</v>
      </c>
      <c r="P13" s="3">
        <f t="shared" si="2"/>
        <v>-293.2767333984375</v>
      </c>
      <c r="Q13" s="3">
        <f t="shared" si="2"/>
        <v>-272.29000854492188</v>
      </c>
      <c r="R13" s="3">
        <f t="shared" si="2"/>
        <v>-233.71047973632813</v>
      </c>
      <c r="S13" s="3">
        <f t="shared" si="2"/>
        <v>-128.92924499511719</v>
      </c>
      <c r="T13" s="3">
        <f t="shared" si="2"/>
        <v>-19.402675628662109</v>
      </c>
      <c r="U13" s="3">
        <f t="shared" si="2"/>
        <v>90.952224731445313</v>
      </c>
      <c r="V13" s="3">
        <f t="shared" si="2"/>
        <v>136.20518493652344</v>
      </c>
      <c r="W13" s="3">
        <f t="shared" si="2"/>
        <v>183.02528381347656</v>
      </c>
      <c r="X13" s="3">
        <f t="shared" si="2"/>
        <v>225.72517395019531</v>
      </c>
      <c r="Y13" s="3">
        <f t="shared" si="2"/>
        <v>244.95231628417969</v>
      </c>
      <c r="Z13" s="3">
        <f t="shared" si="2"/>
        <v>259.17294311523438</v>
      </c>
      <c r="AA13" s="3">
        <f t="shared" si="2"/>
        <v>274.67840576171875</v>
      </c>
      <c r="AB13" s="3">
        <f t="shared" si="2"/>
        <v>285.8453369140625</v>
      </c>
      <c r="AC13" s="3">
        <f t="shared" si="4"/>
        <v>-321.0482177734375</v>
      </c>
      <c r="AD13" s="3">
        <f t="shared" ref="AD13:AD16" si="6">+$AC$11-AC13</f>
        <v>-9.872161865234375</v>
      </c>
      <c r="AE13" s="1">
        <f>+HLOOKUP($AC13,$C13:$AB$17,5,FALSE)</f>
        <v>0.95</v>
      </c>
    </row>
    <row r="14" spans="1:31" x14ac:dyDescent="0.25">
      <c r="A14" s="5">
        <f t="shared" si="5"/>
        <v>5</v>
      </c>
      <c r="B14" s="5" t="str">
        <f t="shared" si="3"/>
        <v>BASE Sin 4LT</v>
      </c>
      <c r="C14" s="3"/>
      <c r="D14" s="3"/>
      <c r="E14" s="3">
        <f t="shared" si="1"/>
        <v>125.81539154052734</v>
      </c>
      <c r="F14" s="3">
        <f t="shared" si="1"/>
        <v>-4.2925634384155273</v>
      </c>
      <c r="G14" s="3">
        <f t="shared" si="1"/>
        <v>-86.826057434082031</v>
      </c>
      <c r="H14" s="3">
        <f t="shared" si="1"/>
        <v>-148.47322082519531</v>
      </c>
      <c r="I14" s="3">
        <f t="shared" si="1"/>
        <v>-180.78703308105469</v>
      </c>
      <c r="J14" s="3">
        <f t="shared" si="1"/>
        <v>-191.17852783203125</v>
      </c>
      <c r="K14" s="3">
        <f t="shared" si="1"/>
        <v>-183.76380920410156</v>
      </c>
      <c r="L14" s="3">
        <f t="shared" si="1"/>
        <v>-171.62751770019531</v>
      </c>
      <c r="M14" s="3">
        <f t="shared" si="1"/>
        <v>-153.75704956054688</v>
      </c>
      <c r="N14" s="3">
        <f t="shared" si="1"/>
        <v>-132.96391296386719</v>
      </c>
      <c r="O14" s="3">
        <f t="shared" si="1"/>
        <v>-110.57035064697266</v>
      </c>
      <c r="P14" s="3">
        <f t="shared" si="2"/>
        <v>-88.103874206542969</v>
      </c>
      <c r="Q14" s="3">
        <f t="shared" si="2"/>
        <v>-62.144672393798828</v>
      </c>
      <c r="R14" s="3">
        <f t="shared" si="2"/>
        <v>-34.840557098388672</v>
      </c>
      <c r="S14" s="3">
        <f t="shared" si="2"/>
        <v>-5.9338817596435547</v>
      </c>
      <c r="T14" s="3">
        <f t="shared" si="2"/>
        <v>79.39752197265625</v>
      </c>
      <c r="U14" s="3">
        <f t="shared" si="2"/>
        <v>173.05398559570313</v>
      </c>
      <c r="V14" s="3">
        <f t="shared" si="2"/>
        <v>265.4083251953125</v>
      </c>
      <c r="W14" s="3">
        <f t="shared" si="2"/>
        <v>300.44876098632813</v>
      </c>
      <c r="X14" s="3">
        <f t="shared" si="2"/>
        <v>350.03265380859375</v>
      </c>
      <c r="Y14" s="3">
        <f t="shared" si="2"/>
        <v>413.0689697265625</v>
      </c>
      <c r="Z14" s="3">
        <f t="shared" si="2"/>
        <v>477.55807495117188</v>
      </c>
      <c r="AA14" s="3">
        <f t="shared" si="2"/>
        <v>543.4937744140625</v>
      </c>
      <c r="AB14" s="3">
        <f t="shared" si="2"/>
        <v>607.0084228515625</v>
      </c>
      <c r="AC14" s="3">
        <f t="shared" si="4"/>
        <v>-191.17852783203125</v>
      </c>
      <c r="AD14" s="3">
        <f t="shared" si="6"/>
        <v>-139.74185180664063</v>
      </c>
      <c r="AE14" s="1">
        <f>+HLOOKUP($AC14,$C14:$AB$17,4,FALSE)</f>
        <v>0.92</v>
      </c>
    </row>
    <row r="15" spans="1:31" x14ac:dyDescent="0.25">
      <c r="A15" s="5">
        <f t="shared" si="5"/>
        <v>6</v>
      </c>
      <c r="B15" s="5" t="str">
        <f t="shared" si="3"/>
        <v>DOM-VEL(5A) Sin 4LT</v>
      </c>
      <c r="C15" s="3"/>
      <c r="D15" s="3"/>
      <c r="E15" s="3"/>
      <c r="F15" s="3"/>
      <c r="G15" s="3"/>
      <c r="H15" s="3"/>
      <c r="I15" s="3"/>
      <c r="J15" s="3"/>
      <c r="K15" s="3"/>
      <c r="L15" s="3">
        <f t="shared" si="1"/>
        <v>-18.036441802978516</v>
      </c>
      <c r="M15" s="3">
        <f t="shared" si="1"/>
        <v>-43.792839050292969</v>
      </c>
      <c r="N15" s="3">
        <f t="shared" si="1"/>
        <v>-38.180385589599609</v>
      </c>
      <c r="O15" s="3">
        <f t="shared" si="1"/>
        <v>-26.913114547729492</v>
      </c>
      <c r="P15" s="3">
        <f t="shared" si="2"/>
        <v>-11.06493091583252</v>
      </c>
      <c r="Q15" s="3">
        <f t="shared" si="2"/>
        <v>8.509913444519043</v>
      </c>
      <c r="R15" s="3">
        <f t="shared" si="2"/>
        <v>31.090143203735352</v>
      </c>
      <c r="S15" s="3">
        <f t="shared" si="2"/>
        <v>56.331127166748047</v>
      </c>
      <c r="T15" s="3">
        <f t="shared" si="2"/>
        <v>127.82393646240234</v>
      </c>
      <c r="U15" s="3">
        <f t="shared" si="2"/>
        <v>218.701171875</v>
      </c>
      <c r="V15" s="3">
        <f t="shared" si="2"/>
        <v>312.31015014648438</v>
      </c>
      <c r="W15" s="3">
        <f t="shared" si="2"/>
        <v>350.86636352539063</v>
      </c>
      <c r="X15" s="3">
        <f t="shared" si="2"/>
        <v>384.44747924804688</v>
      </c>
      <c r="Y15" s="3">
        <f t="shared" si="2"/>
        <v>419.46646118164063</v>
      </c>
      <c r="Z15" s="3">
        <f t="shared" si="2"/>
        <v>477.55804443359375</v>
      </c>
      <c r="AA15" s="3">
        <f t="shared" si="2"/>
        <v>543.4937744140625</v>
      </c>
      <c r="AB15" s="3">
        <f t="shared" si="2"/>
        <v>607.00836181640625</v>
      </c>
      <c r="AC15" s="3">
        <f t="shared" si="4"/>
        <v>-43.792839050292969</v>
      </c>
      <c r="AD15" s="3">
        <f t="shared" si="6"/>
        <v>-287.12754058837891</v>
      </c>
      <c r="AE15" s="1">
        <f>+HLOOKUP($AC15,$C15:$AB$17,3,FALSE)</f>
        <v>0.95</v>
      </c>
    </row>
    <row r="16" spans="1:31" x14ac:dyDescent="0.25">
      <c r="A16" s="5">
        <f t="shared" si="5"/>
        <v>7</v>
      </c>
      <c r="B16" s="5" t="str">
        <f>+B8</f>
        <v>GUA-VEL(16) Sin 4LT</v>
      </c>
      <c r="C16" s="3"/>
      <c r="D16" s="3"/>
      <c r="E16" s="3"/>
      <c r="F16" s="3"/>
      <c r="G16" s="3"/>
      <c r="H16" s="3"/>
      <c r="I16" s="3"/>
      <c r="J16" s="3">
        <f t="shared" si="1"/>
        <v>-9.8420619964599609</v>
      </c>
      <c r="K16" s="3">
        <f t="shared" si="1"/>
        <v>-64.911636352539063</v>
      </c>
      <c r="L16" s="3">
        <f t="shared" si="1"/>
        <v>-77.590568542480469</v>
      </c>
      <c r="M16" s="3">
        <f t="shared" si="1"/>
        <v>-66.731399536132813</v>
      </c>
      <c r="N16" s="3">
        <f t="shared" si="1"/>
        <v>-52.321479797363281</v>
      </c>
      <c r="O16" s="3">
        <f t="shared" si="1"/>
        <v>-35.731307983398438</v>
      </c>
      <c r="P16" s="3">
        <f t="shared" si="2"/>
        <v>-18.009302139282227</v>
      </c>
      <c r="Q16" s="3">
        <f t="shared" si="2"/>
        <v>2.296872615814209</v>
      </c>
      <c r="R16" s="3">
        <f t="shared" si="2"/>
        <v>26.177886962890625</v>
      </c>
      <c r="S16" s="3">
        <f t="shared" si="2"/>
        <v>52.216167449951172</v>
      </c>
      <c r="T16" s="3">
        <f t="shared" si="2"/>
        <v>124.87059783935547</v>
      </c>
      <c r="U16" s="3">
        <f t="shared" si="2"/>
        <v>216.25628662109375</v>
      </c>
      <c r="V16" s="3">
        <f t="shared" si="2"/>
        <v>310.48028564453125</v>
      </c>
      <c r="W16" s="3">
        <f t="shared" si="2"/>
        <v>349.01846313476563</v>
      </c>
      <c r="X16" s="3">
        <f t="shared" si="2"/>
        <v>382.88800048828125</v>
      </c>
      <c r="Y16" s="3">
        <f t="shared" si="2"/>
        <v>418.16839599609375</v>
      </c>
      <c r="Z16" s="3">
        <f t="shared" si="2"/>
        <v>477.55807495117188</v>
      </c>
      <c r="AA16" s="3">
        <f t="shared" si="2"/>
        <v>543.49371337890625</v>
      </c>
      <c r="AB16" s="3">
        <f t="shared" si="2"/>
        <v>607.00836181640625</v>
      </c>
      <c r="AC16" s="3">
        <f t="shared" si="4"/>
        <v>-77.590568542480469</v>
      </c>
      <c r="AD16" s="3">
        <f t="shared" si="6"/>
        <v>-253.32981109619141</v>
      </c>
      <c r="AE16" s="1">
        <f>+HLOOKUP($AC16,$C16:$AB$17,2,FALSE)</f>
        <v>0.94</v>
      </c>
    </row>
    <row r="17" spans="3:28" x14ac:dyDescent="0.25">
      <c r="C17" s="3">
        <f>+C10</f>
        <v>0.85</v>
      </c>
      <c r="D17" s="3">
        <f t="shared" ref="D17:AB17" si="7">+D10</f>
        <v>0.86</v>
      </c>
      <c r="E17" s="3">
        <f t="shared" si="7"/>
        <v>0.87</v>
      </c>
      <c r="F17" s="3">
        <f t="shared" si="7"/>
        <v>0.88</v>
      </c>
      <c r="G17" s="3">
        <f t="shared" si="7"/>
        <v>0.89</v>
      </c>
      <c r="H17" s="3">
        <f t="shared" si="7"/>
        <v>0.9</v>
      </c>
      <c r="I17" s="3">
        <f t="shared" si="7"/>
        <v>0.91</v>
      </c>
      <c r="J17" s="3">
        <f t="shared" si="7"/>
        <v>0.92</v>
      </c>
      <c r="K17" s="3">
        <f t="shared" si="7"/>
        <v>0.93</v>
      </c>
      <c r="L17" s="3">
        <f t="shared" si="7"/>
        <v>0.94</v>
      </c>
      <c r="M17" s="3">
        <f t="shared" si="7"/>
        <v>0.95</v>
      </c>
      <c r="N17" s="3">
        <f t="shared" si="7"/>
        <v>0.96</v>
      </c>
      <c r="O17" s="3">
        <f t="shared" si="7"/>
        <v>0.97</v>
      </c>
      <c r="P17" s="3">
        <f t="shared" si="7"/>
        <v>0.98</v>
      </c>
      <c r="Q17" s="3">
        <f t="shared" si="7"/>
        <v>0.99</v>
      </c>
      <c r="R17" s="3">
        <f t="shared" si="7"/>
        <v>1</v>
      </c>
      <c r="S17" s="3">
        <f t="shared" si="7"/>
        <v>1.01</v>
      </c>
      <c r="T17" s="3">
        <f t="shared" si="7"/>
        <v>1.02</v>
      </c>
      <c r="U17" s="3">
        <f t="shared" si="7"/>
        <v>1.03</v>
      </c>
      <c r="V17" s="3">
        <f t="shared" si="7"/>
        <v>1.04</v>
      </c>
      <c r="W17" s="3">
        <f t="shared" si="7"/>
        <v>1.05</v>
      </c>
      <c r="X17" s="3">
        <f t="shared" si="7"/>
        <v>1.06</v>
      </c>
      <c r="Y17" s="3">
        <f t="shared" si="7"/>
        <v>1.07</v>
      </c>
      <c r="Z17" s="3">
        <f t="shared" si="7"/>
        <v>1.08</v>
      </c>
      <c r="AA17" s="3">
        <f t="shared" si="7"/>
        <v>1.0900000000000001</v>
      </c>
      <c r="AB17" s="3">
        <f t="shared" si="7"/>
        <v>1.1000000000000001</v>
      </c>
    </row>
    <row r="18" spans="3:28" x14ac:dyDescent="0.25">
      <c r="C18" s="3"/>
      <c r="D18" s="3"/>
    </row>
  </sheetData>
  <mergeCells count="2">
    <mergeCell ref="A2:B2"/>
    <mergeCell ref="A10:B10"/>
  </mergeCells>
  <conditionalFormatting sqref="C11:AB16">
    <cfRule type="cellIs" dxfId="3" priority="4" operator="equal">
      <formula>$AC11</formula>
    </cfRule>
  </conditionalFormatting>
  <conditionalFormatting sqref="C3:AB3 Q4:W8">
    <cfRule type="cellIs" dxfId="2" priority="3" operator="equal">
      <formula>$AC3</formula>
    </cfRule>
  </conditionalFormatting>
  <conditionalFormatting sqref="C4:P6 X4:AB6">
    <cfRule type="cellIs" dxfId="1" priority="2" operator="equal">
      <formula>$AC4</formula>
    </cfRule>
  </conditionalFormatting>
  <conditionalFormatting sqref="C7:P8 X7:AB8">
    <cfRule type="cellIs" dxfId="0" priority="1" operator="equal">
      <formula>$AC7</formula>
    </cfRule>
  </conditionalFormatting>
  <pageMargins left="1" right="1" top="0.5" bottom="0.5" header="0.25" footer="0.25"/>
  <pageSetup scale="31" orientation="landscape" r:id="rId1"/>
  <headerFooter>
    <oddHeader>&amp;C&amp;D:&amp;A</oddHeader>
    <oddFooter>&amp;L&amp;P of &amp;F&amp;R&amp;R, &amp;S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Resumen</vt:lpstr>
      <vt:lpstr>6002</vt:lpstr>
      <vt:lpstr>6004</vt:lpstr>
      <vt:lpstr>6005</vt:lpstr>
      <vt:lpstr>'6004'!Área_de_impresión</vt:lpstr>
      <vt:lpstr>Resumen!Área_de_impresión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Luis Loo Martínez</dc:creator>
  <cp:lastModifiedBy>Ernesto Rosales</cp:lastModifiedBy>
  <dcterms:created xsi:type="dcterms:W3CDTF">2019-02-01T14:51:08Z</dcterms:created>
  <dcterms:modified xsi:type="dcterms:W3CDTF">2019-10-01T16:10:33Z</dcterms:modified>
</cp:coreProperties>
</file>