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678" activeTab="0"/>
  </bookViews>
  <sheets>
    <sheet name="AA-01-Resumen" sheetId="1" r:id="rId1"/>
    <sheet name="AA-01-2014" sheetId="2" r:id="rId2"/>
    <sheet name="AA-01-2015" sheetId="3" r:id="rId3"/>
    <sheet name="AA-01-2016" sheetId="4" r:id="rId4"/>
    <sheet name="AA-01-2017" sheetId="5" r:id="rId5"/>
    <sheet name="AA-01-2018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</definedNames>
  <calcPr fullCalcOnLoad="1"/>
</workbook>
</file>

<file path=xl/comments6.xml><?xml version="1.0" encoding="utf-8"?>
<comments xmlns="http://schemas.openxmlformats.org/spreadsheetml/2006/main">
  <authors>
    <author>usuario</author>
  </authors>
  <commentList>
    <comment ref="BE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tomados del BS-01</t>
        </r>
      </text>
    </comment>
  </commentList>
</comments>
</file>

<file path=xl/sharedStrings.xml><?xml version="1.0" encoding="utf-8"?>
<sst xmlns="http://schemas.openxmlformats.org/spreadsheetml/2006/main" count="850" uniqueCount="118">
  <si>
    <t>LÍNEA DE NEGOCIO</t>
  </si>
  <si>
    <t>CUENTAS</t>
  </si>
  <si>
    <t>Vida útil estándar</t>
  </si>
  <si>
    <t>RETIROS ACUMUL</t>
  </si>
  <si>
    <t>ATR</t>
  </si>
  <si>
    <t xml:space="preserve">ADICIONES </t>
  </si>
  <si>
    <t>PROPIEDADES Y PLANTA</t>
  </si>
  <si>
    <t>Planta Intangible</t>
  </si>
  <si>
    <t xml:space="preserve">Terrenos 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</si>
  <si>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</si>
  <si>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</si>
  <si>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</si>
  <si>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</si>
  <si>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</si>
  <si>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</si>
  <si>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</si>
  <si>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</si>
  <si>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Activos intangibles (software)</t>
  </si>
  <si>
    <t>Alta tensión AT (230 y 115 Kv)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</si>
  <si>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</si>
  <si>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</si>
  <si>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</si>
  <si>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</si>
  <si>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</si>
  <si>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</si>
  <si>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</si>
  <si>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</si>
  <si>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</si>
  <si>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</si>
  <si>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Baja tensión BT (&lt;600V)</t>
  </si>
  <si>
    <t>Líneas aéreas BT</t>
  </si>
  <si>
    <t>Líneas subterráneas BT</t>
  </si>
  <si>
    <t>Otros equipos del sistema de distribución</t>
  </si>
  <si>
    <t>Equipos de computación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</si>
  <si>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</si>
  <si>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</si>
  <si>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</si>
  <si>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</si>
  <si>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</si>
  <si>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Terrenos</t>
  </si>
  <si>
    <t>Sistema de medidores y accesorios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</si>
  <si>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</si>
  <si>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</si>
  <si>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</si>
  <si>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SISTEMA DE COMERCIALIZACIÓN</t>
  </si>
  <si>
    <t>ATR Retiros acumul</t>
  </si>
  <si>
    <t>COEFICIENTE DE EFICIENCIA</t>
  </si>
  <si>
    <t>Centro de transformación  34,5 kV / BT</t>
  </si>
  <si>
    <t>Centro de transformación  13,8 kV / BT</t>
  </si>
  <si>
    <t>Otros centros de transformación  MT/BT</t>
  </si>
  <si>
    <t>Acometidas BT</t>
  </si>
  <si>
    <t>Despachos de maniobra y SCADA</t>
  </si>
  <si>
    <t>Equipos de medición y control de la calidad del suministro</t>
  </si>
  <si>
    <t>Centros de reflexión MT</t>
  </si>
  <si>
    <t>Equipos de medida SMEC</t>
  </si>
  <si>
    <t>PLANILLA AA-01</t>
  </si>
  <si>
    <t xml:space="preserve"> BC BRUTA  31/12</t>
  </si>
  <si>
    <t xml:space="preserve"> BC BRUTA tdep  31/12</t>
  </si>
  <si>
    <t>BC NETA 31/12</t>
  </si>
  <si>
    <t>Otros equipos del sistema de Distribución</t>
  </si>
  <si>
    <t>SISTEMA DE</t>
  </si>
  <si>
    <t>DISTRIBUCION</t>
  </si>
  <si>
    <t>Vida activos 2006</t>
  </si>
  <si>
    <t>Año de alta activos &lt; 2005</t>
  </si>
  <si>
    <t>Vida activos 2007</t>
  </si>
  <si>
    <t>Vida activos 2008</t>
  </si>
  <si>
    <t>Vida activos 2009</t>
  </si>
  <si>
    <t>Vida activos 2010</t>
  </si>
  <si>
    <t>t&lt;2001</t>
  </si>
  <si>
    <t xml:space="preserve"> BC BRUTA  31/12/01</t>
  </si>
  <si>
    <t>BC NETA 31/12/01</t>
  </si>
  <si>
    <t>Vida activos &lt; 2001</t>
  </si>
  <si>
    <t>Vida activos 2002</t>
  </si>
  <si>
    <t>Vida activos 2003</t>
  </si>
  <si>
    <t>Vida activos 2004</t>
  </si>
  <si>
    <t>Vida activos 2005</t>
  </si>
  <si>
    <t>Vida activos 2011</t>
  </si>
  <si>
    <t>Vida activos 2012</t>
  </si>
  <si>
    <t>Vida activos 2013</t>
  </si>
  <si>
    <t>Vida activos 2014</t>
  </si>
  <si>
    <t>Propiedades y planta</t>
  </si>
  <si>
    <t>BCBruto</t>
  </si>
  <si>
    <t>BCNeta</t>
  </si>
  <si>
    <t>Sistema de distribución</t>
  </si>
  <si>
    <t>Alumbrado Público</t>
  </si>
  <si>
    <t>Comercialización</t>
  </si>
  <si>
    <t>Eficiencia</t>
  </si>
  <si>
    <t>BCD</t>
  </si>
  <si>
    <t>BCC</t>
  </si>
  <si>
    <t>BCNC</t>
  </si>
  <si>
    <t>BCAP</t>
  </si>
  <si>
    <t>BCDN</t>
  </si>
  <si>
    <t>BCNAP</t>
  </si>
  <si>
    <t>Depr RETIROS ACUMUL</t>
  </si>
  <si>
    <t>Base de Capital</t>
  </si>
  <si>
    <t>Líneas aéreas AT</t>
  </si>
  <si>
    <t>Líneas subterráneas AT</t>
  </si>
  <si>
    <t>se agrupo todo en AT lo de 115 y 230 kv</t>
  </si>
  <si>
    <t>Subestaciones  AT / MT</t>
  </si>
  <si>
    <t>Vida activos 2015</t>
  </si>
  <si>
    <t>Vida activos 2016</t>
  </si>
  <si>
    <t>Vida activos 2017</t>
  </si>
  <si>
    <t>Vida activos 2018</t>
  </si>
  <si>
    <t xml:space="preserve">EDEMET 2014 </t>
  </si>
  <si>
    <t>EDEMET 2015</t>
  </si>
  <si>
    <t>EDEMET 2016</t>
  </si>
  <si>
    <t>EDEMET 2017</t>
  </si>
  <si>
    <t>EDEMET 2018/junio</t>
  </si>
  <si>
    <t>Inversiones</t>
  </si>
  <si>
    <t>Base (Jun 2018)</t>
  </si>
  <si>
    <t xml:space="preserve">Total </t>
  </si>
  <si>
    <t>BCBruta</t>
  </si>
  <si>
    <t>Tipo de Activo</t>
  </si>
  <si>
    <t>Base sin lo total depreciado</t>
  </si>
  <si>
    <t>Retiros</t>
  </si>
  <si>
    <t>el reti</t>
  </si>
  <si>
    <t>Base total depreciada sin retiros</t>
  </si>
  <si>
    <t>Total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</si>
</sst>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-* #,##0\ &quot;pta&quot;_-;\-* #,##0\ &quot;pta&quot;_-;_-* &quot;-&quot;\ &quot;pta&quot;_-;_-@_-"/>
    <numFmt numFmtId="195" formatCode="_-* #,##0.00\ &quot;pta&quot;_-;\-* #,##0.00\ &quot;pta&quot;_-;_-* &quot;-&quot;??\ &quot;pta&quot;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-* #,##0\ _€_-;\-* #,##0\ _€_-;_-* &quot;-&quot;??\ _€_-;_-@_-"/>
    <numFmt numFmtId="203" formatCode="_-* #,##0\ _P_t_a_-;\-* #,##0\ _P_t_a_-;_-* &quot;-&quot;??\ _P_t_a_-;_-@_-"/>
    <numFmt numFmtId="204" formatCode="_-* #,##0.0000\ _€_-;\-* #,##0.0000\ _€_-;_-* &quot;-&quot;????\ _€_-;_-@_-"/>
    <numFmt numFmtId="205" formatCode="_-[$B/.-180A]\ * #,##0.00_ ;_-[$B/.-180A]\ * \-#,##0.00\ ;_-[$B/.-180A]\ * &quot;-&quot;??_ ;_-@_ "/>
    <numFmt numFmtId="206" formatCode="[$-409]mmm\-yy;@"/>
    <numFmt numFmtId="207" formatCode="_-[$B/.-180A]\ * #,##0_ ;_-[$B/.-180A]\ * \-#,##0\ ;_-[$B/.-180A]\ * &quot;-&quot;??_ ;_-@_ "/>
    <numFmt numFmtId="208" formatCode="_-* #,##0.0000\ _$_-;\-* #,##0.0000\ _$_-;_-* &quot;-&quot;????\ _$_-;_-@_-"/>
    <numFmt numFmtId="209" formatCode="_-* #,##0.000\ _€_-;\-* #,##0.000\ _€_-;_-* &quot;-&quot;????\ _€_-;_-@_-"/>
    <numFmt numFmtId="210" formatCode="_-* #,##0.00\ _€_-;\-* #,##0.00\ _€_-;_-* &quot;-&quot;????\ _€_-;_-@_-"/>
    <numFmt numFmtId="211" formatCode="_-* #,##0.0\ _€_-;\-* #,##0.0\ _€_-;_-* &quot;-&quot;????\ _€_-;_-@_-"/>
    <numFmt numFmtId="212" formatCode="_-* #,##0\ _€_-;\-* #,##0\ _€_-;_-* &quot;-&quot;????\ _€_-;_-@_-"/>
    <numFmt numFmtId="213" formatCode="&quot;$&quot;\ #,##0"/>
    <numFmt numFmtId="214" formatCode="_-[$B/.-180A]* #,##0.00_-;\-[$B/.-180A]* #,##0.00_-;_-[$B/.-180A]* &quot;-&quot;??_-;_-@_-"/>
    <numFmt numFmtId="215" formatCode="_-* #,##0.0\ _€_-;\-* #,##0.0\ _€_-;_-* &quot;-&quot;??\ _€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6" borderId="19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3" borderId="10" xfId="0" applyFont="1" applyFill="1" applyBorder="1" applyAlignment="1">
      <alignment horizontal="justify" vertical="top" wrapText="1"/>
    </xf>
    <xf numFmtId="1" fontId="0" fillId="37" borderId="22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1" fontId="0" fillId="38" borderId="22" xfId="0" applyNumberFormat="1" applyFill="1" applyBorder="1" applyAlignment="1">
      <alignment horizontal="center" vertical="center"/>
    </xf>
    <xf numFmtId="1" fontId="0" fillId="39" borderId="22" xfId="0" applyNumberFormat="1" applyFill="1" applyBorder="1" applyAlignment="1">
      <alignment horizontal="center" vertical="center"/>
    </xf>
    <xf numFmtId="1" fontId="0" fillId="40" borderId="22" xfId="0" applyNumberForma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 vertical="center"/>
    </xf>
    <xf numFmtId="3" fontId="11" fillId="38" borderId="10" xfId="49" applyNumberFormat="1" applyFont="1" applyFill="1" applyBorder="1" applyAlignment="1">
      <alignment horizontal="right"/>
    </xf>
    <xf numFmtId="3" fontId="5" fillId="38" borderId="24" xfId="0" applyNumberFormat="1" applyFont="1" applyFill="1" applyBorder="1" applyAlignment="1">
      <alignment horizontal="center"/>
    </xf>
    <xf numFmtId="3" fontId="11" fillId="38" borderId="25" xfId="49" applyNumberFormat="1" applyFont="1" applyFill="1" applyBorder="1" applyAlignment="1">
      <alignment horizontal="right"/>
    </xf>
    <xf numFmtId="3" fontId="11" fillId="41" borderId="10" xfId="49" applyNumberFormat="1" applyFont="1" applyFill="1" applyBorder="1" applyAlignment="1">
      <alignment/>
    </xf>
    <xf numFmtId="3" fontId="11" fillId="38" borderId="26" xfId="49" applyNumberFormat="1" applyFont="1" applyFill="1" applyBorder="1" applyAlignment="1">
      <alignment horizontal="right"/>
    </xf>
    <xf numFmtId="3" fontId="11" fillId="38" borderId="11" xfId="49" applyNumberFormat="1" applyFont="1" applyFill="1" applyBorder="1" applyAlignment="1">
      <alignment horizontal="right"/>
    </xf>
    <xf numFmtId="2" fontId="0" fillId="42" borderId="10" xfId="0" applyNumberFormat="1" applyFill="1" applyBorder="1" applyAlignment="1">
      <alignment horizontal="center"/>
    </xf>
    <xf numFmtId="3" fontId="0" fillId="43" borderId="22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5" fillId="44" borderId="24" xfId="0" applyNumberFormat="1" applyFon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" fontId="0" fillId="44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3" fontId="0" fillId="45" borderId="10" xfId="0" applyNumberForma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0" fillId="35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1" fillId="37" borderId="10" xfId="49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200" fontId="11" fillId="39" borderId="21" xfId="49" applyNumberFormat="1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9" borderId="10" xfId="0" applyNumberFormat="1" applyFill="1" applyBorder="1" applyAlignment="1">
      <alignment horizontal="center"/>
    </xf>
    <xf numFmtId="3" fontId="11" fillId="40" borderId="10" xfId="49" applyNumberFormat="1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3" fontId="5" fillId="37" borderId="24" xfId="0" applyNumberFormat="1" applyFont="1" applyFill="1" applyBorder="1" applyAlignment="1">
      <alignment horizontal="center"/>
    </xf>
    <xf numFmtId="3" fontId="5" fillId="40" borderId="24" xfId="0" applyNumberFormat="1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3" fontId="11" fillId="39" borderId="21" xfId="49" applyNumberFormat="1" applyFont="1" applyFill="1" applyBorder="1" applyAlignment="1">
      <alignment/>
    </xf>
    <xf numFmtId="0" fontId="0" fillId="39" borderId="22" xfId="0" applyNumberForma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11" fillId="33" borderId="10" xfId="49" applyNumberFormat="1" applyFont="1" applyFill="1" applyBorder="1" applyAlignment="1">
      <alignment/>
    </xf>
    <xf numFmtId="0" fontId="0" fillId="46" borderId="10" xfId="0" applyNumberFormat="1" applyFill="1" applyBorder="1" applyAlignment="1">
      <alignment horizontal="center"/>
    </xf>
    <xf numFmtId="3" fontId="11" fillId="39" borderId="10" xfId="49" applyNumberFormat="1" applyFont="1" applyFill="1" applyBorder="1" applyAlignment="1">
      <alignment/>
    </xf>
    <xf numFmtId="3" fontId="0" fillId="41" borderId="10" xfId="0" applyNumberFormat="1" applyFill="1" applyBorder="1" applyAlignment="1">
      <alignment horizontal="center"/>
    </xf>
    <xf numFmtId="3" fontId="11" fillId="39" borderId="15" xfId="49" applyNumberFormat="1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  <xf numFmtId="200" fontId="11" fillId="40" borderId="21" xfId="49" applyNumberFormat="1" applyFont="1" applyFill="1" applyBorder="1" applyAlignment="1">
      <alignment/>
    </xf>
    <xf numFmtId="0" fontId="0" fillId="40" borderId="11" xfId="0" applyFill="1" applyBorder="1" applyAlignment="1">
      <alignment horizontal="center"/>
    </xf>
    <xf numFmtId="3" fontId="0" fillId="38" borderId="10" xfId="0" applyNumberFormat="1" applyFill="1" applyBorder="1" applyAlignment="1">
      <alignment horizontal="center"/>
    </xf>
    <xf numFmtId="200" fontId="0" fillId="43" borderId="10" xfId="0" applyNumberFormat="1" applyFill="1" applyBorder="1" applyAlignment="1">
      <alignment horizontal="center"/>
    </xf>
    <xf numFmtId="200" fontId="0" fillId="42" borderId="10" xfId="0" applyNumberFormat="1" applyFill="1" applyBorder="1" applyAlignment="1">
      <alignment horizontal="center"/>
    </xf>
    <xf numFmtId="3" fontId="12" fillId="36" borderId="15" xfId="0" applyNumberFormat="1" applyFont="1" applyFill="1" applyBorder="1" applyAlignment="1">
      <alignment horizontal="right"/>
    </xf>
    <xf numFmtId="1" fontId="11" fillId="37" borderId="10" xfId="49" applyNumberFormat="1" applyFont="1" applyFill="1" applyBorder="1" applyAlignment="1">
      <alignment/>
    </xf>
    <xf numFmtId="1" fontId="0" fillId="37" borderId="10" xfId="0" applyNumberFormat="1" applyFill="1" applyBorder="1" applyAlignment="1">
      <alignment horizontal="center"/>
    </xf>
    <xf numFmtId="1" fontId="11" fillId="39" borderId="10" xfId="49" applyNumberFormat="1" applyFont="1" applyFill="1" applyBorder="1" applyAlignment="1">
      <alignment/>
    </xf>
    <xf numFmtId="1" fontId="0" fillId="39" borderId="10" xfId="0" applyNumberFormat="1" applyFill="1" applyBorder="1" applyAlignment="1">
      <alignment horizontal="right"/>
    </xf>
    <xf numFmtId="1" fontId="0" fillId="39" borderId="10" xfId="0" applyNumberFormat="1" applyFill="1" applyBorder="1" applyAlignment="1">
      <alignment horizontal="center"/>
    </xf>
    <xf numFmtId="1" fontId="11" fillId="40" borderId="21" xfId="49" applyNumberFormat="1" applyFont="1" applyFill="1" applyBorder="1" applyAlignment="1">
      <alignment/>
    </xf>
    <xf numFmtId="1" fontId="0" fillId="40" borderId="10" xfId="0" applyNumberFormat="1" applyFill="1" applyBorder="1" applyAlignment="1">
      <alignment horizontal="center"/>
    </xf>
    <xf numFmtId="1" fontId="11" fillId="40" borderId="10" xfId="49" applyNumberFormat="1" applyFont="1" applyFill="1" applyBorder="1" applyAlignment="1">
      <alignment horizontal="right"/>
    </xf>
    <xf numFmtId="1" fontId="11" fillId="40" borderId="10" xfId="49" applyNumberFormat="1" applyFont="1" applyFill="1" applyBorder="1" applyAlignment="1">
      <alignment/>
    </xf>
    <xf numFmtId="1" fontId="0" fillId="37" borderId="15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right"/>
    </xf>
    <xf numFmtId="1" fontId="0" fillId="39" borderId="15" xfId="0" applyNumberFormat="1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1" fontId="0" fillId="39" borderId="22" xfId="0" applyNumberFormat="1" applyFill="1" applyBorder="1" applyAlignment="1">
      <alignment horizontal="right"/>
    </xf>
    <xf numFmtId="1" fontId="0" fillId="39" borderId="22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right"/>
    </xf>
    <xf numFmtId="1" fontId="0" fillId="45" borderId="10" xfId="0" applyNumberFormat="1" applyFill="1" applyBorder="1" applyAlignment="1">
      <alignment horizontal="center"/>
    </xf>
    <xf numFmtId="1" fontId="11" fillId="39" borderId="10" xfId="49" applyNumberFormat="1" applyFont="1" applyFill="1" applyBorder="1" applyAlignment="1">
      <alignment horizontal="right"/>
    </xf>
    <xf numFmtId="1" fontId="0" fillId="41" borderId="10" xfId="0" applyNumberForma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9" borderId="11" xfId="0" applyNumberFormat="1" applyFill="1" applyBorder="1" applyAlignment="1">
      <alignment horizontal="right"/>
    </xf>
    <xf numFmtId="1" fontId="0" fillId="39" borderId="11" xfId="0" applyNumberFormat="1" applyFill="1" applyBorder="1" applyAlignment="1">
      <alignment horizontal="center"/>
    </xf>
    <xf numFmtId="1" fontId="0" fillId="40" borderId="11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right"/>
    </xf>
    <xf numFmtId="3" fontId="5" fillId="43" borderId="24" xfId="0" applyNumberFormat="1" applyFont="1" applyFill="1" applyBorder="1" applyAlignment="1">
      <alignment horizontal="center"/>
    </xf>
    <xf numFmtId="3" fontId="5" fillId="39" borderId="24" xfId="0" applyNumberFormat="1" applyFont="1" applyFill="1" applyBorder="1" applyAlignment="1">
      <alignment horizontal="center"/>
    </xf>
    <xf numFmtId="3" fontId="5" fillId="40" borderId="27" xfId="0" applyNumberFormat="1" applyFont="1" applyFill="1" applyBorder="1" applyAlignment="1">
      <alignment horizontal="center"/>
    </xf>
    <xf numFmtId="3" fontId="13" fillId="36" borderId="18" xfId="0" applyNumberFormat="1" applyFont="1" applyFill="1" applyBorder="1" applyAlignment="1">
      <alignment horizontal="center"/>
    </xf>
    <xf numFmtId="3" fontId="13" fillId="36" borderId="24" xfId="0" applyNumberFormat="1" applyFont="1" applyFill="1" applyBorder="1" applyAlignment="1">
      <alignment horizontal="center"/>
    </xf>
    <xf numFmtId="3" fontId="13" fillId="36" borderId="28" xfId="0" applyNumberFormat="1" applyFont="1" applyFill="1" applyBorder="1" applyAlignment="1">
      <alignment horizontal="center"/>
    </xf>
    <xf numFmtId="3" fontId="5" fillId="47" borderId="18" xfId="0" applyNumberFormat="1" applyFont="1" applyFill="1" applyBorder="1" applyAlignment="1">
      <alignment horizontal="center"/>
    </xf>
    <xf numFmtId="3" fontId="5" fillId="47" borderId="24" xfId="0" applyNumberFormat="1" applyFont="1" applyFill="1" applyBorder="1" applyAlignment="1">
      <alignment horizontal="center"/>
    </xf>
    <xf numFmtId="3" fontId="5" fillId="47" borderId="28" xfId="0" applyNumberFormat="1" applyFont="1" applyFill="1" applyBorder="1" applyAlignment="1">
      <alignment horizontal="center"/>
    </xf>
    <xf numFmtId="3" fontId="5" fillId="39" borderId="29" xfId="0" applyNumberFormat="1" applyFont="1" applyFill="1" applyBorder="1" applyAlignment="1">
      <alignment horizontal="center"/>
    </xf>
    <xf numFmtId="1" fontId="11" fillId="37" borderId="10" xfId="49" applyNumberFormat="1" applyFont="1" applyFill="1" applyBorder="1" applyAlignment="1">
      <alignment horizontal="right"/>
    </xf>
    <xf numFmtId="3" fontId="11" fillId="16" borderId="10" xfId="49" applyNumberFormat="1" applyFont="1" applyFill="1" applyBorder="1" applyAlignment="1">
      <alignment/>
    </xf>
    <xf numFmtId="204" fontId="0" fillId="43" borderId="10" xfId="0" applyNumberFormat="1" applyFill="1" applyBorder="1" applyAlignment="1">
      <alignment horizontal="center"/>
    </xf>
    <xf numFmtId="197" fontId="11" fillId="48" borderId="10" xfId="49" applyFont="1" applyFill="1" applyBorder="1" applyAlignment="1">
      <alignment horizontal="center"/>
    </xf>
    <xf numFmtId="197" fontId="11" fillId="11" borderId="10" xfId="49" applyFont="1" applyFill="1" applyBorder="1" applyAlignment="1">
      <alignment horizontal="center"/>
    </xf>
    <xf numFmtId="197" fontId="11" fillId="11" borderId="15" xfId="49" applyFont="1" applyFill="1" applyBorder="1" applyAlignment="1">
      <alignment horizontal="center"/>
    </xf>
    <xf numFmtId="197" fontId="4" fillId="11" borderId="19" xfId="49" applyFont="1" applyFill="1" applyBorder="1" applyAlignment="1">
      <alignment horizontal="center"/>
    </xf>
    <xf numFmtId="197" fontId="11" fillId="11" borderId="22" xfId="49" applyFont="1" applyFill="1" applyBorder="1" applyAlignment="1">
      <alignment horizontal="center"/>
    </xf>
    <xf numFmtId="197" fontId="4" fillId="11" borderId="24" xfId="49" applyFont="1" applyFill="1" applyBorder="1" applyAlignment="1">
      <alignment horizontal="center"/>
    </xf>
    <xf numFmtId="197" fontId="11" fillId="11" borderId="11" xfId="49" applyFont="1" applyFill="1" applyBorder="1" applyAlignment="1">
      <alignment horizontal="center"/>
    </xf>
    <xf numFmtId="197" fontId="11" fillId="11" borderId="22" xfId="49" applyFont="1" applyFill="1" applyBorder="1" applyAlignment="1">
      <alignment horizontal="center" vertical="center"/>
    </xf>
    <xf numFmtId="197" fontId="11" fillId="49" borderId="10" xfId="49" applyFont="1" applyFill="1" applyBorder="1" applyAlignment="1">
      <alignment horizontal="center"/>
    </xf>
    <xf numFmtId="197" fontId="11" fillId="49" borderId="15" xfId="49" applyFont="1" applyFill="1" applyBorder="1" applyAlignment="1">
      <alignment horizontal="center"/>
    </xf>
    <xf numFmtId="197" fontId="4" fillId="49" borderId="19" xfId="49" applyFont="1" applyFill="1" applyBorder="1" applyAlignment="1">
      <alignment horizontal="center"/>
    </xf>
    <xf numFmtId="197" fontId="11" fillId="49" borderId="22" xfId="49" applyFont="1" applyFill="1" applyBorder="1" applyAlignment="1">
      <alignment horizontal="center"/>
    </xf>
    <xf numFmtId="197" fontId="4" fillId="49" borderId="24" xfId="49" applyFont="1" applyFill="1" applyBorder="1" applyAlignment="1">
      <alignment horizontal="center"/>
    </xf>
    <xf numFmtId="197" fontId="11" fillId="49" borderId="11" xfId="49" applyFont="1" applyFill="1" applyBorder="1" applyAlignment="1">
      <alignment horizontal="center"/>
    </xf>
    <xf numFmtId="197" fontId="11" fillId="49" borderId="22" xfId="49" applyFont="1" applyFill="1" applyBorder="1" applyAlignment="1">
      <alignment horizontal="center" vertical="center"/>
    </xf>
    <xf numFmtId="197" fontId="11" fillId="50" borderId="10" xfId="49" applyFont="1" applyFill="1" applyBorder="1" applyAlignment="1">
      <alignment horizontal="center"/>
    </xf>
    <xf numFmtId="197" fontId="54" fillId="49" borderId="10" xfId="49" applyFont="1" applyFill="1" applyBorder="1" applyAlignment="1">
      <alignment horizontal="center"/>
    </xf>
    <xf numFmtId="1" fontId="11" fillId="38" borderId="10" xfId="0" applyNumberFormat="1" applyFont="1" applyFill="1" applyBorder="1" applyAlignment="1">
      <alignment horizontal="right"/>
    </xf>
    <xf numFmtId="3" fontId="11" fillId="38" borderId="10" xfId="0" applyNumberFormat="1" applyFont="1" applyFill="1" applyBorder="1" applyAlignment="1">
      <alignment horizontal="right"/>
    </xf>
    <xf numFmtId="1" fontId="11" fillId="39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1" fillId="40" borderId="22" xfId="0" applyNumberFormat="1" applyFont="1" applyFill="1" applyBorder="1" applyAlignment="1">
      <alignment/>
    </xf>
    <xf numFmtId="3" fontId="11" fillId="19" borderId="10" xfId="49" applyNumberFormat="1" applyFont="1" applyFill="1" applyBorder="1" applyAlignment="1">
      <alignment/>
    </xf>
    <xf numFmtId="3" fontId="11" fillId="41" borderId="10" xfId="0" applyNumberFormat="1" applyFont="1" applyFill="1" applyBorder="1" applyAlignment="1">
      <alignment horizontal="right"/>
    </xf>
    <xf numFmtId="3" fontId="11" fillId="38" borderId="15" xfId="0" applyNumberFormat="1" applyFont="1" applyFill="1" applyBorder="1" applyAlignment="1">
      <alignment/>
    </xf>
    <xf numFmtId="3" fontId="11" fillId="38" borderId="15" xfId="0" applyNumberFormat="1" applyFont="1" applyFill="1" applyBorder="1" applyAlignment="1">
      <alignment horizontal="right"/>
    </xf>
    <xf numFmtId="3" fontId="5" fillId="36" borderId="18" xfId="0" applyNumberFormat="1" applyFont="1" applyFill="1" applyBorder="1" applyAlignment="1">
      <alignment horizontal="center"/>
    </xf>
    <xf numFmtId="3" fontId="5" fillId="36" borderId="24" xfId="0" applyNumberFormat="1" applyFont="1" applyFill="1" applyBorder="1" applyAlignment="1">
      <alignment horizontal="center"/>
    </xf>
    <xf numFmtId="3" fontId="5" fillId="36" borderId="28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right"/>
    </xf>
    <xf numFmtId="0" fontId="11" fillId="36" borderId="22" xfId="0" applyFont="1" applyFill="1" applyBorder="1" applyAlignment="1">
      <alignment horizontal="center"/>
    </xf>
    <xf numFmtId="3" fontId="11" fillId="47" borderId="10" xfId="0" applyNumberFormat="1" applyFont="1" applyFill="1" applyBorder="1" applyAlignment="1">
      <alignment horizontal="right"/>
    </xf>
    <xf numFmtId="0" fontId="11" fillId="47" borderId="10" xfId="0" applyFont="1" applyFill="1" applyBorder="1" applyAlignment="1">
      <alignment horizontal="right"/>
    </xf>
    <xf numFmtId="0" fontId="11" fillId="47" borderId="10" xfId="0" applyFont="1" applyFill="1" applyBorder="1" applyAlignment="1">
      <alignment horizontal="center"/>
    </xf>
    <xf numFmtId="0" fontId="11" fillId="46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right"/>
    </xf>
    <xf numFmtId="3" fontId="11" fillId="36" borderId="15" xfId="0" applyNumberFormat="1" applyFont="1" applyFill="1" applyBorder="1" applyAlignment="1">
      <alignment horizontal="right"/>
    </xf>
    <xf numFmtId="0" fontId="11" fillId="36" borderId="15" xfId="0" applyFont="1" applyFill="1" applyBorder="1" applyAlignment="1">
      <alignment horizontal="center"/>
    </xf>
    <xf numFmtId="3" fontId="11" fillId="38" borderId="11" xfId="0" applyNumberFormat="1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 horizontal="right"/>
    </xf>
    <xf numFmtId="0" fontId="11" fillId="36" borderId="11" xfId="0" applyFont="1" applyFill="1" applyBorder="1" applyAlignment="1">
      <alignment horizontal="right"/>
    </xf>
    <xf numFmtId="0" fontId="11" fillId="36" borderId="11" xfId="0" applyFont="1" applyFill="1" applyBorder="1" applyAlignment="1">
      <alignment horizontal="center"/>
    </xf>
    <xf numFmtId="3" fontId="11" fillId="38" borderId="22" xfId="0" applyNumberFormat="1" applyFont="1" applyFill="1" applyBorder="1" applyAlignment="1">
      <alignment horizontal="right"/>
    </xf>
    <xf numFmtId="0" fontId="11" fillId="36" borderId="22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right"/>
    </xf>
    <xf numFmtId="0" fontId="11" fillId="36" borderId="15" xfId="0" applyFont="1" applyFill="1" applyBorder="1" applyAlignment="1">
      <alignment horizontal="right"/>
    </xf>
    <xf numFmtId="0" fontId="0" fillId="19" borderId="2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05" fontId="0" fillId="0" borderId="0" xfId="0" applyNumberFormat="1" applyAlignment="1">
      <alignment horizontal="center"/>
    </xf>
    <xf numFmtId="10" fontId="0" fillId="0" borderId="0" xfId="58" applyNumberFormat="1" applyFont="1" applyAlignment="1">
      <alignment horizontal="center"/>
    </xf>
    <xf numFmtId="1" fontId="0" fillId="41" borderId="10" xfId="0" applyNumberFormat="1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 vertical="center"/>
    </xf>
    <xf numFmtId="3" fontId="5" fillId="19" borderId="30" xfId="0" applyNumberFormat="1" applyFont="1" applyFill="1" applyBorder="1" applyAlignment="1">
      <alignment horizontal="center"/>
    </xf>
    <xf numFmtId="3" fontId="11" fillId="51" borderId="10" xfId="49" applyNumberFormat="1" applyFont="1" applyFill="1" applyBorder="1" applyAlignment="1">
      <alignment/>
    </xf>
    <xf numFmtId="3" fontId="5" fillId="19" borderId="24" xfId="0" applyNumberFormat="1" applyFont="1" applyFill="1" applyBorder="1" applyAlignment="1">
      <alignment horizontal="center"/>
    </xf>
    <xf numFmtId="0" fontId="0" fillId="19" borderId="22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3" fontId="5" fillId="19" borderId="27" xfId="0" applyNumberFormat="1" applyFont="1" applyFill="1" applyBorder="1" applyAlignment="1">
      <alignment horizontal="center"/>
    </xf>
    <xf numFmtId="3" fontId="5" fillId="19" borderId="19" xfId="0" applyNumberFormat="1" applyFont="1" applyFill="1" applyBorder="1" applyAlignment="1">
      <alignment horizontal="center"/>
    </xf>
    <xf numFmtId="3" fontId="0" fillId="51" borderId="10" xfId="0" applyNumberForma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22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11" fillId="19" borderId="15" xfId="0" applyFont="1" applyFill="1" applyBorder="1" applyAlignment="1">
      <alignment horizontal="center"/>
    </xf>
    <xf numFmtId="3" fontId="0" fillId="19" borderId="22" xfId="0" applyNumberFormat="1" applyFill="1" applyBorder="1" applyAlignment="1">
      <alignment horizontal="center" vertical="center"/>
    </xf>
    <xf numFmtId="202" fontId="11" fillId="36" borderId="10" xfId="49" applyNumberFormat="1" applyFont="1" applyFill="1" applyBorder="1" applyAlignment="1">
      <alignment horizontal="right"/>
    </xf>
    <xf numFmtId="202" fontId="11" fillId="45" borderId="10" xfId="49" applyNumberFormat="1" applyFont="1" applyFill="1" applyBorder="1" applyAlignment="1">
      <alignment/>
    </xf>
    <xf numFmtId="3" fontId="5" fillId="16" borderId="30" xfId="0" applyNumberFormat="1" applyFont="1" applyFill="1" applyBorder="1" applyAlignment="1">
      <alignment horizontal="center"/>
    </xf>
    <xf numFmtId="3" fontId="11" fillId="52" borderId="10" xfId="49" applyNumberFormat="1" applyFont="1" applyFill="1" applyBorder="1" applyAlignment="1">
      <alignment/>
    </xf>
    <xf numFmtId="3" fontId="5" fillId="16" borderId="24" xfId="0" applyNumberFormat="1" applyFont="1" applyFill="1" applyBorder="1" applyAlignment="1">
      <alignment horizontal="center"/>
    </xf>
    <xf numFmtId="3" fontId="0" fillId="16" borderId="22" xfId="0" applyNumberFormat="1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202" fontId="12" fillId="36" borderId="15" xfId="49" applyNumberFormat="1" applyFont="1" applyFill="1" applyBorder="1" applyAlignment="1">
      <alignment horizontal="right"/>
    </xf>
    <xf numFmtId="0" fontId="0" fillId="16" borderId="15" xfId="0" applyFill="1" applyBorder="1" applyAlignment="1">
      <alignment horizontal="center"/>
    </xf>
    <xf numFmtId="202" fontId="5" fillId="36" borderId="18" xfId="49" applyNumberFormat="1" applyFont="1" applyFill="1" applyBorder="1" applyAlignment="1">
      <alignment horizontal="center"/>
    </xf>
    <xf numFmtId="202" fontId="5" fillId="45" borderId="24" xfId="49" applyNumberFormat="1" applyFont="1" applyFill="1" applyBorder="1" applyAlignment="1">
      <alignment horizontal="center"/>
    </xf>
    <xf numFmtId="3" fontId="5" fillId="16" borderId="27" xfId="0" applyNumberFormat="1" applyFont="1" applyFill="1" applyBorder="1" applyAlignment="1">
      <alignment horizontal="center"/>
    </xf>
    <xf numFmtId="3" fontId="5" fillId="16" borderId="19" xfId="0" applyNumberFormat="1" applyFont="1" applyFill="1" applyBorder="1" applyAlignment="1">
      <alignment horizontal="center"/>
    </xf>
    <xf numFmtId="202" fontId="11" fillId="36" borderId="22" xfId="49" applyNumberFormat="1" applyFont="1" applyFill="1" applyBorder="1" applyAlignment="1">
      <alignment horizontal="right"/>
    </xf>
    <xf numFmtId="202" fontId="11" fillId="47" borderId="10" xfId="49" applyNumberFormat="1" applyFont="1" applyFill="1" applyBorder="1" applyAlignment="1">
      <alignment horizontal="right"/>
    </xf>
    <xf numFmtId="202" fontId="37" fillId="53" borderId="10" xfId="49" applyNumberFormat="1" applyFont="1" applyFill="1" applyBorder="1" applyAlignment="1">
      <alignment horizontal="center"/>
    </xf>
    <xf numFmtId="3" fontId="0" fillId="52" borderId="10" xfId="0" applyNumberForma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202" fontId="11" fillId="36" borderId="15" xfId="49" applyNumberFormat="1" applyFont="1" applyFill="1" applyBorder="1" applyAlignment="1">
      <alignment horizontal="right"/>
    </xf>
    <xf numFmtId="202" fontId="13" fillId="36" borderId="18" xfId="49" applyNumberFormat="1" applyFont="1" applyFill="1" applyBorder="1" applyAlignment="1">
      <alignment horizontal="center"/>
    </xf>
    <xf numFmtId="202" fontId="11" fillId="36" borderId="11" xfId="49" applyNumberFormat="1" applyFont="1" applyFill="1" applyBorder="1" applyAlignment="1">
      <alignment horizontal="right"/>
    </xf>
    <xf numFmtId="0" fontId="11" fillId="16" borderId="2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202" fontId="5" fillId="47" borderId="18" xfId="49" applyNumberFormat="1" applyFont="1" applyFill="1" applyBorder="1" applyAlignment="1">
      <alignment horizontal="center"/>
    </xf>
    <xf numFmtId="202" fontId="0" fillId="36" borderId="22" xfId="49" applyNumberFormat="1" applyFont="1" applyFill="1" applyBorder="1" applyAlignment="1">
      <alignment horizontal="center" vertical="center"/>
    </xf>
    <xf numFmtId="202" fontId="37" fillId="45" borderId="22" xfId="49" applyNumberFormat="1" applyFont="1" applyFill="1" applyBorder="1" applyAlignment="1">
      <alignment horizontal="center" vertical="center"/>
    </xf>
    <xf numFmtId="3" fontId="0" fillId="16" borderId="22" xfId="0" applyNumberFormat="1" applyFill="1" applyBorder="1" applyAlignment="1">
      <alignment horizontal="center" vertical="center"/>
    </xf>
    <xf numFmtId="3" fontId="0" fillId="19" borderId="10" xfId="0" applyNumberFormat="1" applyFill="1" applyBorder="1" applyAlignment="1">
      <alignment horizontal="center"/>
    </xf>
    <xf numFmtId="3" fontId="0" fillId="19" borderId="15" xfId="0" applyNumberFormat="1" applyFill="1" applyBorder="1" applyAlignment="1">
      <alignment horizontal="center"/>
    </xf>
    <xf numFmtId="3" fontId="0" fillId="16" borderId="10" xfId="0" applyNumberFormat="1" applyFill="1" applyBorder="1" applyAlignment="1">
      <alignment horizontal="center"/>
    </xf>
    <xf numFmtId="3" fontId="11" fillId="16" borderId="11" xfId="0" applyNumberFormat="1" applyFont="1" applyFill="1" applyBorder="1" applyAlignment="1">
      <alignment horizontal="center"/>
    </xf>
    <xf numFmtId="3" fontId="11" fillId="16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202" fontId="37" fillId="0" borderId="0" xfId="49" applyNumberFormat="1" applyFont="1" applyFill="1" applyAlignment="1">
      <alignment/>
    </xf>
    <xf numFmtId="202" fontId="0" fillId="45" borderId="10" xfId="0" applyNumberFormat="1" applyFill="1" applyBorder="1" applyAlignment="1">
      <alignment horizontal="center"/>
    </xf>
    <xf numFmtId="202" fontId="0" fillId="45" borderId="15" xfId="0" applyNumberFormat="1" applyFill="1" applyBorder="1" applyAlignment="1">
      <alignment horizontal="center"/>
    </xf>
    <xf numFmtId="202" fontId="5" fillId="45" borderId="27" xfId="0" applyNumberFormat="1" applyFont="1" applyFill="1" applyBorder="1" applyAlignment="1">
      <alignment horizontal="center"/>
    </xf>
    <xf numFmtId="202" fontId="5" fillId="45" borderId="30" xfId="0" applyNumberFormat="1" applyFont="1" applyFill="1" applyBorder="1" applyAlignment="1">
      <alignment horizontal="center"/>
    </xf>
    <xf numFmtId="202" fontId="5" fillId="45" borderId="19" xfId="0" applyNumberFormat="1" applyFont="1" applyFill="1" applyBorder="1" applyAlignment="1">
      <alignment horizontal="center"/>
    </xf>
    <xf numFmtId="202" fontId="11" fillId="53" borderId="10" xfId="49" applyNumberFormat="1" applyFont="1" applyFill="1" applyBorder="1" applyAlignment="1">
      <alignment/>
    </xf>
    <xf numFmtId="202" fontId="0" fillId="53" borderId="10" xfId="0" applyNumberFormat="1" applyFill="1" applyBorder="1" applyAlignment="1">
      <alignment horizontal="center"/>
    </xf>
    <xf numFmtId="202" fontId="5" fillId="45" borderId="24" xfId="0" applyNumberFormat="1" applyFont="1" applyFill="1" applyBorder="1" applyAlignment="1">
      <alignment horizontal="center"/>
    </xf>
    <xf numFmtId="202" fontId="11" fillId="45" borderId="11" xfId="0" applyNumberFormat="1" applyFont="1" applyFill="1" applyBorder="1" applyAlignment="1">
      <alignment horizontal="center"/>
    </xf>
    <xf numFmtId="202" fontId="11" fillId="45" borderId="22" xfId="0" applyNumberFormat="1" applyFont="1" applyFill="1" applyBorder="1" applyAlignment="1">
      <alignment horizontal="center"/>
    </xf>
    <xf numFmtId="202" fontId="11" fillId="45" borderId="10" xfId="0" applyNumberFormat="1" applyFont="1" applyFill="1" applyBorder="1" applyAlignment="1">
      <alignment horizontal="center"/>
    </xf>
    <xf numFmtId="202" fontId="11" fillId="45" borderId="15" xfId="0" applyNumberFormat="1" applyFont="1" applyFill="1" applyBorder="1" applyAlignment="1">
      <alignment horizontal="center"/>
    </xf>
    <xf numFmtId="202" fontId="0" fillId="45" borderId="22" xfId="0" applyNumberFormat="1" applyFill="1" applyBorder="1" applyAlignment="1">
      <alignment horizontal="center" vertical="center"/>
    </xf>
    <xf numFmtId="202" fontId="0" fillId="45" borderId="22" xfId="49" applyNumberFormat="1" applyFont="1" applyFill="1" applyBorder="1" applyAlignment="1">
      <alignment horizontal="center" vertical="center"/>
    </xf>
    <xf numFmtId="203" fontId="0" fillId="0" borderId="0" xfId="49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36" borderId="22" xfId="0" applyNumberFormat="1" applyFont="1" applyFill="1" applyBorder="1" applyAlignment="1">
      <alignment horizontal="center" vertical="center"/>
    </xf>
    <xf numFmtId="212" fontId="0" fillId="43" borderId="10" xfId="0" applyNumberFormat="1" applyFill="1" applyBorder="1" applyAlignment="1">
      <alignment horizontal="center"/>
    </xf>
    <xf numFmtId="212" fontId="0" fillId="42" borderId="10" xfId="0" applyNumberFormat="1" applyFill="1" applyBorder="1" applyAlignment="1">
      <alignment horizontal="center"/>
    </xf>
    <xf numFmtId="197" fontId="11" fillId="54" borderId="10" xfId="49" applyFont="1" applyFill="1" applyBorder="1" applyAlignment="1">
      <alignment horizontal="center"/>
    </xf>
    <xf numFmtId="197" fontId="11" fillId="54" borderId="15" xfId="49" applyFont="1" applyFill="1" applyBorder="1" applyAlignment="1">
      <alignment horizontal="center"/>
    </xf>
    <xf numFmtId="197" fontId="4" fillId="54" borderId="19" xfId="49" applyFont="1" applyFill="1" applyBorder="1" applyAlignment="1">
      <alignment horizontal="center"/>
    </xf>
    <xf numFmtId="197" fontId="4" fillId="54" borderId="24" xfId="49" applyFont="1" applyFill="1" applyBorder="1" applyAlignment="1">
      <alignment horizontal="center"/>
    </xf>
    <xf numFmtId="197" fontId="11" fillId="54" borderId="11" xfId="49" applyFont="1" applyFill="1" applyBorder="1" applyAlignment="1">
      <alignment horizontal="center"/>
    </xf>
    <xf numFmtId="197" fontId="11" fillId="54" borderId="22" xfId="49" applyFont="1" applyFill="1" applyBorder="1" applyAlignment="1">
      <alignment horizontal="center"/>
    </xf>
    <xf numFmtId="197" fontId="11" fillId="54" borderId="22" xfId="49" applyFont="1" applyFill="1" applyBorder="1" applyAlignment="1">
      <alignment horizontal="center" vertical="center"/>
    </xf>
    <xf numFmtId="3" fontId="0" fillId="43" borderId="10" xfId="0" applyNumberFormat="1" applyFill="1" applyBorder="1" applyAlignment="1">
      <alignment horizontal="right"/>
    </xf>
    <xf numFmtId="3" fontId="5" fillId="43" borderId="24" xfId="0" applyNumberFormat="1" applyFont="1" applyFill="1" applyBorder="1" applyAlignment="1">
      <alignment horizontal="right"/>
    </xf>
    <xf numFmtId="3" fontId="0" fillId="42" borderId="10" xfId="0" applyNumberFormat="1" applyFill="1" applyBorder="1" applyAlignment="1">
      <alignment horizontal="right"/>
    </xf>
    <xf numFmtId="3" fontId="0" fillId="43" borderId="22" xfId="0" applyNumberFormat="1" applyFill="1" applyBorder="1" applyAlignment="1">
      <alignment horizontal="right" vertical="center"/>
    </xf>
    <xf numFmtId="197" fontId="11" fillId="55" borderId="12" xfId="49" applyFont="1" applyFill="1" applyBorder="1" applyAlignment="1">
      <alignment horizontal="center"/>
    </xf>
    <xf numFmtId="197" fontId="11" fillId="55" borderId="16" xfId="49" applyFont="1" applyFill="1" applyBorder="1" applyAlignment="1">
      <alignment horizontal="center"/>
    </xf>
    <xf numFmtId="197" fontId="4" fillId="55" borderId="19" xfId="49" applyFont="1" applyFill="1" applyBorder="1" applyAlignment="1">
      <alignment horizontal="center"/>
    </xf>
    <xf numFmtId="197" fontId="11" fillId="55" borderId="21" xfId="49" applyFont="1" applyFill="1" applyBorder="1" applyAlignment="1">
      <alignment horizontal="center"/>
    </xf>
    <xf numFmtId="197" fontId="11" fillId="55" borderId="17" xfId="49" applyFont="1" applyFill="1" applyBorder="1" applyAlignment="1">
      <alignment horizontal="center"/>
    </xf>
    <xf numFmtId="197" fontId="11" fillId="55" borderId="17" xfId="49" applyFont="1" applyFill="1" applyBorder="1" applyAlignment="1">
      <alignment horizontal="center" vertical="center"/>
    </xf>
    <xf numFmtId="197" fontId="11" fillId="9" borderId="12" xfId="49" applyFont="1" applyFill="1" applyBorder="1" applyAlignment="1">
      <alignment horizontal="center"/>
    </xf>
    <xf numFmtId="197" fontId="11" fillId="9" borderId="16" xfId="49" applyFont="1" applyFill="1" applyBorder="1" applyAlignment="1">
      <alignment horizontal="center"/>
    </xf>
    <xf numFmtId="197" fontId="4" fillId="9" borderId="19" xfId="49" applyFont="1" applyFill="1" applyBorder="1" applyAlignment="1">
      <alignment horizontal="center"/>
    </xf>
    <xf numFmtId="197" fontId="11" fillId="9" borderId="21" xfId="49" applyFont="1" applyFill="1" applyBorder="1" applyAlignment="1">
      <alignment horizontal="center"/>
    </xf>
    <xf numFmtId="197" fontId="11" fillId="9" borderId="17" xfId="49" applyFont="1" applyFill="1" applyBorder="1" applyAlignment="1">
      <alignment horizontal="center"/>
    </xf>
    <xf numFmtId="197" fontId="11" fillId="9" borderId="17" xfId="49" applyFont="1" applyFill="1" applyBorder="1" applyAlignment="1">
      <alignment horizontal="center" vertical="center"/>
    </xf>
    <xf numFmtId="197" fontId="11" fillId="7" borderId="12" xfId="49" applyFont="1" applyFill="1" applyBorder="1" applyAlignment="1">
      <alignment horizontal="center"/>
    </xf>
    <xf numFmtId="197" fontId="11" fillId="7" borderId="16" xfId="49" applyFont="1" applyFill="1" applyBorder="1" applyAlignment="1">
      <alignment horizontal="center"/>
    </xf>
    <xf numFmtId="197" fontId="4" fillId="7" borderId="19" xfId="49" applyFont="1" applyFill="1" applyBorder="1" applyAlignment="1">
      <alignment horizontal="center"/>
    </xf>
    <xf numFmtId="197" fontId="11" fillId="7" borderId="21" xfId="49" applyFont="1" applyFill="1" applyBorder="1" applyAlignment="1">
      <alignment horizontal="center"/>
    </xf>
    <xf numFmtId="197" fontId="11" fillId="7" borderId="17" xfId="49" applyFont="1" applyFill="1" applyBorder="1" applyAlignment="1">
      <alignment horizontal="center"/>
    </xf>
    <xf numFmtId="197" fontId="11" fillId="7" borderId="17" xfId="49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56" borderId="31" xfId="0" applyFill="1" applyBorder="1" applyAlignment="1">
      <alignment/>
    </xf>
    <xf numFmtId="0" fontId="56" fillId="57" borderId="31" xfId="0" applyFont="1" applyFill="1" applyBorder="1" applyAlignment="1">
      <alignment vertical="center"/>
    </xf>
    <xf numFmtId="0" fontId="56" fillId="57" borderId="31" xfId="0" applyFont="1" applyFill="1" applyBorder="1" applyAlignment="1">
      <alignment horizontal="center" vertical="center"/>
    </xf>
    <xf numFmtId="203" fontId="0" fillId="56" borderId="31" xfId="49" applyNumberFormat="1" applyFont="1" applyFill="1" applyBorder="1" applyAlignment="1">
      <alignment horizontal="center"/>
    </xf>
    <xf numFmtId="0" fontId="56" fillId="23" borderId="32" xfId="0" applyFont="1" applyFill="1" applyBorder="1" applyAlignment="1">
      <alignment vertical="center"/>
    </xf>
    <xf numFmtId="0" fontId="56" fillId="23" borderId="33" xfId="0" applyFont="1" applyFill="1" applyBorder="1" applyAlignment="1">
      <alignment horizontal="center" vertical="center"/>
    </xf>
    <xf numFmtId="205" fontId="56" fillId="23" borderId="33" xfId="0" applyNumberFormat="1" applyFont="1" applyFill="1" applyBorder="1" applyAlignment="1">
      <alignment horizontal="center"/>
    </xf>
    <xf numFmtId="205" fontId="56" fillId="23" borderId="34" xfId="0" applyNumberFormat="1" applyFont="1" applyFill="1" applyBorder="1" applyAlignment="1">
      <alignment horizontal="center"/>
    </xf>
    <xf numFmtId="0" fontId="0" fillId="58" borderId="35" xfId="0" applyFill="1" applyBorder="1" applyAlignment="1">
      <alignment/>
    </xf>
    <xf numFmtId="2" fontId="0" fillId="58" borderId="36" xfId="58" applyNumberFormat="1" applyFont="1" applyFill="1" applyBorder="1" applyAlignment="1">
      <alignment horizontal="center"/>
    </xf>
    <xf numFmtId="207" fontId="0" fillId="58" borderId="36" xfId="0" applyNumberFormat="1" applyFill="1" applyBorder="1" applyAlignment="1">
      <alignment horizontal="center"/>
    </xf>
    <xf numFmtId="207" fontId="0" fillId="58" borderId="37" xfId="0" applyNumberFormat="1" applyFill="1" applyBorder="1" applyAlignment="1">
      <alignment horizontal="center"/>
    </xf>
    <xf numFmtId="0" fontId="5" fillId="58" borderId="35" xfId="0" applyFont="1" applyFill="1" applyBorder="1" applyAlignment="1">
      <alignment/>
    </xf>
    <xf numFmtId="10" fontId="5" fillId="58" borderId="36" xfId="58" applyNumberFormat="1" applyFont="1" applyFill="1" applyBorder="1" applyAlignment="1">
      <alignment horizontal="center"/>
    </xf>
    <xf numFmtId="207" fontId="5" fillId="58" borderId="36" xfId="0" applyNumberFormat="1" applyFont="1" applyFill="1" applyBorder="1" applyAlignment="1">
      <alignment horizontal="center"/>
    </xf>
    <xf numFmtId="207" fontId="5" fillId="58" borderId="37" xfId="0" applyNumberFormat="1" applyFont="1" applyFill="1" applyBorder="1" applyAlignment="1">
      <alignment horizontal="center"/>
    </xf>
    <xf numFmtId="0" fontId="56" fillId="23" borderId="35" xfId="0" applyFont="1" applyFill="1" applyBorder="1" applyAlignment="1">
      <alignment vertical="center"/>
    </xf>
    <xf numFmtId="0" fontId="56" fillId="23" borderId="36" xfId="0" applyFont="1" applyFill="1" applyBorder="1" applyAlignment="1">
      <alignment horizontal="center" vertical="center"/>
    </xf>
    <xf numFmtId="205" fontId="56" fillId="23" borderId="36" xfId="0" applyNumberFormat="1" applyFont="1" applyFill="1" applyBorder="1" applyAlignment="1">
      <alignment horizontal="center"/>
    </xf>
    <xf numFmtId="205" fontId="56" fillId="23" borderId="37" xfId="0" applyNumberFormat="1" applyFont="1" applyFill="1" applyBorder="1" applyAlignment="1">
      <alignment horizontal="center"/>
    </xf>
    <xf numFmtId="0" fontId="5" fillId="58" borderId="38" xfId="0" applyFont="1" applyFill="1" applyBorder="1" applyAlignment="1">
      <alignment/>
    </xf>
    <xf numFmtId="10" fontId="5" fillId="58" borderId="39" xfId="58" applyNumberFormat="1" applyFont="1" applyFill="1" applyBorder="1" applyAlignment="1">
      <alignment horizontal="center"/>
    </xf>
    <xf numFmtId="207" fontId="5" fillId="58" borderId="39" xfId="0" applyNumberFormat="1" applyFont="1" applyFill="1" applyBorder="1" applyAlignment="1">
      <alignment horizontal="center"/>
    </xf>
    <xf numFmtId="207" fontId="5" fillId="58" borderId="40" xfId="0" applyNumberFormat="1" applyFont="1" applyFill="1" applyBorder="1" applyAlignment="1">
      <alignment horizontal="center"/>
    </xf>
    <xf numFmtId="0" fontId="56" fillId="59" borderId="41" xfId="0" applyFont="1" applyFill="1" applyBorder="1" applyAlignment="1">
      <alignment vertical="center"/>
    </xf>
    <xf numFmtId="205" fontId="56" fillId="59" borderId="42" xfId="0" applyNumberFormat="1" applyFont="1" applyFill="1" applyBorder="1" applyAlignment="1">
      <alignment horizontal="center"/>
    </xf>
    <xf numFmtId="205" fontId="56" fillId="59" borderId="43" xfId="0" applyNumberFormat="1" applyFont="1" applyFill="1" applyBorder="1" applyAlignment="1">
      <alignment horizontal="center"/>
    </xf>
    <xf numFmtId="0" fontId="0" fillId="56" borderId="41" xfId="0" applyFill="1" applyBorder="1" applyAlignment="1">
      <alignment/>
    </xf>
    <xf numFmtId="207" fontId="0" fillId="56" borderId="42" xfId="0" applyNumberFormat="1" applyFill="1" applyBorder="1" applyAlignment="1">
      <alignment horizontal="center"/>
    </xf>
    <xf numFmtId="207" fontId="0" fillId="56" borderId="43" xfId="0" applyNumberFormat="1" applyFill="1" applyBorder="1" applyAlignment="1">
      <alignment horizontal="center"/>
    </xf>
    <xf numFmtId="0" fontId="5" fillId="56" borderId="44" xfId="0" applyFont="1" applyFill="1" applyBorder="1" applyAlignment="1">
      <alignment/>
    </xf>
    <xf numFmtId="207" fontId="5" fillId="56" borderId="45" xfId="0" applyNumberFormat="1" applyFont="1" applyFill="1" applyBorder="1" applyAlignment="1">
      <alignment horizontal="center"/>
    </xf>
    <xf numFmtId="207" fontId="5" fillId="56" borderId="46" xfId="0" applyNumberFormat="1" applyFont="1" applyFill="1" applyBorder="1" applyAlignment="1">
      <alignment horizontal="center"/>
    </xf>
    <xf numFmtId="21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56" borderId="0" xfId="0" applyFill="1" applyBorder="1" applyAlignment="1">
      <alignment/>
    </xf>
    <xf numFmtId="203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5" fillId="49" borderId="15" xfId="0" applyFont="1" applyFill="1" applyBorder="1" applyAlignment="1">
      <alignment horizontal="center" vertical="center" wrapText="1"/>
    </xf>
    <xf numFmtId="0" fontId="5" fillId="49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9" borderId="48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48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45" borderId="48" xfId="0" applyFont="1" applyFill="1" applyBorder="1" applyAlignment="1">
      <alignment horizontal="center"/>
    </xf>
    <xf numFmtId="0" fontId="3" fillId="45" borderId="13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3" fillId="19" borderId="48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6" borderId="48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49" borderId="48" xfId="0" applyFont="1" applyFill="1" applyBorder="1" applyAlignment="1">
      <alignment horizontal="center"/>
    </xf>
    <xf numFmtId="0" fontId="3" fillId="49" borderId="13" xfId="0" applyFont="1" applyFill="1" applyBorder="1" applyAlignment="1">
      <alignment horizontal="center"/>
    </xf>
    <xf numFmtId="0" fontId="3" fillId="49" borderId="12" xfId="0" applyFont="1" applyFill="1" applyBorder="1" applyAlignment="1">
      <alignment horizontal="center"/>
    </xf>
    <xf numFmtId="198" fontId="3" fillId="43" borderId="48" xfId="0" applyNumberFormat="1" applyFont="1" applyFill="1" applyBorder="1" applyAlignment="1">
      <alignment horizontal="center"/>
    </xf>
    <xf numFmtId="198" fontId="3" fillId="43" borderId="13" xfId="0" applyNumberFormat="1" applyFont="1" applyFill="1" applyBorder="1" applyAlignment="1">
      <alignment horizontal="center"/>
    </xf>
    <xf numFmtId="198" fontId="3" fillId="43" borderId="12" xfId="0" applyNumberFormat="1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202" fontId="5" fillId="36" borderId="15" xfId="49" applyNumberFormat="1" applyFont="1" applyFill="1" applyBorder="1" applyAlignment="1">
      <alignment horizontal="center" vertical="center" wrapText="1"/>
    </xf>
    <xf numFmtId="202" fontId="5" fillId="36" borderId="22" xfId="49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 quotePrefix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2" fontId="5" fillId="11" borderId="15" xfId="0" applyNumberFormat="1" applyFont="1" applyFill="1" applyBorder="1" applyAlignment="1">
      <alignment horizontal="center" vertical="center" wrapText="1"/>
    </xf>
    <xf numFmtId="2" fontId="5" fillId="11" borderId="22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202" fontId="5" fillId="45" borderId="15" xfId="49" applyNumberFormat="1" applyFont="1" applyFill="1" applyBorder="1" applyAlignment="1">
      <alignment horizontal="center" vertical="center" wrapText="1"/>
    </xf>
    <xf numFmtId="202" fontId="5" fillId="45" borderId="22" xfId="49" applyNumberFormat="1" applyFont="1" applyFill="1" applyBorder="1" applyAlignment="1">
      <alignment horizontal="center" vertical="center" wrapText="1"/>
    </xf>
    <xf numFmtId="0" fontId="5" fillId="45" borderId="15" xfId="0" applyFont="1" applyFill="1" applyBorder="1" applyAlignment="1">
      <alignment horizontal="center" vertical="center" wrapText="1"/>
    </xf>
    <xf numFmtId="0" fontId="5" fillId="45" borderId="22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5" fillId="43" borderId="22" xfId="0" applyFont="1" applyFill="1" applyBorder="1" applyAlignment="1">
      <alignment horizontal="center" vertical="center" wrapText="1"/>
    </xf>
    <xf numFmtId="199" fontId="0" fillId="39" borderId="48" xfId="0" applyNumberFormat="1" applyFill="1" applyBorder="1" applyAlignment="1">
      <alignment horizontal="center"/>
    </xf>
    <xf numFmtId="199" fontId="0" fillId="39" borderId="13" xfId="0" applyNumberFormat="1" applyFill="1" applyBorder="1" applyAlignment="1">
      <alignment horizontal="center"/>
    </xf>
    <xf numFmtId="199" fontId="0" fillId="39" borderId="12" xfId="0" applyNumberFormat="1" applyFill="1" applyBorder="1" applyAlignment="1">
      <alignment horizontal="center"/>
    </xf>
    <xf numFmtId="199" fontId="0" fillId="37" borderId="48" xfId="0" applyNumberFormat="1" applyFill="1" applyBorder="1" applyAlignment="1">
      <alignment horizontal="center"/>
    </xf>
    <xf numFmtId="199" fontId="0" fillId="37" borderId="13" xfId="0" applyNumberFormat="1" applyFill="1" applyBorder="1" applyAlignment="1">
      <alignment horizontal="center"/>
    </xf>
    <xf numFmtId="199" fontId="0" fillId="37" borderId="12" xfId="0" applyNumberFormat="1" applyFill="1" applyBorder="1" applyAlignment="1">
      <alignment horizontal="center"/>
    </xf>
    <xf numFmtId="199" fontId="0" fillId="40" borderId="48" xfId="0" applyNumberFormat="1" applyFill="1" applyBorder="1" applyAlignment="1">
      <alignment horizontal="center"/>
    </xf>
    <xf numFmtId="199" fontId="0" fillId="40" borderId="13" xfId="0" applyNumberFormat="1" applyFill="1" applyBorder="1" applyAlignment="1">
      <alignment horizontal="center"/>
    </xf>
    <xf numFmtId="199" fontId="0" fillId="40" borderId="12" xfId="0" applyNumberFormat="1" applyFill="1" applyBorder="1" applyAlignment="1">
      <alignment horizontal="center"/>
    </xf>
    <xf numFmtId="199" fontId="12" fillId="36" borderId="48" xfId="0" applyNumberFormat="1" applyFont="1" applyFill="1" applyBorder="1" applyAlignment="1">
      <alignment horizontal="center"/>
    </xf>
    <xf numFmtId="199" fontId="12" fillId="36" borderId="13" xfId="0" applyNumberFormat="1" applyFont="1" applyFill="1" applyBorder="1" applyAlignment="1">
      <alignment horizontal="center"/>
    </xf>
    <xf numFmtId="199" fontId="12" fillId="36" borderId="12" xfId="0" applyNumberFormat="1" applyFont="1" applyFill="1" applyBorder="1" applyAlignment="1">
      <alignment horizontal="center"/>
    </xf>
    <xf numFmtId="201" fontId="0" fillId="49" borderId="48" xfId="0" applyNumberFormat="1" applyFill="1" applyBorder="1" applyAlignment="1">
      <alignment horizontal="center"/>
    </xf>
    <xf numFmtId="201" fontId="0" fillId="49" borderId="13" xfId="0" applyNumberFormat="1" applyFill="1" applyBorder="1" applyAlignment="1">
      <alignment horizontal="center"/>
    </xf>
    <xf numFmtId="201" fontId="0" fillId="49" borderId="12" xfId="0" applyNumberFormat="1" applyFill="1" applyBorder="1" applyAlignment="1">
      <alignment horizontal="center"/>
    </xf>
    <xf numFmtId="1" fontId="0" fillId="38" borderId="48" xfId="0" applyNumberForma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201" fontId="0" fillId="37" borderId="48" xfId="0" applyNumberFormat="1" applyFill="1" applyBorder="1" applyAlignment="1">
      <alignment horizontal="center"/>
    </xf>
    <xf numFmtId="201" fontId="0" fillId="37" borderId="13" xfId="0" applyNumberFormat="1" applyFill="1" applyBorder="1" applyAlignment="1">
      <alignment horizontal="center"/>
    </xf>
    <xf numFmtId="201" fontId="0" fillId="37" borderId="12" xfId="0" applyNumberFormat="1" applyFill="1" applyBorder="1" applyAlignment="1">
      <alignment horizontal="center"/>
    </xf>
    <xf numFmtId="197" fontId="0" fillId="45" borderId="48" xfId="49" applyFont="1" applyFill="1" applyBorder="1" applyAlignment="1">
      <alignment horizontal="center"/>
    </xf>
    <xf numFmtId="197" fontId="0" fillId="45" borderId="13" xfId="49" applyFont="1" applyFill="1" applyBorder="1" applyAlignment="1">
      <alignment horizontal="center"/>
    </xf>
    <xf numFmtId="197" fontId="0" fillId="45" borderId="12" xfId="49" applyFont="1" applyFill="1" applyBorder="1" applyAlignment="1">
      <alignment horizontal="center"/>
    </xf>
    <xf numFmtId="0" fontId="10" fillId="60" borderId="48" xfId="0" applyFont="1" applyFill="1" applyBorder="1" applyAlignment="1">
      <alignment horizontal="center"/>
    </xf>
    <xf numFmtId="0" fontId="10" fillId="60" borderId="12" xfId="0" applyFont="1" applyFill="1" applyBorder="1" applyAlignment="1">
      <alignment horizontal="center"/>
    </xf>
    <xf numFmtId="2" fontId="5" fillId="49" borderId="15" xfId="0" applyNumberFormat="1" applyFont="1" applyFill="1" applyBorder="1" applyAlignment="1">
      <alignment horizontal="center" vertical="center" wrapText="1"/>
    </xf>
    <xf numFmtId="2" fontId="5" fillId="49" borderId="22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60" borderId="15" xfId="0" applyFont="1" applyFill="1" applyBorder="1" applyAlignment="1">
      <alignment horizontal="center" vertical="center" wrapText="1"/>
    </xf>
    <xf numFmtId="0" fontId="5" fillId="60" borderId="11" xfId="0" applyFont="1" applyFill="1" applyBorder="1" applyAlignment="1">
      <alignment horizontal="center" vertical="center" wrapText="1"/>
    </xf>
    <xf numFmtId="0" fontId="5" fillId="60" borderId="22" xfId="0" applyFont="1" applyFill="1" applyBorder="1" applyAlignment="1">
      <alignment horizontal="center" vertical="center" wrapText="1"/>
    </xf>
    <xf numFmtId="201" fontId="0" fillId="10" borderId="48" xfId="0" applyNumberFormat="1" applyFill="1" applyBorder="1" applyAlignment="1">
      <alignment horizontal="center"/>
    </xf>
    <xf numFmtId="201" fontId="0" fillId="10" borderId="13" xfId="0" applyNumberFormat="1" applyFill="1" applyBorder="1" applyAlignment="1">
      <alignment horizontal="center"/>
    </xf>
    <xf numFmtId="201" fontId="0" fillId="10" borderId="12" xfId="0" applyNumberFormat="1" applyFill="1" applyBorder="1" applyAlignment="1">
      <alignment horizontal="center"/>
    </xf>
    <xf numFmtId="201" fontId="0" fillId="11" borderId="48" xfId="0" applyNumberFormat="1" applyFill="1" applyBorder="1" applyAlignment="1">
      <alignment horizontal="center"/>
    </xf>
    <xf numFmtId="201" fontId="0" fillId="11" borderId="13" xfId="0" applyNumberFormat="1" applyFill="1" applyBorder="1" applyAlignment="1">
      <alignment horizontal="center"/>
    </xf>
    <xf numFmtId="201" fontId="0" fillId="11" borderId="12" xfId="0" applyNumberFormat="1" applyFill="1" applyBorder="1" applyAlignment="1">
      <alignment horizontal="center"/>
    </xf>
    <xf numFmtId="201" fontId="0" fillId="19" borderId="48" xfId="0" applyNumberFormat="1" applyFill="1" applyBorder="1" applyAlignment="1">
      <alignment horizontal="center"/>
    </xf>
    <xf numFmtId="201" fontId="0" fillId="19" borderId="13" xfId="0" applyNumberFormat="1" applyFill="1" applyBorder="1" applyAlignment="1">
      <alignment horizontal="center"/>
    </xf>
    <xf numFmtId="201" fontId="0" fillId="19" borderId="12" xfId="0" applyNumberFormat="1" applyFill="1" applyBorder="1" applyAlignment="1">
      <alignment horizontal="center"/>
    </xf>
    <xf numFmtId="201" fontId="0" fillId="54" borderId="48" xfId="0" applyNumberFormat="1" applyFill="1" applyBorder="1" applyAlignment="1">
      <alignment horizontal="center"/>
    </xf>
    <xf numFmtId="201" fontId="0" fillId="54" borderId="13" xfId="0" applyNumberFormat="1" applyFill="1" applyBorder="1" applyAlignment="1">
      <alignment horizontal="center"/>
    </xf>
    <xf numFmtId="201" fontId="0" fillId="54" borderId="12" xfId="0" applyNumberFormat="1" applyFill="1" applyBorder="1" applyAlignment="1">
      <alignment horizontal="center"/>
    </xf>
    <xf numFmtId="0" fontId="3" fillId="54" borderId="48" xfId="0" applyFont="1" applyFill="1" applyBorder="1" applyAlignment="1">
      <alignment horizontal="center"/>
    </xf>
    <xf numFmtId="0" fontId="3" fillId="54" borderId="13" xfId="0" applyFont="1" applyFill="1" applyBorder="1" applyAlignment="1">
      <alignment horizontal="center"/>
    </xf>
    <xf numFmtId="0" fontId="3" fillId="54" borderId="12" xfId="0" applyFont="1" applyFill="1" applyBorder="1" applyAlignment="1">
      <alignment horizontal="center"/>
    </xf>
    <xf numFmtId="0" fontId="5" fillId="54" borderId="15" xfId="0" applyFont="1" applyFill="1" applyBorder="1" applyAlignment="1">
      <alignment horizontal="center" vertical="center" wrapText="1"/>
    </xf>
    <xf numFmtId="0" fontId="5" fillId="54" borderId="22" xfId="0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0" fontId="3" fillId="55" borderId="13" xfId="0" applyFont="1" applyFill="1" applyBorder="1" applyAlignment="1">
      <alignment horizontal="center"/>
    </xf>
    <xf numFmtId="0" fontId="5" fillId="55" borderId="15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201" fontId="0" fillId="55" borderId="48" xfId="0" applyNumberFormat="1" applyFill="1" applyBorder="1" applyAlignment="1">
      <alignment horizontal="center"/>
    </xf>
    <xf numFmtId="201" fontId="0" fillId="55" borderId="13" xfId="0" applyNumberFormat="1" applyFill="1" applyBorder="1" applyAlignment="1">
      <alignment horizontal="center"/>
    </xf>
    <xf numFmtId="201" fontId="0" fillId="55" borderId="12" xfId="0" applyNumberForma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201" fontId="0" fillId="9" borderId="48" xfId="0" applyNumberFormat="1" applyFill="1" applyBorder="1" applyAlignment="1">
      <alignment horizontal="center"/>
    </xf>
    <xf numFmtId="201" fontId="0" fillId="9" borderId="13" xfId="0" applyNumberFormat="1" applyFill="1" applyBorder="1" applyAlignment="1">
      <alignment horizontal="center"/>
    </xf>
    <xf numFmtId="201" fontId="0" fillId="9" borderId="12" xfId="0" applyNumberFormat="1" applyFill="1" applyBorder="1" applyAlignment="1">
      <alignment horizontal="center"/>
    </xf>
    <xf numFmtId="201" fontId="0" fillId="7" borderId="48" xfId="0" applyNumberFormat="1" applyFill="1" applyBorder="1" applyAlignment="1">
      <alignment horizontal="center"/>
    </xf>
    <xf numFmtId="201" fontId="0" fillId="7" borderId="13" xfId="0" applyNumberFormat="1" applyFill="1" applyBorder="1" applyAlignment="1">
      <alignment horizontal="center"/>
    </xf>
    <xf numFmtId="201" fontId="0" fillId="7" borderId="12" xfId="0" applyNumberForma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4_Plantillas Direcciones Técnicas desglose INVERSION 2011_1_INVERSION 2011 DIRECCION DISTRIBUCION por UUPP EDEMET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ont>
        <strike val="0"/>
        <color theme="0"/>
      </font>
      <fill>
        <patternFill>
          <bgColor theme="2" tint="-0.7499499917030334"/>
        </patternFill>
      </fill>
    </dxf>
    <dxf>
      <font>
        <strike val="0"/>
        <color theme="0"/>
      </font>
      <fill>
        <patternFill>
          <bgColor theme="2" tint="-0.7499499917030334"/>
        </patternFill>
      </fill>
    </dxf>
    <dxf>
      <font>
        <strike val="0"/>
        <color theme="0"/>
      </font>
      <fill>
        <patternFill>
          <bgColor theme="2" tint="-0.74994999170303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-EDEMET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C-EDEMET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-EDEMET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C-EDEMET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C-EDEME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689668.14</v>
          </cell>
          <cell r="F5">
            <v>0</v>
          </cell>
        </row>
        <row r="6">
          <cell r="C6">
            <v>0</v>
          </cell>
          <cell r="F6">
            <v>0</v>
          </cell>
        </row>
        <row r="7">
          <cell r="C7">
            <v>88437.89</v>
          </cell>
          <cell r="F7">
            <v>0</v>
          </cell>
        </row>
        <row r="8">
          <cell r="C8">
            <v>7900.75</v>
          </cell>
          <cell r="F8">
            <v>0</v>
          </cell>
        </row>
        <row r="9">
          <cell r="C9">
            <v>607915.41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150723.88</v>
          </cell>
          <cell r="F11">
            <v>0</v>
          </cell>
        </row>
        <row r="12">
          <cell r="C12">
            <v>83034.83</v>
          </cell>
          <cell r="F12">
            <v>0</v>
          </cell>
        </row>
        <row r="13">
          <cell r="D13">
            <v>0.8152270448095819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0</v>
          </cell>
        </row>
        <row r="17">
          <cell r="C17">
            <v>142571.36</v>
          </cell>
          <cell r="F17">
            <v>0</v>
          </cell>
        </row>
        <row r="19">
          <cell r="C19">
            <v>3354499.7700000005</v>
          </cell>
          <cell r="F19">
            <v>0</v>
          </cell>
        </row>
        <row r="20">
          <cell r="C20">
            <v>4128251.3600000013</v>
          </cell>
          <cell r="F20">
            <v>530.95</v>
          </cell>
        </row>
        <row r="21">
          <cell r="C21">
            <v>0</v>
          </cell>
          <cell r="F21">
            <v>0</v>
          </cell>
        </row>
        <row r="22">
          <cell r="C22">
            <v>636574.1399999999</v>
          </cell>
          <cell r="F22">
            <v>0</v>
          </cell>
        </row>
        <row r="23">
          <cell r="C23">
            <v>12170665.799999993</v>
          </cell>
          <cell r="F23">
            <v>478353.08</v>
          </cell>
        </row>
        <row r="24">
          <cell r="C24">
            <v>1366746.74</v>
          </cell>
          <cell r="F24">
            <v>0</v>
          </cell>
        </row>
        <row r="25">
          <cell r="C25">
            <v>972435.57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4801158.07</v>
          </cell>
          <cell r="F27">
            <v>178855.01</v>
          </cell>
        </row>
        <row r="28">
          <cell r="C28">
            <v>4378428.300000001</v>
          </cell>
          <cell r="F28">
            <v>0</v>
          </cell>
        </row>
        <row r="29">
          <cell r="C29">
            <v>10332631.539999997</v>
          </cell>
          <cell r="F29">
            <v>224171.66999999998</v>
          </cell>
        </row>
        <row r="30">
          <cell r="C30">
            <v>749962.3099999999</v>
          </cell>
          <cell r="F30">
            <v>0</v>
          </cell>
        </row>
        <row r="32">
          <cell r="C32">
            <v>4519863.300000006</v>
          </cell>
          <cell r="F32">
            <v>0</v>
          </cell>
        </row>
        <row r="33">
          <cell r="C33">
            <v>6726124.57</v>
          </cell>
          <cell r="F33">
            <v>421352.73000000004</v>
          </cell>
        </row>
        <row r="34">
          <cell r="C34">
            <v>1525975.5899999999</v>
          </cell>
          <cell r="F34">
            <v>0</v>
          </cell>
        </row>
        <row r="36">
          <cell r="C36">
            <v>27834.379999999997</v>
          </cell>
          <cell r="F36">
            <v>0</v>
          </cell>
        </row>
        <row r="37">
          <cell r="C37">
            <v>0</v>
          </cell>
          <cell r="F37">
            <v>0</v>
          </cell>
        </row>
        <row r="38">
          <cell r="C38">
            <v>0</v>
          </cell>
          <cell r="F38">
            <v>0</v>
          </cell>
        </row>
        <row r="39">
          <cell r="D39">
            <v>0.843728847466</v>
          </cell>
        </row>
        <row r="40">
          <cell r="C40">
            <v>3404296.68</v>
          </cell>
          <cell r="F40">
            <v>131148.37</v>
          </cell>
        </row>
        <row r="41">
          <cell r="D41">
            <v>0.9000000000000002</v>
          </cell>
        </row>
        <row r="42">
          <cell r="C42">
            <v>3619240.1199999996</v>
          </cell>
          <cell r="F42">
            <v>0</v>
          </cell>
        </row>
        <row r="43">
          <cell r="C43">
            <v>0</v>
          </cell>
          <cell r="F43">
            <v>0</v>
          </cell>
        </row>
        <row r="44">
          <cell r="C44">
            <v>96346.01</v>
          </cell>
          <cell r="F44">
            <v>0</v>
          </cell>
        </row>
        <row r="45">
          <cell r="D45">
            <v>0.8025930231901262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2684060.7900000014</v>
          </cell>
          <cell r="F5">
            <v>0</v>
          </cell>
        </row>
        <row r="6">
          <cell r="C6">
            <v>5006825</v>
          </cell>
          <cell r="F6">
            <v>0</v>
          </cell>
        </row>
        <row r="7">
          <cell r="C7">
            <v>1401464.95</v>
          </cell>
          <cell r="F7">
            <v>0</v>
          </cell>
        </row>
        <row r="8">
          <cell r="C8">
            <v>3235.56</v>
          </cell>
          <cell r="F8">
            <v>0</v>
          </cell>
        </row>
        <row r="9">
          <cell r="C9">
            <v>419201.62</v>
          </cell>
          <cell r="F9">
            <v>0</v>
          </cell>
        </row>
        <row r="10">
          <cell r="C10">
            <v>1163538.24</v>
          </cell>
          <cell r="F10">
            <v>0</v>
          </cell>
        </row>
        <row r="11">
          <cell r="C11">
            <v>60981.62</v>
          </cell>
          <cell r="F11">
            <v>0</v>
          </cell>
        </row>
        <row r="12">
          <cell r="C12">
            <v>46720.15</v>
          </cell>
          <cell r="F12">
            <v>0</v>
          </cell>
        </row>
        <row r="13">
          <cell r="D13">
            <v>0.935712723395479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0</v>
          </cell>
        </row>
        <row r="17">
          <cell r="C17">
            <v>627083.9099999999</v>
          </cell>
          <cell r="F17">
            <v>0</v>
          </cell>
        </row>
        <row r="19">
          <cell r="C19">
            <v>5909381.010000006</v>
          </cell>
          <cell r="F19">
            <v>0</v>
          </cell>
        </row>
        <row r="20">
          <cell r="C20">
            <v>6311478.260000001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1089814.49</v>
          </cell>
          <cell r="F22">
            <v>0</v>
          </cell>
        </row>
        <row r="23">
          <cell r="C23">
            <v>5933814.640000003</v>
          </cell>
          <cell r="F23">
            <v>0</v>
          </cell>
        </row>
        <row r="24">
          <cell r="C24">
            <v>109.42</v>
          </cell>
          <cell r="F24">
            <v>0</v>
          </cell>
        </row>
        <row r="25">
          <cell r="C25">
            <v>1163308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4337045.64</v>
          </cell>
          <cell r="F27">
            <v>0</v>
          </cell>
        </row>
        <row r="28">
          <cell r="C28">
            <v>6700401.27999999</v>
          </cell>
          <cell r="F28">
            <v>0</v>
          </cell>
        </row>
        <row r="29">
          <cell r="C29">
            <v>7443701.390000005</v>
          </cell>
          <cell r="F29">
            <v>0</v>
          </cell>
        </row>
        <row r="30">
          <cell r="C30">
            <v>1047835.4500000005</v>
          </cell>
          <cell r="F30">
            <v>0</v>
          </cell>
        </row>
        <row r="32">
          <cell r="C32">
            <v>7753684.510000001</v>
          </cell>
          <cell r="F32">
            <v>0</v>
          </cell>
        </row>
        <row r="33">
          <cell r="C33">
            <v>6440848.229999995</v>
          </cell>
          <cell r="F33">
            <v>0</v>
          </cell>
        </row>
        <row r="34">
          <cell r="C34">
            <v>1352225.0800000003</v>
          </cell>
          <cell r="F34">
            <v>0</v>
          </cell>
        </row>
        <row r="36">
          <cell r="C36">
            <v>178367</v>
          </cell>
          <cell r="F36">
            <v>0</v>
          </cell>
        </row>
        <row r="37">
          <cell r="C37">
            <v>665465.83</v>
          </cell>
          <cell r="F37">
            <v>0</v>
          </cell>
        </row>
        <row r="38">
          <cell r="C38">
            <v>34579</v>
          </cell>
          <cell r="F38">
            <v>0</v>
          </cell>
        </row>
        <row r="39">
          <cell r="D39">
            <v>0.7845586863597603</v>
          </cell>
        </row>
        <row r="40">
          <cell r="C40">
            <v>4772008.970000001</v>
          </cell>
        </row>
        <row r="41">
          <cell r="D41">
            <v>0.8999999999999998</v>
          </cell>
        </row>
        <row r="42">
          <cell r="C42">
            <v>4682938.91</v>
          </cell>
        </row>
        <row r="43">
          <cell r="C43">
            <v>0</v>
          </cell>
        </row>
        <row r="44">
          <cell r="C44">
            <v>21487.85</v>
          </cell>
        </row>
        <row r="45">
          <cell r="D45">
            <v>0.8004567580939446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4142247.9999999995</v>
          </cell>
          <cell r="F5">
            <v>0</v>
          </cell>
        </row>
        <row r="6">
          <cell r="C6">
            <v>0</v>
          </cell>
          <cell r="F6">
            <v>0</v>
          </cell>
        </row>
        <row r="7">
          <cell r="C7">
            <v>1095856.12</v>
          </cell>
          <cell r="F7">
            <v>0</v>
          </cell>
        </row>
        <row r="8">
          <cell r="C8">
            <v>577966.28</v>
          </cell>
          <cell r="F8">
            <v>0</v>
          </cell>
        </row>
        <row r="9">
          <cell r="C9">
            <v>158413.68000000002</v>
          </cell>
          <cell r="F9">
            <v>0</v>
          </cell>
        </row>
        <row r="10">
          <cell r="C10">
            <v>905277.61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102771.54000000001</v>
          </cell>
          <cell r="F12">
            <v>0</v>
          </cell>
        </row>
        <row r="13">
          <cell r="D13">
            <v>0.8937843847540131</v>
          </cell>
        </row>
        <row r="15">
          <cell r="C15">
            <v>68791.2</v>
          </cell>
          <cell r="F15">
            <v>0</v>
          </cell>
        </row>
        <row r="16">
          <cell r="C16">
            <v>0</v>
          </cell>
          <cell r="F16">
            <v>0</v>
          </cell>
        </row>
        <row r="17">
          <cell r="C17">
            <v>3314374</v>
          </cell>
          <cell r="F17">
            <v>0</v>
          </cell>
        </row>
        <row r="19">
          <cell r="C19">
            <v>6619649.299999999</v>
          </cell>
          <cell r="F19">
            <v>0</v>
          </cell>
        </row>
        <row r="20">
          <cell r="C20">
            <v>4644619.169999998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2864804.4000000004</v>
          </cell>
          <cell r="F22">
            <v>0</v>
          </cell>
        </row>
        <row r="23">
          <cell r="C23">
            <v>5356550.3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30881.940000000002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2628149.1</v>
          </cell>
          <cell r="F27">
            <v>0</v>
          </cell>
        </row>
        <row r="28">
          <cell r="C28">
            <v>6078098.3199999975</v>
          </cell>
          <cell r="F28">
            <v>0</v>
          </cell>
        </row>
        <row r="29">
          <cell r="C29">
            <v>9935701.329999983</v>
          </cell>
          <cell r="F29">
            <v>0</v>
          </cell>
        </row>
        <row r="30">
          <cell r="C30">
            <v>1262504.47</v>
          </cell>
          <cell r="F30">
            <v>0</v>
          </cell>
        </row>
        <row r="32">
          <cell r="C32">
            <v>7915446.480000007</v>
          </cell>
          <cell r="F32">
            <v>0</v>
          </cell>
        </row>
        <row r="33">
          <cell r="C33">
            <v>7550418.710000009</v>
          </cell>
          <cell r="F33">
            <v>0</v>
          </cell>
        </row>
        <row r="34">
          <cell r="C34">
            <v>1120259.75</v>
          </cell>
          <cell r="F34">
            <v>0</v>
          </cell>
        </row>
        <row r="36">
          <cell r="C36">
            <v>246443.27000000002</v>
          </cell>
          <cell r="F36">
            <v>0</v>
          </cell>
        </row>
        <row r="37">
          <cell r="C37">
            <v>278103.82</v>
          </cell>
          <cell r="F37">
            <v>0</v>
          </cell>
        </row>
        <row r="38">
          <cell r="C38">
            <v>0</v>
          </cell>
          <cell r="F38">
            <v>0</v>
          </cell>
        </row>
        <row r="39">
          <cell r="D39">
            <v>0.8311485554143326</v>
          </cell>
        </row>
        <row r="40">
          <cell r="C40">
            <v>3252026.8200000008</v>
          </cell>
          <cell r="F40">
            <v>0</v>
          </cell>
        </row>
        <row r="41">
          <cell r="D41">
            <v>0.9</v>
          </cell>
        </row>
        <row r="42">
          <cell r="C42">
            <v>4008701.249999999</v>
          </cell>
          <cell r="F42">
            <v>0</v>
          </cell>
        </row>
        <row r="43">
          <cell r="C43">
            <v>0</v>
          </cell>
          <cell r="F43">
            <v>0</v>
          </cell>
        </row>
        <row r="44">
          <cell r="C44">
            <v>0</v>
          </cell>
          <cell r="F44">
            <v>0</v>
          </cell>
        </row>
        <row r="45">
          <cell r="D45">
            <v>0.7999999999999999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7041009.423085208</v>
          </cell>
        </row>
        <row r="6">
          <cell r="C6">
            <v>0</v>
          </cell>
        </row>
        <row r="7">
          <cell r="C7">
            <v>1096100</v>
          </cell>
        </row>
        <row r="8">
          <cell r="C8">
            <v>0</v>
          </cell>
        </row>
        <row r="9">
          <cell r="C9">
            <v>279560.8737774</v>
          </cell>
        </row>
        <row r="10">
          <cell r="C10">
            <v>1583000</v>
          </cell>
        </row>
        <row r="11">
          <cell r="C11">
            <v>0</v>
          </cell>
        </row>
        <row r="12">
          <cell r="C12">
            <v>0</v>
          </cell>
        </row>
        <row r="13">
          <cell r="D13">
            <v>0.7999999999999999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16300000</v>
          </cell>
        </row>
        <row r="19">
          <cell r="C19">
            <v>3332210.7652334836</v>
          </cell>
        </row>
        <row r="20">
          <cell r="C20">
            <v>3063139.693059547</v>
          </cell>
        </row>
        <row r="21">
          <cell r="C21">
            <v>0</v>
          </cell>
        </row>
        <row r="22">
          <cell r="C22">
            <v>847138.861224935</v>
          </cell>
        </row>
        <row r="23">
          <cell r="C23">
            <v>3752090.4191488484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3067479.515419091</v>
          </cell>
        </row>
        <row r="29">
          <cell r="C29">
            <v>4971796.400267879</v>
          </cell>
        </row>
        <row r="30">
          <cell r="C30">
            <v>0</v>
          </cell>
        </row>
        <row r="32">
          <cell r="C32">
            <v>3469350.1037771143</v>
          </cell>
        </row>
        <row r="33">
          <cell r="C33">
            <v>4128069.158416113</v>
          </cell>
        </row>
        <row r="34">
          <cell r="C34">
            <v>1046788.2367297332</v>
          </cell>
        </row>
        <row r="36">
          <cell r="C36">
            <v>0</v>
          </cell>
        </row>
        <row r="37">
          <cell r="C37">
            <v>333720.99338599335</v>
          </cell>
        </row>
        <row r="38">
          <cell r="C38">
            <v>0</v>
          </cell>
        </row>
        <row r="39">
          <cell r="D39">
            <v>0.8000000000000002</v>
          </cell>
        </row>
        <row r="40">
          <cell r="C40">
            <v>1851000</v>
          </cell>
        </row>
        <row r="41">
          <cell r="D41">
            <v>0.8</v>
          </cell>
        </row>
        <row r="42">
          <cell r="C42">
            <v>3788510.2208800013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0.7999999999999993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2535228.000000001</v>
          </cell>
        </row>
        <row r="6">
          <cell r="C6">
            <v>2800000</v>
          </cell>
        </row>
        <row r="7">
          <cell r="C7">
            <v>1108659.02</v>
          </cell>
        </row>
        <row r="8">
          <cell r="C8">
            <v>35211.259999999995</v>
          </cell>
        </row>
        <row r="9">
          <cell r="C9">
            <v>220222.80999999997</v>
          </cell>
        </row>
        <row r="10">
          <cell r="C10">
            <v>143384.65000000002</v>
          </cell>
        </row>
        <row r="11">
          <cell r="C11">
            <v>0</v>
          </cell>
        </row>
        <row r="12">
          <cell r="C12">
            <v>3365</v>
          </cell>
        </row>
        <row r="13">
          <cell r="D13">
            <v>0.9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26484224.05</v>
          </cell>
        </row>
        <row r="19">
          <cell r="C19">
            <v>4833550.549999993</v>
          </cell>
          <cell r="F19">
            <v>118750.12999999999</v>
          </cell>
        </row>
        <row r="20">
          <cell r="C20">
            <v>12759446.229999999</v>
          </cell>
          <cell r="F20">
            <v>96386.4</v>
          </cell>
        </row>
        <row r="21">
          <cell r="C21">
            <v>0</v>
          </cell>
          <cell r="F21">
            <v>0</v>
          </cell>
        </row>
        <row r="22">
          <cell r="C22">
            <v>3568242.0300000017</v>
          </cell>
          <cell r="F22">
            <v>0</v>
          </cell>
        </row>
        <row r="23">
          <cell r="C23">
            <v>5843959.26</v>
          </cell>
          <cell r="F23">
            <v>406107.12000000005</v>
          </cell>
        </row>
        <row r="24">
          <cell r="C24">
            <v>0</v>
          </cell>
          <cell r="F24">
            <v>0</v>
          </cell>
        </row>
        <row r="25">
          <cell r="C25">
            <v>2187634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6512836.599999998</v>
          </cell>
          <cell r="F28">
            <v>10265.34</v>
          </cell>
        </row>
        <row r="29">
          <cell r="C29">
            <v>8287640.250000007</v>
          </cell>
          <cell r="F29">
            <v>159587.02000000002</v>
          </cell>
        </row>
        <row r="30">
          <cell r="C30">
            <v>742045.51</v>
          </cell>
          <cell r="F30">
            <v>4581.63</v>
          </cell>
        </row>
        <row r="32">
          <cell r="C32">
            <v>6046004.579999997</v>
          </cell>
          <cell r="F32">
            <v>41910.939999999995</v>
          </cell>
        </row>
        <row r="33">
          <cell r="C33">
            <v>12172967.750000013</v>
          </cell>
          <cell r="F33">
            <v>170935.55000000002</v>
          </cell>
        </row>
        <row r="34">
          <cell r="C34">
            <v>924034.1200000001</v>
          </cell>
          <cell r="F34">
            <v>0</v>
          </cell>
        </row>
        <row r="36">
          <cell r="C36">
            <v>6825683.3299999945</v>
          </cell>
        </row>
        <row r="37">
          <cell r="C37">
            <v>661403.88</v>
          </cell>
        </row>
        <row r="38">
          <cell r="C38">
            <v>0</v>
          </cell>
        </row>
        <row r="39">
          <cell r="D39">
            <v>0.8282267955598267</v>
          </cell>
        </row>
        <row r="40">
          <cell r="C40">
            <v>4886811.270000001</v>
          </cell>
        </row>
        <row r="41">
          <cell r="D41">
            <v>0.8999999999999998</v>
          </cell>
        </row>
        <row r="42">
          <cell r="C42">
            <v>4686893.079999998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0.8000000000000005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tabSelected="1" zoomScale="85" zoomScaleNormal="85" zoomScalePageLayoutView="0" workbookViewId="0" topLeftCell="A1">
      <selection activeCell="H8" sqref="H8"/>
    </sheetView>
  </sheetViews>
  <sheetFormatPr defaultColWidth="11.421875" defaultRowHeight="12.75"/>
  <cols>
    <col min="1" max="1" width="20.57421875" style="0" bestFit="1" customWidth="1"/>
    <col min="2" max="3" width="18.00390625" style="179" customWidth="1"/>
    <col min="4" max="4" width="18.00390625" style="177" hidden="1" customWidth="1"/>
    <col min="5" max="5" width="18.00390625" style="177" customWidth="1"/>
    <col min="6" max="6" width="18.00390625" style="177" bestFit="1" customWidth="1"/>
    <col min="7" max="7" width="19.7109375" style="0" customWidth="1"/>
    <col min="8" max="8" width="16.421875" style="0" bestFit="1" customWidth="1"/>
    <col min="9" max="9" width="20.57421875" style="0" customWidth="1"/>
    <col min="10" max="10" width="17.421875" style="0" bestFit="1" customWidth="1"/>
    <col min="11" max="11" width="16.8515625" style="0" customWidth="1"/>
    <col min="12" max="12" width="18.421875" style="0" bestFit="1" customWidth="1"/>
    <col min="13" max="13" width="16.421875" style="0" bestFit="1" customWidth="1"/>
    <col min="14" max="14" width="24.00390625" style="0" customWidth="1"/>
    <col min="15" max="15" width="13.28125" style="0" bestFit="1" customWidth="1"/>
    <col min="16" max="19" width="11.7109375" style="0" bestFit="1" customWidth="1"/>
  </cols>
  <sheetData>
    <row r="1" spans="1:6" ht="12.75">
      <c r="A1" s="288" t="s">
        <v>103</v>
      </c>
      <c r="B1" s="289" t="s">
        <v>86</v>
      </c>
      <c r="C1" s="289" t="s">
        <v>108</v>
      </c>
      <c r="D1" s="290" t="s">
        <v>81</v>
      </c>
      <c r="E1" s="290" t="s">
        <v>111</v>
      </c>
      <c r="F1" s="291" t="s">
        <v>82</v>
      </c>
    </row>
    <row r="2" spans="1:8" ht="12.75">
      <c r="A2" s="292" t="s">
        <v>80</v>
      </c>
      <c r="B2" s="293">
        <f>'AA-01-2014'!$BC$60</f>
        <v>0.8152270448095819</v>
      </c>
      <c r="C2" s="294">
        <f>+'AA-01-2014'!BC13</f>
        <v>1627680.9</v>
      </c>
      <c r="D2" s="294">
        <f>+'AA-01-2014'!BV13</f>
        <v>70140774.6281216</v>
      </c>
      <c r="E2" s="294">
        <f>D2-'AA-01-2014'!BW13</f>
        <v>27806316.818100117</v>
      </c>
      <c r="F2" s="295">
        <f>+'AA-01-2014'!BX13</f>
        <v>12214042.65357556</v>
      </c>
      <c r="H2" s="317">
        <f>+B2*C2</f>
        <v>1326929.4900000005</v>
      </c>
    </row>
    <row r="3" spans="1:8" ht="12.75">
      <c r="A3" s="292" t="s">
        <v>83</v>
      </c>
      <c r="B3" s="293">
        <f>'AA-01-2014'!$BC$61</f>
        <v>0.843728847466</v>
      </c>
      <c r="C3" s="294">
        <f>+'AA-01-2014'!BC45</f>
        <v>55833722.800000004</v>
      </c>
      <c r="D3" s="294">
        <f>+'AA-01-2014'!BV45</f>
        <v>556771669.6386442</v>
      </c>
      <c r="E3" s="294">
        <f>D3-'AA-01-2014'!BW45</f>
        <v>551214673.9969532</v>
      </c>
      <c r="F3" s="295">
        <f>+'AA-01-2014'!BX45</f>
        <v>267600550.40844485</v>
      </c>
      <c r="H3" s="317">
        <f>+B3*C3</f>
        <v>47108522.587780125</v>
      </c>
    </row>
    <row r="4" spans="1:8" ht="12.75">
      <c r="A4" s="292" t="s">
        <v>84</v>
      </c>
      <c r="B4" s="293">
        <f>'AA-01-2014'!$BC$62</f>
        <v>0.9000000000000002</v>
      </c>
      <c r="C4" s="294">
        <f>+'AA-01-2014'!BC47</f>
        <v>3404296.68</v>
      </c>
      <c r="D4" s="294">
        <f>+'AA-01-2014'!BV47</f>
        <v>27526576.605384804</v>
      </c>
      <c r="E4" s="294">
        <f>+D4-'AA-01-2014'!BW47</f>
        <v>20321477.98866151</v>
      </c>
      <c r="F4" s="295">
        <f>+'AA-01-2014'!BX47</f>
        <v>15759897.074888289</v>
      </c>
      <c r="H4" s="317">
        <f>+B4*C4</f>
        <v>3063867.012000001</v>
      </c>
    </row>
    <row r="5" spans="1:8" ht="12.75">
      <c r="A5" s="292" t="s">
        <v>85</v>
      </c>
      <c r="B5" s="293">
        <f>'AA-01-2014'!$BC$63</f>
        <v>0.8025930231901262</v>
      </c>
      <c r="C5" s="294">
        <f>+'AA-01-2014'!BC58</f>
        <v>3715586.1299999994</v>
      </c>
      <c r="D5" s="294">
        <f>+'AA-01-2014'!BV58</f>
        <v>54217232.92798143</v>
      </c>
      <c r="E5" s="294">
        <f>+D5-'AA-01-2014'!BW58</f>
        <v>25670320.285934787</v>
      </c>
      <c r="F5" s="295">
        <f>+'AA-01-2014'!BX58</f>
        <v>18922987.669844422</v>
      </c>
      <c r="H5" s="317">
        <f>+B5*C5</f>
        <v>2982103.505000001</v>
      </c>
    </row>
    <row r="6" spans="1:8" ht="12.75">
      <c r="A6" s="296" t="s">
        <v>110</v>
      </c>
      <c r="B6" s="297"/>
      <c r="C6" s="298">
        <f>SUM(C2:C5)</f>
        <v>64581286.510000005</v>
      </c>
      <c r="D6" s="298">
        <f>SUM(D2:D5)</f>
        <v>708656253.800132</v>
      </c>
      <c r="E6" s="298">
        <f>SUM(E2:E5)</f>
        <v>625012789.0896497</v>
      </c>
      <c r="F6" s="299">
        <f>+SUM(F2:F5)</f>
        <v>314497477.80675316</v>
      </c>
      <c r="H6" s="317">
        <f>+SUM(H2:H5)</f>
        <v>54481422.59478013</v>
      </c>
    </row>
    <row r="7" spans="1:6" ht="12.75">
      <c r="A7" s="300" t="s">
        <v>104</v>
      </c>
      <c r="B7" s="301" t="s">
        <v>86</v>
      </c>
      <c r="C7" s="301" t="s">
        <v>108</v>
      </c>
      <c r="D7" s="302" t="s">
        <v>81</v>
      </c>
      <c r="E7" s="302" t="s">
        <v>111</v>
      </c>
      <c r="F7" s="303" t="s">
        <v>82</v>
      </c>
    </row>
    <row r="8" spans="1:8" ht="12.75">
      <c r="A8" s="292" t="s">
        <v>80</v>
      </c>
      <c r="B8" s="293">
        <f>'AA-01-2015'!$BG$60</f>
        <v>0.935712723395479</v>
      </c>
      <c r="C8" s="294">
        <f>+'AA-01-2015'!BG13</f>
        <v>10786027.93</v>
      </c>
      <c r="D8" s="294">
        <f>+'AA-01-2015'!CA13</f>
        <v>80233398.19712159</v>
      </c>
      <c r="E8" s="294">
        <f>D8-'AA-01-2015'!CB13</f>
        <v>36997917.04060491</v>
      </c>
      <c r="F8" s="295">
        <f>+'AA-01-2015'!CC13</f>
        <v>20767464.827709123</v>
      </c>
      <c r="G8" s="248"/>
      <c r="H8" s="317">
        <f>+B8*C8</f>
        <v>10092623.569</v>
      </c>
    </row>
    <row r="9" spans="1:8" ht="12.75">
      <c r="A9" s="292" t="s">
        <v>83</v>
      </c>
      <c r="B9" s="293">
        <f>'AA-01-2015'!$BG$61</f>
        <v>0.7845586863597603</v>
      </c>
      <c r="C9" s="294">
        <f>+'AA-01-2015'!BG45</f>
        <v>56989143.14</v>
      </c>
      <c r="D9" s="294">
        <f>+'AA-01-2015'!CA45</f>
        <v>601482996.917331</v>
      </c>
      <c r="E9" s="294">
        <f>+D9-'AA-01-2015'!CB45</f>
        <v>595578903.3697218</v>
      </c>
      <c r="F9" s="295">
        <f>+'AA-01-2015'!CC45</f>
        <v>294115715.6349249</v>
      </c>
      <c r="G9" s="248"/>
      <c r="H9" s="317">
        <f>+B9*C9</f>
        <v>44711327.27868675</v>
      </c>
    </row>
    <row r="10" spans="1:8" ht="12.75">
      <c r="A10" s="292" t="s">
        <v>84</v>
      </c>
      <c r="B10" s="293">
        <f>'AA-01-2015'!$BG$62</f>
        <v>0.8999999999999998</v>
      </c>
      <c r="C10" s="294">
        <f>+'AA-01-2015'!BG47</f>
        <v>4772008.970000001</v>
      </c>
      <c r="D10" s="294">
        <f>+'AA-01-2015'!CA47</f>
        <v>31703351.145384803</v>
      </c>
      <c r="E10" s="294">
        <f>+D10-'AA-01-2015'!CB47</f>
        <v>24616286.061661508</v>
      </c>
      <c r="F10" s="295">
        <f>+'AA-01-2015'!CC47</f>
        <v>19169415.94535822</v>
      </c>
      <c r="G10" s="248"/>
      <c r="H10" s="317">
        <f>+B10*C10</f>
        <v>4294808.073</v>
      </c>
    </row>
    <row r="11" spans="1:8" ht="12.75">
      <c r="A11" s="292" t="s">
        <v>85</v>
      </c>
      <c r="B11" s="293">
        <f>'AA-01-2015'!$BG$63</f>
        <v>0.8004567580939446</v>
      </c>
      <c r="C11" s="294">
        <f>+'AA-01-2015'!BG58</f>
        <v>4704426.76</v>
      </c>
      <c r="D11" s="294">
        <f>+'AA-01-2015'!CA58</f>
        <v>57982923.120981425</v>
      </c>
      <c r="E11" s="294">
        <f>+D11-'AA-01-2015'!CB58</f>
        <v>29436010.478934783</v>
      </c>
      <c r="F11" s="295">
        <f>+'AA-01-2015'!CC58</f>
        <v>21562399.093575075</v>
      </c>
      <c r="G11" s="248"/>
      <c r="H11" s="317">
        <f>+B11*C11</f>
        <v>3765690.192999999</v>
      </c>
    </row>
    <row r="12" spans="1:8" ht="12.75">
      <c r="A12" s="296" t="s">
        <v>110</v>
      </c>
      <c r="B12" s="297"/>
      <c r="C12" s="298">
        <f>SUM(C8:C11)</f>
        <v>77251606.8</v>
      </c>
      <c r="D12" s="298">
        <f>SUM(D8:D11)</f>
        <v>771402669.3808188</v>
      </c>
      <c r="E12" s="298">
        <f>SUM(E8:E11)</f>
        <v>686629116.950923</v>
      </c>
      <c r="F12" s="299">
        <f>+SUM(F8:F11)</f>
        <v>355614995.5015673</v>
      </c>
      <c r="G12" s="248"/>
      <c r="H12" s="317">
        <f>+SUM(H8:H11)</f>
        <v>62864449.11368674</v>
      </c>
    </row>
    <row r="13" spans="1:6" ht="12.75">
      <c r="A13" s="300" t="s">
        <v>105</v>
      </c>
      <c r="B13" s="301" t="s">
        <v>86</v>
      </c>
      <c r="C13" s="301" t="s">
        <v>108</v>
      </c>
      <c r="D13" s="302" t="s">
        <v>81</v>
      </c>
      <c r="E13" s="302" t="s">
        <v>111</v>
      </c>
      <c r="F13" s="303" t="s">
        <v>82</v>
      </c>
    </row>
    <row r="14" spans="1:8" ht="14.25" customHeight="1">
      <c r="A14" s="292" t="s">
        <v>80</v>
      </c>
      <c r="B14" s="293">
        <f>+'AA-01-2016'!BK60</f>
        <v>0.8937843847540131</v>
      </c>
      <c r="C14" s="294">
        <f>+'AA-01-2016'!BK13</f>
        <v>6982533.2299999995</v>
      </c>
      <c r="D14" s="294">
        <f>+'AA-01-2016'!CF13</f>
        <v>86474277.36412159</v>
      </c>
      <c r="E14" s="294">
        <f>D14-'AA-01-2016'!CG13</f>
        <v>42881400.33847007</v>
      </c>
      <c r="F14" s="295">
        <f>+'AA-01-2016'!CH13</f>
        <v>24697424.20392852</v>
      </c>
      <c r="H14" s="317">
        <f>+B14*C14</f>
        <v>6240879.167000001</v>
      </c>
    </row>
    <row r="15" spans="1:8" ht="12.75">
      <c r="A15" s="292" t="s">
        <v>83</v>
      </c>
      <c r="B15" s="293">
        <f>+'AA-01-2016'!BK61</f>
        <v>0.8311485554143326</v>
      </c>
      <c r="C15" s="294">
        <f>+'AA-01-2016'!BK45</f>
        <v>59914795.56</v>
      </c>
      <c r="D15" s="294">
        <f>+'AA-01-2016'!CF45</f>
        <v>651281092.69497</v>
      </c>
      <c r="E15" s="294">
        <f>+D15-'AA-01-2016'!CG45</f>
        <v>645108962.9660827</v>
      </c>
      <c r="F15" s="295">
        <f>+'AA-01-2016'!CH45</f>
        <v>324250834.6156658</v>
      </c>
      <c r="H15" s="317">
        <f>+B15*C15</f>
        <v>49798095.777639076</v>
      </c>
    </row>
    <row r="16" spans="1:8" ht="12.75">
      <c r="A16" s="292" t="s">
        <v>84</v>
      </c>
      <c r="B16" s="293">
        <f>+'AA-01-2016'!BK62</f>
        <v>0.9</v>
      </c>
      <c r="C16" s="294">
        <f>+'AA-01-2016'!BK47</f>
        <v>3252026.8200000008</v>
      </c>
      <c r="D16" s="294">
        <f>+'AA-01-2016'!CF47</f>
        <v>34630175.28338481</v>
      </c>
      <c r="E16" s="294">
        <f>+D16-'AA-01-2016'!CG47</f>
        <v>27543110.19966151</v>
      </c>
      <c r="F16" s="295">
        <f>+'AA-01-2016'!CH47</f>
        <v>21015732.332055423</v>
      </c>
      <c r="H16" s="317">
        <f>+B16*C16</f>
        <v>2926824.1380000007</v>
      </c>
    </row>
    <row r="17" spans="1:8" ht="12.75">
      <c r="A17" s="292" t="s">
        <v>85</v>
      </c>
      <c r="B17" s="293">
        <f>+'AA-01-2016'!BK63</f>
        <v>0.7999999999999999</v>
      </c>
      <c r="C17" s="294">
        <f>+'AA-01-2016'!BK58</f>
        <v>4008701.249999999</v>
      </c>
      <c r="D17" s="294">
        <f>+'AA-01-2016'!CF58</f>
        <v>61189884.120981425</v>
      </c>
      <c r="E17" s="294">
        <f>+D17-'AA-01-2016'!CG58</f>
        <v>32642971.478934783</v>
      </c>
      <c r="F17" s="295">
        <f>+'AA-01-2016'!CH58</f>
        <v>23471683.640469514</v>
      </c>
      <c r="H17" s="317">
        <f>+B17*C17</f>
        <v>3206960.999999999</v>
      </c>
    </row>
    <row r="18" spans="1:8" ht="12.75">
      <c r="A18" s="296" t="s">
        <v>110</v>
      </c>
      <c r="B18" s="297"/>
      <c r="C18" s="298">
        <f>+SUM(C14:C17)</f>
        <v>74158056.86</v>
      </c>
      <c r="D18" s="298">
        <f>+SUM(D14:D17)</f>
        <v>833575429.4634578</v>
      </c>
      <c r="E18" s="298">
        <f>+SUM(E14:E17)</f>
        <v>748176444.983149</v>
      </c>
      <c r="F18" s="299">
        <f>+SUM(F14:F17)</f>
        <v>393435674.79211926</v>
      </c>
      <c r="H18" s="317">
        <f>+SUM(H14:H17)</f>
        <v>62172760.08263908</v>
      </c>
    </row>
    <row r="19" spans="1:6" ht="12.75">
      <c r="A19" s="300" t="s">
        <v>106</v>
      </c>
      <c r="B19" s="301" t="s">
        <v>86</v>
      </c>
      <c r="C19" s="301" t="s">
        <v>108</v>
      </c>
      <c r="D19" s="302" t="s">
        <v>81</v>
      </c>
      <c r="E19" s="302" t="s">
        <v>111</v>
      </c>
      <c r="F19" s="303" t="s">
        <v>82</v>
      </c>
    </row>
    <row r="20" spans="1:8" ht="12.75">
      <c r="A20" s="292" t="s">
        <v>80</v>
      </c>
      <c r="B20" s="293">
        <f>+'AA-01-2017'!BO60</f>
        <v>0.9</v>
      </c>
      <c r="C20" s="294">
        <f>+'AA-01-2017'!BO13</f>
        <v>6846070.740000001</v>
      </c>
      <c r="D20" s="294">
        <f>+'AA-01-2017'!CK13</f>
        <v>92635741.03012158</v>
      </c>
      <c r="E20" s="294">
        <f>+D20-'AA-01-2017'!CL13</f>
        <v>48094616.78966255</v>
      </c>
      <c r="F20" s="295">
        <f>+'AA-01-2017'!CM13</f>
        <v>27392658.98169879</v>
      </c>
      <c r="H20" s="317">
        <f>+B20*C20</f>
        <v>6161463.666000001</v>
      </c>
    </row>
    <row r="21" spans="1:8" ht="12.75">
      <c r="A21" s="292" t="s">
        <v>83</v>
      </c>
      <c r="B21" s="293">
        <f>+'AA-01-2017'!BO61</f>
        <v>0.8282267955598267</v>
      </c>
      <c r="C21" s="294">
        <f>+'AA-01-2017'!BO45</f>
        <v>97849672.14000002</v>
      </c>
      <c r="D21" s="294">
        <f>+'AA-01-2017'!CK45</f>
        <v>732322813.0980619</v>
      </c>
      <c r="E21" s="294">
        <f>+D21-'AA-01-2017'!CL45</f>
        <v>725820085.3792312</v>
      </c>
      <c r="F21" s="295">
        <f>+'AA-01-2017'!CM45</f>
        <v>383984637.82064354</v>
      </c>
      <c r="H21" s="317">
        <f>+B21*C21</f>
        <v>81041720.40309186</v>
      </c>
    </row>
    <row r="22" spans="1:8" ht="12.75">
      <c r="A22" s="292" t="s">
        <v>84</v>
      </c>
      <c r="B22" s="293">
        <f>+'AA-01-2017'!BO62</f>
        <v>0.8999999999999998</v>
      </c>
      <c r="C22" s="294">
        <f>+'AA-01-2017'!BO47</f>
        <v>4886811.270000001</v>
      </c>
      <c r="D22" s="294">
        <f>+'AA-01-2017'!CK47</f>
        <v>39028305.42638481</v>
      </c>
      <c r="E22" s="294">
        <f>+D22-'AA-01-2017'!CL47</f>
        <v>31941240.342661507</v>
      </c>
      <c r="F22" s="295">
        <f>+'AA-01-2017'!CM47</f>
        <v>24200317.262934446</v>
      </c>
      <c r="H22" s="317">
        <f>+B22*C22</f>
        <v>4398130.143</v>
      </c>
    </row>
    <row r="23" spans="1:8" ht="12.75">
      <c r="A23" s="292" t="s">
        <v>85</v>
      </c>
      <c r="B23" s="293">
        <f>+'AA-01-2017'!BO63</f>
        <v>0.8000000000000005</v>
      </c>
      <c r="C23" s="294">
        <f>+'AA-01-2017'!BO58</f>
        <v>4686893.079999998</v>
      </c>
      <c r="D23" s="294">
        <f>+'AA-01-2017'!CK58</f>
        <v>64939398.58498143</v>
      </c>
      <c r="E23" s="294">
        <f>+D23-'AA-01-2017'!CL58</f>
        <v>36392485.94293478</v>
      </c>
      <c r="F23" s="295">
        <f>+'AA-01-2017'!CM58</f>
        <v>25777750.69681849</v>
      </c>
      <c r="H23" s="317">
        <f>+B23*C23</f>
        <v>3749514.464000001</v>
      </c>
    </row>
    <row r="24" spans="1:8" ht="12.75">
      <c r="A24" s="296" t="s">
        <v>110</v>
      </c>
      <c r="B24" s="297"/>
      <c r="C24" s="298">
        <f>+SUM(C20:C23)</f>
        <v>114269447.23</v>
      </c>
      <c r="D24" s="298">
        <f>+SUM(D20:D23)</f>
        <v>928926258.1395497</v>
      </c>
      <c r="E24" s="298">
        <f>+SUM(E20:E23)</f>
        <v>842248428.4544901</v>
      </c>
      <c r="F24" s="299">
        <f>+SUM(F20:F23)</f>
        <v>461355364.7620953</v>
      </c>
      <c r="H24" s="317">
        <f>+SUM(H20:H23)</f>
        <v>95350828.67609186</v>
      </c>
    </row>
    <row r="25" spans="1:6" ht="12.75">
      <c r="A25" s="300" t="s">
        <v>107</v>
      </c>
      <c r="B25" s="301" t="s">
        <v>86</v>
      </c>
      <c r="C25" s="301" t="s">
        <v>108</v>
      </c>
      <c r="D25" s="302" t="s">
        <v>81</v>
      </c>
      <c r="E25" s="302" t="s">
        <v>111</v>
      </c>
      <c r="F25" s="303" t="s">
        <v>82</v>
      </c>
    </row>
    <row r="26" spans="1:8" ht="12.75">
      <c r="A26" s="292" t="s">
        <v>80</v>
      </c>
      <c r="B26" s="293">
        <f>+'AA-01-2018'!BS60</f>
        <v>0.7999999999999999</v>
      </c>
      <c r="C26" s="294">
        <f>+'AA-01-2018'!BS13</f>
        <v>9999670.296862608</v>
      </c>
      <c r="D26" s="294">
        <f>+'AA-01-2018'!CP13</f>
        <v>100635477.26761167</v>
      </c>
      <c r="E26" s="294">
        <f>+D26-'AA-01-2018'!CQ13</f>
        <v>56094353.027152635</v>
      </c>
      <c r="F26" s="295">
        <f>+'AA-01-2018'!CR13</f>
        <v>33412954.233360115</v>
      </c>
      <c r="H26" s="317">
        <f>+B26*C26</f>
        <v>7999736.237490086</v>
      </c>
    </row>
    <row r="27" spans="1:8" ht="12.75">
      <c r="A27" s="292" t="s">
        <v>83</v>
      </c>
      <c r="B27" s="293">
        <f>+'AA-01-2018'!BS61</f>
        <v>0.8000000000000002</v>
      </c>
      <c r="C27" s="294">
        <f>+'AA-01-2018'!BS45</f>
        <v>44311784.146662734</v>
      </c>
      <c r="D27" s="294">
        <f>+'AA-01-2018'!CP45</f>
        <v>767772240.415392</v>
      </c>
      <c r="E27" s="294">
        <f>+D27-'AA-01-2018'!CQ45</f>
        <v>761269512.6965613</v>
      </c>
      <c r="F27" s="295">
        <f>+'AA-01-2018'!CR45</f>
        <v>406414355.9503382</v>
      </c>
      <c r="H27" s="317">
        <f>+B27*C27</f>
        <v>35449427.3173302</v>
      </c>
    </row>
    <row r="28" spans="1:8" ht="12.75">
      <c r="A28" s="292" t="s">
        <v>84</v>
      </c>
      <c r="B28" s="293">
        <f>+'AA-01-2018'!BS62</f>
        <v>0.8</v>
      </c>
      <c r="C28" s="294">
        <f>+'AA-01-2018'!BS47</f>
        <v>1851000</v>
      </c>
      <c r="D28" s="294">
        <f>+'AA-01-2018'!CP47</f>
        <v>40509105.42638481</v>
      </c>
      <c r="E28" s="294">
        <f>+D28-'AA-01-2018'!CQ47</f>
        <v>33304006.809661508</v>
      </c>
      <c r="F28" s="295">
        <f>+'AA-01-2018'!CR47</f>
        <v>24972595.112870608</v>
      </c>
      <c r="H28" s="317">
        <f>+B28*C28</f>
        <v>1480800</v>
      </c>
    </row>
    <row r="29" spans="1:8" ht="12.75">
      <c r="A29" s="292" t="s">
        <v>85</v>
      </c>
      <c r="B29" s="293">
        <f>+'AA-01-2018'!BS63</f>
        <v>0.7999999999999993</v>
      </c>
      <c r="C29" s="294">
        <f>+'AA-01-2018'!BS58</f>
        <v>3788510.2208800013</v>
      </c>
      <c r="D29" s="294">
        <f>+'AA-01-2018'!CP58</f>
        <v>67970206.76168543</v>
      </c>
      <c r="E29" s="294">
        <f>+D29-'AA-01-2018'!CQ58</f>
        <v>39423294.119638786</v>
      </c>
      <c r="F29" s="295">
        <f>+'AA-01-2018'!CR58</f>
        <v>27992012.904291637</v>
      </c>
      <c r="H29" s="317">
        <f>+B29*C29</f>
        <v>3030808.1767039984</v>
      </c>
    </row>
    <row r="30" spans="1:8" ht="13.5" thickBot="1">
      <c r="A30" s="304" t="s">
        <v>110</v>
      </c>
      <c r="B30" s="305"/>
      <c r="C30" s="306">
        <f>+SUM(C26:C29)</f>
        <v>59950964.664405346</v>
      </c>
      <c r="D30" s="306">
        <f>+SUM(D26:D29)</f>
        <v>976887029.871074</v>
      </c>
      <c r="E30" s="306">
        <f>+SUM(E26:E29)</f>
        <v>890091166.6530143</v>
      </c>
      <c r="F30" s="307">
        <f>+SUM(F26:F29)</f>
        <v>492791918.20086056</v>
      </c>
      <c r="H30" s="317">
        <f>+SUM(H26:H29)</f>
        <v>47960771.73152428</v>
      </c>
    </row>
    <row r="31" spans="4:6" ht="12.75">
      <c r="D31" s="178"/>
      <c r="E31" s="178"/>
      <c r="F31" s="178"/>
    </row>
    <row r="32" ht="12.75">
      <c r="F32" s="178"/>
    </row>
    <row r="33" spans="4:6" ht="12.75">
      <c r="D33" s="178"/>
      <c r="E33" s="178"/>
      <c r="F33" s="178"/>
    </row>
    <row r="34" spans="4:6" ht="12.75">
      <c r="D34" s="178"/>
      <c r="E34" s="178"/>
      <c r="F34" s="178"/>
    </row>
    <row r="35" spans="1:10" ht="12.75">
      <c r="A35" s="285" t="s">
        <v>94</v>
      </c>
      <c r="B35" s="286" t="s">
        <v>109</v>
      </c>
      <c r="C35" s="178"/>
      <c r="D35" s="178"/>
      <c r="E35" s="178"/>
      <c r="F35"/>
      <c r="G35" s="284" t="s">
        <v>87</v>
      </c>
      <c r="H35" s="320">
        <f>+B36/1000</f>
        <v>814601.977320303</v>
      </c>
      <c r="I35">
        <v>0.989</v>
      </c>
      <c r="J35" s="321">
        <f>+I35*H35</f>
        <v>805641.3555697796</v>
      </c>
    </row>
    <row r="36" spans="1:10" ht="12.75">
      <c r="A36" s="284" t="s">
        <v>87</v>
      </c>
      <c r="B36" s="287">
        <f>+E27+E26*E27/(E27+E29)</f>
        <v>814601977.320303</v>
      </c>
      <c r="C36" s="178"/>
      <c r="D36" s="178"/>
      <c r="E36" s="178"/>
      <c r="F36"/>
      <c r="G36" s="284" t="s">
        <v>88</v>
      </c>
      <c r="H36" s="320">
        <f>+B37/1000</f>
        <v>42185.18252304981</v>
      </c>
      <c r="I36">
        <v>0.989</v>
      </c>
      <c r="J36" s="321">
        <f aca="true" t="shared" si="0" ref="J36:J42">+I36*H36</f>
        <v>41721.14551529626</v>
      </c>
    </row>
    <row r="37" spans="1:10" ht="12.75">
      <c r="A37" s="284" t="s">
        <v>88</v>
      </c>
      <c r="B37" s="287">
        <f>+E29+E26*E29/(E27+E29)</f>
        <v>42185182.52304981</v>
      </c>
      <c r="C37" s="178"/>
      <c r="D37" s="178"/>
      <c r="E37" s="178"/>
      <c r="F37"/>
      <c r="G37" s="284" t="s">
        <v>90</v>
      </c>
      <c r="H37" s="320">
        <f>+B38/1000</f>
        <v>33304.00680966151</v>
      </c>
      <c r="I37">
        <v>0.989</v>
      </c>
      <c r="J37" s="321">
        <f t="shared" si="0"/>
        <v>32937.66273475523</v>
      </c>
    </row>
    <row r="38" spans="1:10" ht="12.75">
      <c r="A38" s="284" t="s">
        <v>90</v>
      </c>
      <c r="B38" s="287">
        <f>+E28</f>
        <v>33304006.809661508</v>
      </c>
      <c r="C38" s="178"/>
      <c r="D38" s="178"/>
      <c r="E38" s="178"/>
      <c r="F38"/>
      <c r="G38" s="319" t="s">
        <v>117</v>
      </c>
      <c r="H38" s="320">
        <f>SUM(H35:H37)</f>
        <v>890091.1666530143</v>
      </c>
      <c r="I38">
        <v>0.989</v>
      </c>
      <c r="J38" s="321">
        <f t="shared" si="0"/>
        <v>880300.1638198311</v>
      </c>
    </row>
    <row r="39" spans="1:10" ht="12.75">
      <c r="A39" s="284" t="s">
        <v>91</v>
      </c>
      <c r="B39" s="287">
        <f>+F27+F26*F27/(F27+F29)</f>
        <v>437674266.59794986</v>
      </c>
      <c r="C39" s="178"/>
      <c r="D39" s="178"/>
      <c r="E39" s="178"/>
      <c r="F39"/>
      <c r="G39" s="284" t="s">
        <v>91</v>
      </c>
      <c r="H39" s="320">
        <f>+B39/1000</f>
        <v>437674.26659794984</v>
      </c>
      <c r="I39">
        <v>0.989</v>
      </c>
      <c r="J39" s="321">
        <f t="shared" si="0"/>
        <v>432859.8496653724</v>
      </c>
    </row>
    <row r="40" spans="1:10" ht="12.75">
      <c r="A40" s="284" t="s">
        <v>89</v>
      </c>
      <c r="B40" s="287">
        <f>+F29+F26*F29/(F27+F29)</f>
        <v>30145056.490040056</v>
      </c>
      <c r="C40" s="178"/>
      <c r="D40" s="178"/>
      <c r="E40" s="178"/>
      <c r="F40"/>
      <c r="G40" s="284" t="s">
        <v>89</v>
      </c>
      <c r="H40" s="320">
        <f>+B40/1000</f>
        <v>30145.056490040057</v>
      </c>
      <c r="I40">
        <v>0.989</v>
      </c>
      <c r="J40" s="321">
        <f t="shared" si="0"/>
        <v>29813.460868649618</v>
      </c>
    </row>
    <row r="41" spans="1:10" ht="12.75">
      <c r="A41" s="284" t="s">
        <v>92</v>
      </c>
      <c r="B41" s="287">
        <f>+F28</f>
        <v>24972595.112870608</v>
      </c>
      <c r="C41" s="178"/>
      <c r="D41" s="178"/>
      <c r="E41" s="178"/>
      <c r="F41"/>
      <c r="G41" s="284" t="s">
        <v>92</v>
      </c>
      <c r="H41" s="320">
        <f>+B41/1000</f>
        <v>24972.595112870607</v>
      </c>
      <c r="I41">
        <v>0.989</v>
      </c>
      <c r="J41" s="321">
        <f t="shared" si="0"/>
        <v>24697.89656662903</v>
      </c>
    </row>
    <row r="42" spans="4:10" ht="12.75">
      <c r="D42" s="178"/>
      <c r="E42" s="178"/>
      <c r="F42" s="178"/>
      <c r="G42" s="319" t="s">
        <v>117</v>
      </c>
      <c r="H42" s="320">
        <f>SUM(H39:H41)</f>
        <v>492791.9182008605</v>
      </c>
      <c r="I42">
        <v>0.989</v>
      </c>
      <c r="J42" s="321">
        <f t="shared" si="0"/>
        <v>487371.20710065105</v>
      </c>
    </row>
    <row r="43" spans="4:6" ht="12.75">
      <c r="D43" s="178"/>
      <c r="E43" s="178"/>
      <c r="F43" s="178"/>
    </row>
    <row r="44" spans="1:6" ht="12.75">
      <c r="A44" s="308" t="s">
        <v>112</v>
      </c>
      <c r="B44" s="309" t="s">
        <v>111</v>
      </c>
      <c r="C44" s="310" t="s">
        <v>82</v>
      </c>
      <c r="D44" s="178"/>
      <c r="E44" s="178"/>
      <c r="F44" s="178"/>
    </row>
    <row r="45" spans="1:6" ht="12.75">
      <c r="A45" s="311" t="s">
        <v>83</v>
      </c>
      <c r="B45" s="312">
        <f>+B36</f>
        <v>814601977.320303</v>
      </c>
      <c r="C45" s="313">
        <f>+B39</f>
        <v>437674266.59794986</v>
      </c>
      <c r="D45" s="178"/>
      <c r="E45" s="178"/>
      <c r="F45" s="178"/>
    </row>
    <row r="46" spans="1:6" ht="12.75">
      <c r="A46" s="311" t="s">
        <v>84</v>
      </c>
      <c r="B46" s="312">
        <f>+B38</f>
        <v>33304006.809661508</v>
      </c>
      <c r="C46" s="313">
        <f>+B41</f>
        <v>24972595.112870608</v>
      </c>
      <c r="D46" s="178"/>
      <c r="E46" s="178"/>
      <c r="F46" s="178"/>
    </row>
    <row r="47" spans="1:6" ht="12.75">
      <c r="A47" s="311" t="s">
        <v>85</v>
      </c>
      <c r="B47" s="312">
        <f>+B37</f>
        <v>42185182.52304981</v>
      </c>
      <c r="C47" s="313">
        <f>+B40</f>
        <v>30145056.490040056</v>
      </c>
      <c r="D47" s="178"/>
      <c r="E47" s="178"/>
      <c r="F47" s="178"/>
    </row>
    <row r="48" spans="1:6" ht="13.5" thickBot="1">
      <c r="A48" s="314" t="s">
        <v>110</v>
      </c>
      <c r="B48" s="315">
        <f>+SUM(B45:B47)</f>
        <v>890091166.6530143</v>
      </c>
      <c r="C48" s="316">
        <f>+SUM(C45:C47)</f>
        <v>492791918.20086056</v>
      </c>
      <c r="D48" s="178"/>
      <c r="E48" s="178"/>
      <c r="F48" s="178"/>
    </row>
    <row r="49" spans="4:6" ht="12.75">
      <c r="D49" s="178"/>
      <c r="E49" s="178"/>
      <c r="F49" s="178"/>
    </row>
    <row r="50" spans="4:6" ht="12.75">
      <c r="D50" s="178"/>
      <c r="E50" s="178"/>
      <c r="F50" s="178"/>
    </row>
    <row r="51" spans="4:6" ht="12.75">
      <c r="D51" s="178"/>
      <c r="E51" s="178"/>
      <c r="F51" s="178"/>
    </row>
    <row r="52" spans="4:6" ht="12.75">
      <c r="D52" s="178"/>
      <c r="E52" s="178"/>
      <c r="F52" s="178"/>
    </row>
    <row r="53" spans="4:6" ht="12.75">
      <c r="D53" s="178"/>
      <c r="E53" s="178"/>
      <c r="F53" s="178"/>
    </row>
    <row r="54" spans="4:6" ht="12.75">
      <c r="D54" s="178"/>
      <c r="E54" s="178"/>
      <c r="F54" s="178"/>
    </row>
    <row r="55" spans="4:6" ht="12.75">
      <c r="D55" s="178"/>
      <c r="E55" s="178"/>
      <c r="F55" s="178"/>
    </row>
    <row r="56" spans="4:6" ht="12.75">
      <c r="D56" s="178"/>
      <c r="E56" s="178"/>
      <c r="F56" s="178"/>
    </row>
    <row r="57" spans="4:6" ht="12.75">
      <c r="D57" s="178"/>
      <c r="E57" s="178"/>
      <c r="F57" s="178"/>
    </row>
    <row r="58" spans="4:6" ht="12.75">
      <c r="D58" s="178"/>
      <c r="E58" s="178"/>
      <c r="F58" s="178"/>
    </row>
    <row r="59" spans="4:6" ht="12.75">
      <c r="D59" s="178"/>
      <c r="E59" s="178"/>
      <c r="F59" s="178"/>
    </row>
    <row r="60" spans="4:6" ht="12.75">
      <c r="D60" s="178"/>
      <c r="E60" s="178"/>
      <c r="F60" s="178"/>
    </row>
    <row r="61" spans="4:6" ht="12.75">
      <c r="D61" s="178"/>
      <c r="E61" s="178"/>
      <c r="F61" s="178"/>
    </row>
    <row r="62" spans="4:6" ht="12.75">
      <c r="D62" s="178"/>
      <c r="E62" s="178"/>
      <c r="F62" s="178"/>
    </row>
    <row r="63" spans="4:6" ht="12.75">
      <c r="D63" s="178"/>
      <c r="E63" s="178"/>
      <c r="F63" s="178"/>
    </row>
    <row r="64" spans="4:6" ht="12.75">
      <c r="D64" s="178"/>
      <c r="E64" s="178"/>
      <c r="F64" s="178"/>
    </row>
    <row r="65" spans="4:6" ht="12.75">
      <c r="D65" s="178"/>
      <c r="E65" s="178"/>
      <c r="F65" s="178"/>
    </row>
    <row r="66" spans="4:6" ht="12.75">
      <c r="D66" s="178"/>
      <c r="E66" s="178"/>
      <c r="F66" s="178"/>
    </row>
    <row r="67" spans="4:6" ht="12.75">
      <c r="D67" s="178"/>
      <c r="E67" s="178"/>
      <c r="F67" s="178"/>
    </row>
    <row r="68" spans="4:6" ht="12.75">
      <c r="D68" s="178"/>
      <c r="E68" s="178"/>
      <c r="F68" s="178"/>
    </row>
    <row r="69" spans="4:6" ht="12.75">
      <c r="D69" s="178"/>
      <c r="E69" s="178"/>
      <c r="F69" s="178"/>
    </row>
    <row r="70" spans="4:6" ht="12.75">
      <c r="D70" s="178"/>
      <c r="E70" s="178"/>
      <c r="F70" s="178"/>
    </row>
    <row r="71" spans="4:6" ht="12.75">
      <c r="D71" s="178"/>
      <c r="E71" s="178"/>
      <c r="F71" s="178"/>
    </row>
    <row r="72" spans="4:6" ht="12.75">
      <c r="D72" s="178"/>
      <c r="E72" s="178"/>
      <c r="F72" s="178"/>
    </row>
    <row r="73" spans="4:6" ht="12.75">
      <c r="D73" s="178"/>
      <c r="E73" s="178"/>
      <c r="F73" s="178"/>
    </row>
    <row r="74" spans="4:6" ht="12.75">
      <c r="D74" s="178"/>
      <c r="E74" s="178"/>
      <c r="F74" s="178"/>
    </row>
    <row r="75" spans="4:6" ht="12.75">
      <c r="D75" s="178"/>
      <c r="E75" s="178"/>
      <c r="F75" s="178"/>
    </row>
    <row r="76" spans="4:6" ht="12.75">
      <c r="D76" s="178"/>
      <c r="E76" s="178"/>
      <c r="F76" s="178"/>
    </row>
    <row r="77" spans="4:6" ht="12.75">
      <c r="D77" s="178"/>
      <c r="E77" s="178"/>
      <c r="F77" s="178"/>
    </row>
    <row r="78" spans="4:6" ht="12.75">
      <c r="D78" s="178"/>
      <c r="E78" s="178"/>
      <c r="F78" s="178"/>
    </row>
    <row r="79" spans="4:6" ht="12.75">
      <c r="D79" s="178"/>
      <c r="E79" s="178"/>
      <c r="F79" s="178"/>
    </row>
    <row r="80" spans="4:6" ht="12.75">
      <c r="D80" s="178"/>
      <c r="E80" s="178"/>
      <c r="F80" s="178"/>
    </row>
    <row r="81" spans="4:6" ht="12.75">
      <c r="D81" s="178"/>
      <c r="E81" s="178"/>
      <c r="F81" s="178"/>
    </row>
    <row r="82" spans="4:6" ht="12.75">
      <c r="D82" s="178"/>
      <c r="E82" s="178"/>
      <c r="F82" s="178"/>
    </row>
    <row r="83" spans="4:6" ht="12.75">
      <c r="D83" s="178"/>
      <c r="E83" s="178"/>
      <c r="F83" s="178"/>
    </row>
    <row r="84" spans="4:6" ht="12.75">
      <c r="D84" s="178"/>
      <c r="E84" s="178"/>
      <c r="F84" s="178"/>
    </row>
    <row r="85" spans="4:6" ht="12.75">
      <c r="D85" s="178"/>
      <c r="E85" s="178"/>
      <c r="F85" s="178"/>
    </row>
    <row r="86" spans="4:6" ht="12.75">
      <c r="D86" s="178"/>
      <c r="E86" s="178"/>
      <c r="F86" s="178"/>
    </row>
    <row r="87" spans="4:6" ht="12.75">
      <c r="D87" s="178"/>
      <c r="E87" s="178"/>
      <c r="F87" s="178"/>
    </row>
    <row r="88" spans="4:6" ht="12.75">
      <c r="D88" s="178"/>
      <c r="E88" s="178"/>
      <c r="F88" s="178"/>
    </row>
    <row r="89" spans="4:6" ht="12.75">
      <c r="D89" s="178"/>
      <c r="E89" s="178"/>
      <c r="F89" s="178"/>
    </row>
    <row r="90" spans="4:6" ht="12.75">
      <c r="D90" s="178"/>
      <c r="E90" s="178"/>
      <c r="F90" s="178"/>
    </row>
    <row r="91" spans="4:6" ht="12.75">
      <c r="D91" s="178"/>
      <c r="E91" s="178"/>
      <c r="F91" s="178"/>
    </row>
    <row r="92" spans="4:6" ht="12.75">
      <c r="D92" s="178"/>
      <c r="E92" s="178"/>
      <c r="F92" s="178"/>
    </row>
    <row r="93" spans="4:6" ht="12.75">
      <c r="D93" s="178"/>
      <c r="E93" s="178"/>
      <c r="F93" s="178"/>
    </row>
    <row r="94" spans="4:6" ht="12.75">
      <c r="D94" s="178"/>
      <c r="E94" s="178"/>
      <c r="F94" s="178"/>
    </row>
  </sheetData>
  <sheetProtection password="CCC5" sheet="1"/>
  <conditionalFormatting sqref="A35:B35 A36:A41">
    <cfRule type="cellIs" priority="3" dxfId="0" operator="equal">
      <formula>"N/A"</formula>
    </cfRule>
  </conditionalFormatting>
  <conditionalFormatting sqref="G35:G38">
    <cfRule type="cellIs" priority="2" dxfId="0" operator="equal">
      <formula>"N/A"</formula>
    </cfRule>
  </conditionalFormatting>
  <conditionalFormatting sqref="G39:G42">
    <cfRule type="cellIs" priority="1" dxfId="0" operator="equal">
      <formula>"N/A"</formula>
    </cfRule>
  </conditionalFormatting>
  <printOptions/>
  <pageMargins left="0.35433070866141736" right="0.2362204724409449" top="0.31496062992125984" bottom="0.6299212598425197" header="0.31496062992125984" footer="0.31496062992125984"/>
  <pageSetup horizontalDpi="600" verticalDpi="600" orientation="portrait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66"/>
  <sheetViews>
    <sheetView showGridLines="0" zoomScale="85" zoomScaleNormal="85" zoomScalePageLayoutView="0" workbookViewId="0" topLeftCell="B1">
      <pane xSplit="1" ySplit="4" topLeftCell="E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J44" sqref="J44"/>
    </sheetView>
  </sheetViews>
  <sheetFormatPr defaultColWidth="11.421875" defaultRowHeight="12.75"/>
  <cols>
    <col min="1" max="1" width="17.57421875" style="230" hidden="1" customWidth="1"/>
    <col min="2" max="2" width="34.57421875" style="230" customWidth="1"/>
    <col min="3" max="3" width="8.57421875" style="230" customWidth="1"/>
    <col min="4" max="4" width="12.7109375" style="230" customWidth="1"/>
    <col min="5" max="5" width="11.00390625" style="230" customWidth="1"/>
    <col min="6" max="6" width="12.7109375" style="230" customWidth="1"/>
    <col min="7" max="7" width="11.421875" style="230" customWidth="1"/>
    <col min="8" max="18" width="10.8515625" style="230" customWidth="1"/>
    <col min="19" max="19" width="11.57421875" style="230" bestFit="1" customWidth="1"/>
    <col min="20" max="30" width="10.8515625" style="230" customWidth="1"/>
    <col min="31" max="31" width="13.140625" style="230" customWidth="1"/>
    <col min="32" max="34" width="10.8515625" style="230" customWidth="1"/>
    <col min="35" max="35" width="15.57421875" style="233" customWidth="1"/>
    <col min="36" max="38" width="10.8515625" style="230" customWidth="1"/>
    <col min="39" max="39" width="13.140625" style="233" bestFit="1" customWidth="1"/>
    <col min="40" max="40" width="10.8515625" style="230" customWidth="1"/>
    <col min="41" max="41" width="17.7109375" style="231" bestFit="1" customWidth="1"/>
    <col min="42" max="42" width="12.421875" style="230" customWidth="1"/>
    <col min="43" max="43" width="12.57421875" style="230" customWidth="1"/>
    <col min="44" max="44" width="10.8515625" style="230" customWidth="1"/>
    <col min="45" max="45" width="10.8515625" style="231" customWidth="1"/>
    <col min="46" max="46" width="10.8515625" style="230" customWidth="1"/>
    <col min="47" max="47" width="12.57421875" style="230" customWidth="1"/>
    <col min="48" max="48" width="10.8515625" style="230" customWidth="1"/>
    <col min="49" max="49" width="10.8515625" style="231" customWidth="1"/>
    <col min="50" max="50" width="10.8515625" style="230" customWidth="1"/>
    <col min="51" max="51" width="18.7109375" style="230" customWidth="1"/>
    <col min="52" max="52" width="10.8515625" style="230" customWidth="1"/>
    <col min="53" max="53" width="17.7109375" style="230" bestFit="1" customWidth="1"/>
    <col min="54" max="54" width="22.7109375" style="230" bestFit="1" customWidth="1"/>
    <col min="55" max="55" width="24.140625" style="230" bestFit="1" customWidth="1"/>
    <col min="56" max="56" width="15.7109375" style="230" customWidth="1"/>
    <col min="57" max="57" width="16.28125" style="230" customWidth="1"/>
    <col min="58" max="58" width="10.8515625" style="230" customWidth="1"/>
    <col min="59" max="73" width="11.140625" style="230" customWidth="1"/>
    <col min="74" max="74" width="25.8515625" style="230" bestFit="1" customWidth="1"/>
    <col min="75" max="75" width="13.00390625" style="230" customWidth="1"/>
    <col min="76" max="76" width="15.421875" style="230" customWidth="1"/>
    <col min="77" max="16384" width="11.421875" style="230" customWidth="1"/>
  </cols>
  <sheetData>
    <row r="1" spans="1:67" ht="12.75">
      <c r="A1" s="324" t="s">
        <v>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</row>
    <row r="2" spans="1:76" ht="12.75" customHeight="1">
      <c r="A2" s="326" t="s">
        <v>0</v>
      </c>
      <c r="B2" s="326" t="s">
        <v>1</v>
      </c>
      <c r="C2" s="329" t="s">
        <v>2</v>
      </c>
      <c r="D2" s="332" t="s">
        <v>68</v>
      </c>
      <c r="E2" s="333"/>
      <c r="F2" s="334"/>
      <c r="G2" s="335">
        <v>2002</v>
      </c>
      <c r="H2" s="336"/>
      <c r="I2" s="336"/>
      <c r="J2" s="337"/>
      <c r="K2" s="338">
        <v>2003</v>
      </c>
      <c r="L2" s="339"/>
      <c r="M2" s="339"/>
      <c r="N2" s="340"/>
      <c r="O2" s="341">
        <v>2004</v>
      </c>
      <c r="P2" s="342"/>
      <c r="Q2" s="342"/>
      <c r="R2" s="343"/>
      <c r="S2" s="344">
        <v>2005</v>
      </c>
      <c r="T2" s="345"/>
      <c r="U2" s="345"/>
      <c r="V2" s="346"/>
      <c r="W2" s="335">
        <v>2006</v>
      </c>
      <c r="X2" s="336"/>
      <c r="Y2" s="336"/>
      <c r="Z2" s="337"/>
      <c r="AA2" s="338">
        <v>2007</v>
      </c>
      <c r="AB2" s="339"/>
      <c r="AC2" s="339"/>
      <c r="AD2" s="340"/>
      <c r="AE2" s="341">
        <v>2008</v>
      </c>
      <c r="AF2" s="342"/>
      <c r="AG2" s="342"/>
      <c r="AH2" s="343"/>
      <c r="AI2" s="344">
        <v>2009</v>
      </c>
      <c r="AJ2" s="345"/>
      <c r="AK2" s="345"/>
      <c r="AL2" s="346"/>
      <c r="AM2" s="347">
        <v>2010</v>
      </c>
      <c r="AN2" s="348"/>
      <c r="AO2" s="348"/>
      <c r="AP2" s="349"/>
      <c r="AQ2" s="350">
        <v>2011</v>
      </c>
      <c r="AR2" s="351"/>
      <c r="AS2" s="351"/>
      <c r="AT2" s="352"/>
      <c r="AU2" s="353">
        <v>2012</v>
      </c>
      <c r="AV2" s="354"/>
      <c r="AW2" s="354"/>
      <c r="AX2" s="355"/>
      <c r="AY2" s="356">
        <v>2013</v>
      </c>
      <c r="AZ2" s="357"/>
      <c r="BA2" s="357"/>
      <c r="BB2" s="358"/>
      <c r="BC2" s="359">
        <v>2014</v>
      </c>
      <c r="BD2" s="360"/>
      <c r="BE2" s="360"/>
      <c r="BF2" s="361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362">
        <v>2014</v>
      </c>
      <c r="BW2" s="363"/>
      <c r="BX2" s="364"/>
    </row>
    <row r="3" spans="1:76" s="1" customFormat="1" ht="12.75" customHeight="1">
      <c r="A3" s="327"/>
      <c r="B3" s="327"/>
      <c r="C3" s="330"/>
      <c r="D3" s="365" t="s">
        <v>69</v>
      </c>
      <c r="E3" s="365" t="s">
        <v>3</v>
      </c>
      <c r="F3" s="365" t="s">
        <v>70</v>
      </c>
      <c r="G3" s="367" t="s">
        <v>5</v>
      </c>
      <c r="H3" s="367" t="s">
        <v>4</v>
      </c>
      <c r="I3" s="367" t="s">
        <v>3</v>
      </c>
      <c r="J3" s="367" t="s">
        <v>45</v>
      </c>
      <c r="K3" s="369" t="s">
        <v>5</v>
      </c>
      <c r="L3" s="369" t="s">
        <v>4</v>
      </c>
      <c r="M3" s="369" t="s">
        <v>3</v>
      </c>
      <c r="N3" s="369" t="s">
        <v>45</v>
      </c>
      <c r="O3" s="371" t="s">
        <v>5</v>
      </c>
      <c r="P3" s="371" t="s">
        <v>4</v>
      </c>
      <c r="Q3" s="371" t="s">
        <v>3</v>
      </c>
      <c r="R3" s="371" t="s">
        <v>45</v>
      </c>
      <c r="S3" s="373" t="s">
        <v>5</v>
      </c>
      <c r="T3" s="373" t="s">
        <v>4</v>
      </c>
      <c r="U3" s="373" t="s">
        <v>3</v>
      </c>
      <c r="V3" s="373" t="s">
        <v>45</v>
      </c>
      <c r="W3" s="367" t="s">
        <v>5</v>
      </c>
      <c r="X3" s="367" t="s">
        <v>4</v>
      </c>
      <c r="Y3" s="367" t="s">
        <v>3</v>
      </c>
      <c r="Z3" s="367" t="s">
        <v>45</v>
      </c>
      <c r="AA3" s="369" t="s">
        <v>5</v>
      </c>
      <c r="AB3" s="369" t="s">
        <v>4</v>
      </c>
      <c r="AC3" s="369" t="s">
        <v>3</v>
      </c>
      <c r="AD3" s="369" t="s">
        <v>45</v>
      </c>
      <c r="AE3" s="371" t="s">
        <v>5</v>
      </c>
      <c r="AF3" s="371" t="s">
        <v>4</v>
      </c>
      <c r="AG3" s="371" t="s">
        <v>3</v>
      </c>
      <c r="AH3" s="371" t="s">
        <v>45</v>
      </c>
      <c r="AI3" s="375" t="s">
        <v>5</v>
      </c>
      <c r="AJ3" s="373" t="s">
        <v>4</v>
      </c>
      <c r="AK3" s="373" t="s">
        <v>3</v>
      </c>
      <c r="AL3" s="373" t="s">
        <v>45</v>
      </c>
      <c r="AM3" s="385" t="s">
        <v>5</v>
      </c>
      <c r="AN3" s="387" t="s">
        <v>4</v>
      </c>
      <c r="AO3" s="387" t="s">
        <v>3</v>
      </c>
      <c r="AP3" s="387" t="s">
        <v>93</v>
      </c>
      <c r="AQ3" s="389" t="s">
        <v>5</v>
      </c>
      <c r="AR3" s="389" t="s">
        <v>4</v>
      </c>
      <c r="AS3" s="389" t="s">
        <v>3</v>
      </c>
      <c r="AT3" s="389" t="s">
        <v>93</v>
      </c>
      <c r="AU3" s="379" t="s">
        <v>5</v>
      </c>
      <c r="AV3" s="379" t="s">
        <v>4</v>
      </c>
      <c r="AW3" s="379" t="s">
        <v>3</v>
      </c>
      <c r="AX3" s="379" t="s">
        <v>93</v>
      </c>
      <c r="AY3" s="381" t="s">
        <v>5</v>
      </c>
      <c r="AZ3" s="383" t="s">
        <v>4</v>
      </c>
      <c r="BA3" s="383" t="s">
        <v>3</v>
      </c>
      <c r="BB3" s="383" t="s">
        <v>93</v>
      </c>
      <c r="BC3" s="419" t="s">
        <v>5</v>
      </c>
      <c r="BD3" s="322" t="s">
        <v>4</v>
      </c>
      <c r="BE3" s="322" t="s">
        <v>3</v>
      </c>
      <c r="BF3" s="322" t="s">
        <v>93</v>
      </c>
      <c r="BG3" s="377" t="s">
        <v>63</v>
      </c>
      <c r="BH3" s="377" t="s">
        <v>71</v>
      </c>
      <c r="BI3" s="377" t="s">
        <v>72</v>
      </c>
      <c r="BJ3" s="377" t="s">
        <v>73</v>
      </c>
      <c r="BK3" s="377" t="s">
        <v>74</v>
      </c>
      <c r="BL3" s="377" t="s">
        <v>75</v>
      </c>
      <c r="BM3" s="377" t="s">
        <v>62</v>
      </c>
      <c r="BN3" s="377" t="s">
        <v>64</v>
      </c>
      <c r="BO3" s="377" t="s">
        <v>65</v>
      </c>
      <c r="BP3" s="377" t="s">
        <v>66</v>
      </c>
      <c r="BQ3" s="377" t="s">
        <v>67</v>
      </c>
      <c r="BR3" s="377" t="s">
        <v>76</v>
      </c>
      <c r="BS3" s="377" t="s">
        <v>77</v>
      </c>
      <c r="BT3" s="377" t="s">
        <v>78</v>
      </c>
      <c r="BU3" s="377" t="s">
        <v>79</v>
      </c>
      <c r="BV3" s="391" t="s">
        <v>56</v>
      </c>
      <c r="BW3" s="391" t="s">
        <v>57</v>
      </c>
      <c r="BX3" s="391" t="s">
        <v>58</v>
      </c>
    </row>
    <row r="4" spans="1:76" ht="26.25" customHeight="1">
      <c r="A4" s="328"/>
      <c r="B4" s="328"/>
      <c r="C4" s="331"/>
      <c r="D4" s="366"/>
      <c r="E4" s="366"/>
      <c r="F4" s="366"/>
      <c r="G4" s="368"/>
      <c r="H4" s="368"/>
      <c r="I4" s="368"/>
      <c r="J4" s="368"/>
      <c r="K4" s="370"/>
      <c r="L4" s="370"/>
      <c r="M4" s="370"/>
      <c r="N4" s="370"/>
      <c r="O4" s="372"/>
      <c r="P4" s="372"/>
      <c r="Q4" s="372"/>
      <c r="R4" s="372"/>
      <c r="S4" s="374"/>
      <c r="T4" s="374"/>
      <c r="U4" s="374"/>
      <c r="V4" s="374"/>
      <c r="W4" s="368"/>
      <c r="X4" s="368"/>
      <c r="Y4" s="368"/>
      <c r="Z4" s="368"/>
      <c r="AA4" s="370"/>
      <c r="AB4" s="370"/>
      <c r="AC4" s="370"/>
      <c r="AD4" s="370"/>
      <c r="AE4" s="372"/>
      <c r="AF4" s="372"/>
      <c r="AG4" s="372"/>
      <c r="AH4" s="372"/>
      <c r="AI4" s="376"/>
      <c r="AJ4" s="374"/>
      <c r="AK4" s="374"/>
      <c r="AL4" s="374"/>
      <c r="AM4" s="386"/>
      <c r="AN4" s="388"/>
      <c r="AO4" s="388"/>
      <c r="AP4" s="388"/>
      <c r="AQ4" s="390"/>
      <c r="AR4" s="390"/>
      <c r="AS4" s="390"/>
      <c r="AT4" s="390"/>
      <c r="AU4" s="380"/>
      <c r="AV4" s="380"/>
      <c r="AW4" s="380"/>
      <c r="AX4" s="380"/>
      <c r="AY4" s="382"/>
      <c r="AZ4" s="384"/>
      <c r="BA4" s="384"/>
      <c r="BB4" s="384"/>
      <c r="BC4" s="420"/>
      <c r="BD4" s="323"/>
      <c r="BE4" s="323"/>
      <c r="BF4" s="323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92"/>
      <c r="BW4" s="392"/>
      <c r="BX4" s="392"/>
    </row>
    <row r="5" spans="1:76" ht="12.75" customHeight="1">
      <c r="A5" s="421" t="s">
        <v>6</v>
      </c>
      <c r="B5" s="3" t="s">
        <v>7</v>
      </c>
      <c r="C5" s="7">
        <v>4</v>
      </c>
      <c r="D5" s="37">
        <v>16828362.28897025</v>
      </c>
      <c r="E5" s="144"/>
      <c r="F5" s="145">
        <v>9367054.958283719</v>
      </c>
      <c r="G5" s="86">
        <v>724231.49</v>
      </c>
      <c r="H5" s="87"/>
      <c r="I5" s="124"/>
      <c r="J5" s="87"/>
      <c r="K5" s="88">
        <v>275238.236</v>
      </c>
      <c r="L5" s="89">
        <v>0</v>
      </c>
      <c r="M5" s="146"/>
      <c r="N5" s="90"/>
      <c r="O5" s="91">
        <v>550652.571</v>
      </c>
      <c r="P5" s="92"/>
      <c r="Q5" s="93"/>
      <c r="R5" s="92"/>
      <c r="S5" s="147">
        <v>328758</v>
      </c>
      <c r="T5" s="113"/>
      <c r="U5" s="147"/>
      <c r="V5" s="148"/>
      <c r="W5" s="56">
        <v>722469.45</v>
      </c>
      <c r="X5" s="56">
        <v>0</v>
      </c>
      <c r="Y5" s="56"/>
      <c r="Z5" s="57"/>
      <c r="AA5" s="58">
        <v>244601.91</v>
      </c>
      <c r="AB5" s="149">
        <v>0</v>
      </c>
      <c r="AC5" s="150"/>
      <c r="AD5" s="59"/>
      <c r="AE5" s="62">
        <v>568283.63</v>
      </c>
      <c r="AF5" s="62">
        <v>0</v>
      </c>
      <c r="AG5" s="151"/>
      <c r="AH5" s="60"/>
      <c r="AI5" s="197">
        <v>1730965.9964623996</v>
      </c>
      <c r="AJ5" s="147">
        <v>0</v>
      </c>
      <c r="AK5" s="147"/>
      <c r="AL5" s="148"/>
      <c r="AM5" s="198">
        <v>355982.8599999999</v>
      </c>
      <c r="AN5" s="198">
        <v>0</v>
      </c>
      <c r="AO5" s="198"/>
      <c r="AP5" s="234"/>
      <c r="AQ5" s="152">
        <v>759508.4299999999</v>
      </c>
      <c r="AR5" s="152">
        <v>0</v>
      </c>
      <c r="AS5" s="152"/>
      <c r="AT5" s="186"/>
      <c r="AU5" s="125">
        <v>0</v>
      </c>
      <c r="AV5" s="125">
        <v>0</v>
      </c>
      <c r="AW5" s="125"/>
      <c r="AX5" s="203"/>
      <c r="AY5" s="128">
        <v>237791.6200000001</v>
      </c>
      <c r="AZ5" s="128">
        <v>0</v>
      </c>
      <c r="BA5" s="128"/>
      <c r="BB5" s="128"/>
      <c r="BC5" s="135">
        <f>'[1]Resumen'!C5</f>
        <v>689668.14</v>
      </c>
      <c r="BD5" s="135">
        <f>'[1]Resumen'!F5</f>
        <v>0</v>
      </c>
      <c r="BE5" s="135"/>
      <c r="BF5" s="135"/>
      <c r="BG5" s="26">
        <f aca="true" t="shared" si="0" ref="BG5:BG12">IF(D5=0,0,2001-(D5-F5)*C5/D5)</f>
        <v>1999.2264923460611</v>
      </c>
      <c r="BH5" s="45">
        <f aca="true" t="shared" si="1" ref="BH5:BH12">IF((1-($BV$2-$BG5)/$C5)&gt;0,(1-($BV$2-$BG5)/$C5),0)</f>
        <v>0</v>
      </c>
      <c r="BI5" s="45">
        <f aca="true" t="shared" si="2" ref="BI5:BI12">IF((1-($BV$2-G$2)/$C5)&gt;0,(1-($BV$2-G$2)/$C5),0)</f>
        <v>0</v>
      </c>
      <c r="BJ5" s="45">
        <f aca="true" t="shared" si="3" ref="BJ5:BJ12">IF((1-($BV$2-K$2)/$C5)&gt;0,(1-($BV$2-K$2)/$C5),0)</f>
        <v>0</v>
      </c>
      <c r="BK5" s="45">
        <f aca="true" t="shared" si="4" ref="BK5:BK12">IF((1-($BV$2-O$2)/$C5)&gt;0,(1-($BV$2-O$2)/$C5),0)</f>
        <v>0</v>
      </c>
      <c r="BL5" s="45">
        <f aca="true" t="shared" si="5" ref="BL5:BL12">IF((1-($BV$2-S$2)/$C5)&gt;0,(1-($BV$2-S$2)/$C5),0)</f>
        <v>0</v>
      </c>
      <c r="BM5" s="45">
        <f aca="true" t="shared" si="6" ref="BM5:BM12">IF((1-($BV$2-W$2)/$C5)&gt;0,(1-($BV$2-W$2)/$C5),0)</f>
        <v>0</v>
      </c>
      <c r="BN5" s="45">
        <f aca="true" t="shared" si="7" ref="BN5:BN12">IF((1-($BV$2-AA$2)/$C5)&gt;0,(1-($BV$2-AA$2)/$C5),0)</f>
        <v>0</v>
      </c>
      <c r="BO5" s="45">
        <f aca="true" t="shared" si="8" ref="BO5:BO12">IF((1-($BV$2-AE$2)/$C5)&gt;0,(1-($BV$2-AE$2)/$C5),0)</f>
        <v>0</v>
      </c>
      <c r="BP5" s="45">
        <f aca="true" t="shared" si="9" ref="BP5:BP12">IF((1-($BV$2-AI$2)/$C5)&gt;0,(1-($BV$2-AI$2)/$C5),0)</f>
        <v>0</v>
      </c>
      <c r="BQ5" s="45">
        <f aca="true" t="shared" si="10" ref="BQ5:BQ12">IF((1-($BV$2-AM$2)/$C5)&gt;0,(1-($BV$2-AM$2)/$C5),0)</f>
        <v>0</v>
      </c>
      <c r="BR5" s="45">
        <f aca="true" t="shared" si="11" ref="BR5:BR12">IF((1-($BV$2-AQ$2)/$C5)&gt;0,(1-($BV$2-AQ$2)/$C5),0)</f>
        <v>0.25</v>
      </c>
      <c r="BS5" s="45">
        <f aca="true" t="shared" si="12" ref="BS5:BS12">IF((1-($BV$2-AU$2)/$C5)&gt;0,(1-($BV$2-AU$2)/$C5),0)</f>
        <v>0.5</v>
      </c>
      <c r="BT5" s="45">
        <f>IF((1-($BV$2-AY$2)/$C5)&gt;0,(1-($BV$2-AY$2)/$C5),0)</f>
        <v>0.75</v>
      </c>
      <c r="BU5" s="45">
        <f>IF((1-($BV$2-BC$2)/$C5)&gt;0,(1-($BV$2-BC$2)/$C5),0)</f>
        <v>1</v>
      </c>
      <c r="BV5" s="251">
        <f aca="true" t="shared" si="13" ref="BV5:BV12">D5-E5+(G5-I5)*G$60+(K5-M5)*K$60+(O5-Q5)*O$60+(S5-U5)*S$60+(W5-Y5)*W$60+(AA5-AC5)*AA$60+(AE5-AG5)*AE$60+(AI5-AK5)*AI$60+(AM5-AO5)*AM$60+(AQ5-AS5)*$AQ$60+(AU5-AW5)*$AU$60+(AY5-BA5)*$AY$60+(BC5-BE5)*$BC$60</f>
        <v>22996448.427742895</v>
      </c>
      <c r="BW5" s="83">
        <f aca="true" t="shared" si="14" ref="BW5:BW12">BV5-(IF(BH5=0,0,D5-E5)+IF(BI5=0,0,(G5-I5)*G$60)+IF(BJ5=0,0,(K5-M5)*K$60)+IF(BK5=0,0,(O5-Q5)*O$60)+IF(BL5=0,0,(S5-U5)*S$60)+IF(BM5=0,0,(W5-Y5)*W$60)+IF(BN5=0,0,(AA5-AC5)*AA$60)+IF(BO5=0,0,(AE5-AG5)*AE$60)+IF(BP5=0,0,(AI5-AK5)*AI$60)+IF(BQ5=0,0,(AM5-AO5)*AM$60)+IF(BR5=0,0,(AQ5-AS5)*$AQ$60)+IF(BS5=0,0,(AU5-AW5)*$AU$60)+IF(BT5=0,0,(AY5-BA5)*$AY$60)+IF(BU5=0,0,(BC5-BE5)*$BC$60))</f>
        <v>21475921.298669502</v>
      </c>
      <c r="BX5" s="83">
        <f aca="true" t="shared" si="15" ref="BX5:BX12">(D5-E5)*BH5+((G5-H5-(I5-J5))*G$60)*BI5+((K5-L5-(M5-N5))*K$60)*BJ5+((O5-P5-(Q5-R5))*O$60)*BK5+((S5-T5-(U5-V5))*S$60)*BL5+((W5-X5-(Y5-Z5))*W$60)*BM5+((AA5-AB5-(AC5-AD5))*AA$60)*BN5+((AE5-AF5-(AG5-AH5))*AE$60)*BO5+((AI5-AJ5-(AK5-AL5))*AI$60)*BP5+((AM5-AN5)*BQ5-(AO5-AP5))*$AM$60+((AQ5-AR5)*BR5-(AS5-AT5))*$AQ$60+((AU5-AV5)*BS5-(AW5-AX5))*$AU$60+((AY5-AZ5)*BT5-(BA5-BB5))*$AY$60+((BC5-BD5)*BU5-(BF5-BG5))*$BC$60</f>
        <v>922088.7103671773</v>
      </c>
    </row>
    <row r="6" spans="1:76" ht="12.75" customHeight="1">
      <c r="A6" s="422"/>
      <c r="B6" s="3" t="s">
        <v>8</v>
      </c>
      <c r="C6" s="17">
        <v>1000</v>
      </c>
      <c r="D6" s="37">
        <v>1566646.76421162</v>
      </c>
      <c r="E6" s="144"/>
      <c r="F6" s="153">
        <v>1566646.76421162</v>
      </c>
      <c r="G6" s="86">
        <v>0</v>
      </c>
      <c r="H6" s="87"/>
      <c r="I6" s="124"/>
      <c r="J6" s="87"/>
      <c r="K6" s="88">
        <v>0</v>
      </c>
      <c r="L6" s="89">
        <v>0</v>
      </c>
      <c r="M6" s="146"/>
      <c r="N6" s="90"/>
      <c r="O6" s="94">
        <v>0</v>
      </c>
      <c r="P6" s="92"/>
      <c r="Q6" s="93"/>
      <c r="R6" s="92"/>
      <c r="S6" s="147">
        <v>0</v>
      </c>
      <c r="T6" s="113"/>
      <c r="U6" s="147"/>
      <c r="V6" s="148"/>
      <c r="W6" s="56">
        <v>0</v>
      </c>
      <c r="X6" s="56">
        <v>0</v>
      </c>
      <c r="Y6" s="56"/>
      <c r="Z6" s="57"/>
      <c r="AA6" s="75">
        <v>0</v>
      </c>
      <c r="AB6" s="149">
        <v>0</v>
      </c>
      <c r="AC6" s="150"/>
      <c r="AD6" s="61"/>
      <c r="AE6" s="62">
        <v>0</v>
      </c>
      <c r="AF6" s="62">
        <v>0</v>
      </c>
      <c r="AG6" s="151"/>
      <c r="AH6" s="60"/>
      <c r="AI6" s="197">
        <v>0</v>
      </c>
      <c r="AJ6" s="147">
        <v>0</v>
      </c>
      <c r="AK6" s="147"/>
      <c r="AL6" s="148"/>
      <c r="AM6" s="198">
        <v>0</v>
      </c>
      <c r="AN6" s="198">
        <v>0</v>
      </c>
      <c r="AO6" s="198"/>
      <c r="AP6" s="234"/>
      <c r="AQ6" s="152">
        <v>0</v>
      </c>
      <c r="AR6" s="152">
        <v>0</v>
      </c>
      <c r="AS6" s="152"/>
      <c r="AT6" s="186"/>
      <c r="AU6" s="125">
        <v>0</v>
      </c>
      <c r="AV6" s="125">
        <v>0</v>
      </c>
      <c r="AW6" s="125"/>
      <c r="AX6" s="203"/>
      <c r="AY6" s="128">
        <v>200000</v>
      </c>
      <c r="AZ6" s="128">
        <v>0</v>
      </c>
      <c r="BA6" s="128"/>
      <c r="BB6" s="128"/>
      <c r="BC6" s="135">
        <f>'[1]Resumen'!C6</f>
        <v>0</v>
      </c>
      <c r="BD6" s="135">
        <f>'[1]Resumen'!F6</f>
        <v>0</v>
      </c>
      <c r="BE6" s="135"/>
      <c r="BF6" s="135"/>
      <c r="BG6" s="26">
        <f t="shared" si="0"/>
        <v>2001</v>
      </c>
      <c r="BH6" s="45">
        <f t="shared" si="1"/>
        <v>0.987</v>
      </c>
      <c r="BI6" s="45">
        <f t="shared" si="2"/>
        <v>0.988</v>
      </c>
      <c r="BJ6" s="45">
        <f t="shared" si="3"/>
        <v>0.989</v>
      </c>
      <c r="BK6" s="45">
        <f t="shared" si="4"/>
        <v>0.99</v>
      </c>
      <c r="BL6" s="45">
        <f t="shared" si="5"/>
        <v>0.991</v>
      </c>
      <c r="BM6" s="45">
        <f t="shared" si="6"/>
        <v>0.992</v>
      </c>
      <c r="BN6" s="45">
        <f t="shared" si="7"/>
        <v>0.993</v>
      </c>
      <c r="BO6" s="45">
        <f t="shared" si="8"/>
        <v>0.994</v>
      </c>
      <c r="BP6" s="45">
        <f t="shared" si="9"/>
        <v>0.995</v>
      </c>
      <c r="BQ6" s="45">
        <f t="shared" si="10"/>
        <v>0.996</v>
      </c>
      <c r="BR6" s="45">
        <f t="shared" si="11"/>
        <v>0.997</v>
      </c>
      <c r="BS6" s="45">
        <f t="shared" si="12"/>
        <v>0.998</v>
      </c>
      <c r="BT6" s="45">
        <f aca="true" t="shared" si="16" ref="BT6:BT57">IF((1-($BV$2-AY$2)/$C6)&gt;0,(1-($BV$2-AY$2)/$C6),0)</f>
        <v>0.999</v>
      </c>
      <c r="BU6" s="45">
        <f aca="true" t="shared" si="17" ref="BU6:BU12">IF((1-($BV$2-BC$2)/$C6)&gt;0,(1-($BV$2-BC$2)/$C6),0)</f>
        <v>1</v>
      </c>
      <c r="BV6" s="251">
        <f t="shared" si="13"/>
        <v>1766233.3010961881</v>
      </c>
      <c r="BW6" s="83">
        <f t="shared" si="14"/>
        <v>0</v>
      </c>
      <c r="BX6" s="83">
        <f t="shared" si="15"/>
        <v>1747298.5759412164</v>
      </c>
    </row>
    <row r="7" spans="1:76" ht="12.75" customHeight="1">
      <c r="A7" s="422"/>
      <c r="B7" s="3" t="s">
        <v>9</v>
      </c>
      <c r="C7" s="7">
        <v>40</v>
      </c>
      <c r="D7" s="37">
        <v>16418089.16985134</v>
      </c>
      <c r="E7" s="144"/>
      <c r="F7" s="145">
        <v>9218567.558574488</v>
      </c>
      <c r="G7" s="86">
        <v>2075393.48</v>
      </c>
      <c r="H7" s="87"/>
      <c r="I7" s="124"/>
      <c r="J7" s="87"/>
      <c r="K7" s="88">
        <v>23435.23</v>
      </c>
      <c r="L7" s="89">
        <v>0</v>
      </c>
      <c r="M7" s="146"/>
      <c r="N7" s="90"/>
      <c r="O7" s="94">
        <v>274437.07</v>
      </c>
      <c r="P7" s="92"/>
      <c r="Q7" s="93"/>
      <c r="R7" s="92"/>
      <c r="S7" s="147">
        <v>191778.05</v>
      </c>
      <c r="T7" s="113"/>
      <c r="U7" s="147"/>
      <c r="V7" s="148"/>
      <c r="W7" s="56">
        <v>72957.28</v>
      </c>
      <c r="X7" s="56">
        <v>0</v>
      </c>
      <c r="Y7" s="56"/>
      <c r="Z7" s="57"/>
      <c r="AA7" s="69">
        <v>457283</v>
      </c>
      <c r="AB7" s="149">
        <v>0</v>
      </c>
      <c r="AC7" s="150"/>
      <c r="AD7" s="61"/>
      <c r="AE7" s="62">
        <v>31620.100000000002</v>
      </c>
      <c r="AF7" s="62">
        <v>0</v>
      </c>
      <c r="AG7" s="151"/>
      <c r="AH7" s="60"/>
      <c r="AI7" s="197">
        <v>549574</v>
      </c>
      <c r="AJ7" s="147">
        <v>0</v>
      </c>
      <c r="AK7" s="147"/>
      <c r="AL7" s="148"/>
      <c r="AM7" s="198">
        <v>0</v>
      </c>
      <c r="AN7" s="198">
        <v>0</v>
      </c>
      <c r="AO7" s="198"/>
      <c r="AP7" s="234"/>
      <c r="AQ7" s="152">
        <v>28087.590000000004</v>
      </c>
      <c r="AR7" s="152">
        <v>0</v>
      </c>
      <c r="AS7" s="152"/>
      <c r="AT7" s="186"/>
      <c r="AU7" s="125">
        <v>632396.8099999999</v>
      </c>
      <c r="AV7" s="125">
        <v>0</v>
      </c>
      <c r="AW7" s="125"/>
      <c r="AX7" s="203"/>
      <c r="AY7" s="128">
        <v>2591</v>
      </c>
      <c r="AZ7" s="128">
        <v>0</v>
      </c>
      <c r="BA7" s="128"/>
      <c r="BB7" s="128"/>
      <c r="BC7" s="135">
        <f>'[1]Resumen'!C7</f>
        <v>88437.89</v>
      </c>
      <c r="BD7" s="135">
        <f>'[1]Resumen'!F7</f>
        <v>0</v>
      </c>
      <c r="BE7" s="135"/>
      <c r="BF7" s="135"/>
      <c r="BG7" s="26">
        <f t="shared" si="0"/>
        <v>1983.4595382890298</v>
      </c>
      <c r="BH7" s="45">
        <f t="shared" si="1"/>
        <v>0.23648845722574374</v>
      </c>
      <c r="BI7" s="45">
        <f t="shared" si="2"/>
        <v>0.7</v>
      </c>
      <c r="BJ7" s="45">
        <f t="shared" si="3"/>
        <v>0.725</v>
      </c>
      <c r="BK7" s="45">
        <f t="shared" si="4"/>
        <v>0.75</v>
      </c>
      <c r="BL7" s="45">
        <f t="shared" si="5"/>
        <v>0.775</v>
      </c>
      <c r="BM7" s="45">
        <f t="shared" si="6"/>
        <v>0.8</v>
      </c>
      <c r="BN7" s="45">
        <f t="shared" si="7"/>
        <v>0.825</v>
      </c>
      <c r="BO7" s="45">
        <f t="shared" si="8"/>
        <v>0.85</v>
      </c>
      <c r="BP7" s="45">
        <f t="shared" si="9"/>
        <v>0.875</v>
      </c>
      <c r="BQ7" s="45">
        <f t="shared" si="10"/>
        <v>0.9</v>
      </c>
      <c r="BR7" s="45">
        <f t="shared" si="11"/>
        <v>0.925</v>
      </c>
      <c r="BS7" s="45">
        <f t="shared" si="12"/>
        <v>0.95</v>
      </c>
      <c r="BT7" s="45">
        <f t="shared" si="16"/>
        <v>0.975</v>
      </c>
      <c r="BU7" s="45">
        <f t="shared" si="17"/>
        <v>1</v>
      </c>
      <c r="BV7" s="251">
        <f t="shared" si="13"/>
        <v>20054289.690591488</v>
      </c>
      <c r="BW7" s="83">
        <f t="shared" si="14"/>
        <v>0</v>
      </c>
      <c r="BX7" s="83">
        <f t="shared" si="15"/>
        <v>6711981.15699347</v>
      </c>
    </row>
    <row r="8" spans="1:76" ht="12.75" customHeight="1">
      <c r="A8" s="422"/>
      <c r="B8" s="3" t="s">
        <v>10</v>
      </c>
      <c r="C8" s="7">
        <v>7</v>
      </c>
      <c r="D8" s="37">
        <v>3605931.36620409</v>
      </c>
      <c r="E8" s="144"/>
      <c r="F8" s="145">
        <v>2006491.8539852</v>
      </c>
      <c r="G8" s="86">
        <v>516686.54</v>
      </c>
      <c r="H8" s="87"/>
      <c r="I8" s="124"/>
      <c r="J8" s="87"/>
      <c r="K8" s="88">
        <v>20337.78</v>
      </c>
      <c r="L8" s="89">
        <v>0</v>
      </c>
      <c r="M8" s="146"/>
      <c r="N8" s="90"/>
      <c r="O8" s="94">
        <v>50764.86</v>
      </c>
      <c r="P8" s="92"/>
      <c r="Q8" s="93"/>
      <c r="R8" s="92"/>
      <c r="S8" s="147">
        <v>12982.75</v>
      </c>
      <c r="T8" s="113"/>
      <c r="U8" s="147"/>
      <c r="V8" s="148"/>
      <c r="W8" s="56">
        <v>29305.8</v>
      </c>
      <c r="X8" s="56">
        <v>0</v>
      </c>
      <c r="Y8" s="56"/>
      <c r="Z8" s="57"/>
      <c r="AA8" s="75">
        <v>178964.1</v>
      </c>
      <c r="AB8" s="149">
        <v>0</v>
      </c>
      <c r="AC8" s="150"/>
      <c r="AD8" s="61"/>
      <c r="AE8" s="62">
        <v>60471.6</v>
      </c>
      <c r="AF8" s="62">
        <v>0</v>
      </c>
      <c r="AG8" s="151"/>
      <c r="AH8" s="60"/>
      <c r="AI8" s="197">
        <v>6430</v>
      </c>
      <c r="AJ8" s="147">
        <v>0</v>
      </c>
      <c r="AK8" s="147"/>
      <c r="AL8" s="148"/>
      <c r="AM8" s="198">
        <v>0</v>
      </c>
      <c r="AN8" s="198">
        <v>0</v>
      </c>
      <c r="AO8" s="198"/>
      <c r="AP8" s="234"/>
      <c r="AQ8" s="152">
        <v>6797.9</v>
      </c>
      <c r="AR8" s="152">
        <v>0</v>
      </c>
      <c r="AS8" s="152"/>
      <c r="AT8" s="225"/>
      <c r="AU8" s="125">
        <v>237363.90000000002</v>
      </c>
      <c r="AV8" s="125">
        <v>0</v>
      </c>
      <c r="AW8" s="125"/>
      <c r="AX8" s="227"/>
      <c r="AY8" s="128">
        <v>11942</v>
      </c>
      <c r="AZ8" s="128">
        <v>0</v>
      </c>
      <c r="BA8" s="128"/>
      <c r="BB8" s="128"/>
      <c r="BC8" s="135">
        <f>'[1]Resumen'!C8</f>
        <v>7900.75</v>
      </c>
      <c r="BD8" s="135">
        <f>'[1]Resumen'!F8</f>
        <v>0</v>
      </c>
      <c r="BE8" s="135"/>
      <c r="BF8" s="135"/>
      <c r="BG8" s="26">
        <f t="shared" si="0"/>
        <v>1997.895094374101</v>
      </c>
      <c r="BH8" s="45">
        <f t="shared" si="1"/>
        <v>0</v>
      </c>
      <c r="BI8" s="45">
        <f t="shared" si="2"/>
        <v>0</v>
      </c>
      <c r="BJ8" s="45">
        <f t="shared" si="3"/>
        <v>0</v>
      </c>
      <c r="BK8" s="45">
        <f t="shared" si="4"/>
        <v>0</v>
      </c>
      <c r="BL8" s="45">
        <f t="shared" si="5"/>
        <v>0</v>
      </c>
      <c r="BM8" s="45">
        <f t="shared" si="6"/>
        <v>0</v>
      </c>
      <c r="BN8" s="45">
        <f t="shared" si="7"/>
        <v>0</v>
      </c>
      <c r="BO8" s="45">
        <f t="shared" si="8"/>
        <v>0.1428571428571429</v>
      </c>
      <c r="BP8" s="45">
        <f t="shared" si="9"/>
        <v>0.2857142857142857</v>
      </c>
      <c r="BQ8" s="45">
        <f t="shared" si="10"/>
        <v>0.4285714285714286</v>
      </c>
      <c r="BR8" s="45">
        <f t="shared" si="11"/>
        <v>0.5714285714285714</v>
      </c>
      <c r="BS8" s="45">
        <f t="shared" si="12"/>
        <v>0.7142857142857143</v>
      </c>
      <c r="BT8" s="45">
        <f t="shared" si="16"/>
        <v>0.8571428571428572</v>
      </c>
      <c r="BU8" s="45">
        <f t="shared" si="17"/>
        <v>1</v>
      </c>
      <c r="BV8" s="251">
        <f t="shared" si="13"/>
        <v>4538268.806033706</v>
      </c>
      <c r="BW8" s="83">
        <f t="shared" si="14"/>
        <v>4313372.502273325</v>
      </c>
      <c r="BX8" s="83">
        <f t="shared" si="15"/>
        <v>132261.54061866217</v>
      </c>
    </row>
    <row r="9" spans="1:76" ht="12.75" customHeight="1">
      <c r="A9" s="422"/>
      <c r="B9" s="3" t="s">
        <v>11</v>
      </c>
      <c r="C9" s="7">
        <v>4</v>
      </c>
      <c r="D9" s="37">
        <v>4696061.24709316</v>
      </c>
      <c r="E9" s="144"/>
      <c r="F9" s="145">
        <v>2614696.19114189</v>
      </c>
      <c r="G9" s="86">
        <v>217025.03</v>
      </c>
      <c r="H9" s="87"/>
      <c r="I9" s="124"/>
      <c r="J9" s="87"/>
      <c r="K9" s="88">
        <v>154928.79</v>
      </c>
      <c r="L9" s="89">
        <v>0</v>
      </c>
      <c r="M9" s="146"/>
      <c r="N9" s="90"/>
      <c r="O9" s="94">
        <v>173538.07200000007</v>
      </c>
      <c r="P9" s="92"/>
      <c r="Q9" s="93"/>
      <c r="R9" s="92"/>
      <c r="S9" s="147">
        <v>226869.12</v>
      </c>
      <c r="T9" s="113"/>
      <c r="U9" s="147"/>
      <c r="V9" s="148"/>
      <c r="W9" s="56">
        <v>459584.46</v>
      </c>
      <c r="X9" s="56">
        <v>0</v>
      </c>
      <c r="Y9" s="56"/>
      <c r="Z9" s="57"/>
      <c r="AA9" s="75">
        <v>254650.30000000002</v>
      </c>
      <c r="AB9" s="149">
        <v>0</v>
      </c>
      <c r="AC9" s="150"/>
      <c r="AD9" s="61"/>
      <c r="AE9" s="62">
        <v>77820.41</v>
      </c>
      <c r="AF9" s="62">
        <v>0</v>
      </c>
      <c r="AG9" s="151"/>
      <c r="AH9" s="60"/>
      <c r="AI9" s="197">
        <v>288251.0075000001</v>
      </c>
      <c r="AJ9" s="147">
        <v>0</v>
      </c>
      <c r="AK9" s="147"/>
      <c r="AL9" s="148"/>
      <c r="AM9" s="198">
        <v>76228.29</v>
      </c>
      <c r="AN9" s="198">
        <v>0</v>
      </c>
      <c r="AO9" s="198"/>
      <c r="AP9" s="234"/>
      <c r="AQ9" s="152">
        <v>133801.85</v>
      </c>
      <c r="AR9" s="152">
        <v>0</v>
      </c>
      <c r="AS9" s="152"/>
      <c r="AT9" s="225"/>
      <c r="AU9" s="125">
        <v>0</v>
      </c>
      <c r="AV9" s="125">
        <v>0</v>
      </c>
      <c r="AW9" s="125"/>
      <c r="AX9" s="203"/>
      <c r="AY9" s="128">
        <v>272670.61</v>
      </c>
      <c r="AZ9" s="128">
        <v>0</v>
      </c>
      <c r="BA9" s="128"/>
      <c r="BB9" s="128"/>
      <c r="BC9" s="135">
        <f>'[1]Resumen'!C9</f>
        <v>607915.41</v>
      </c>
      <c r="BD9" s="135">
        <f>'[1]Resumen'!F9</f>
        <v>0</v>
      </c>
      <c r="BE9" s="135"/>
      <c r="BF9" s="135"/>
      <c r="BG9" s="26">
        <f t="shared" si="0"/>
        <v>1999.2271397697468</v>
      </c>
      <c r="BH9" s="45">
        <f t="shared" si="1"/>
        <v>0</v>
      </c>
      <c r="BI9" s="45">
        <f t="shared" si="2"/>
        <v>0</v>
      </c>
      <c r="BJ9" s="45">
        <f t="shared" si="3"/>
        <v>0</v>
      </c>
      <c r="BK9" s="45">
        <f t="shared" si="4"/>
        <v>0</v>
      </c>
      <c r="BL9" s="45">
        <f t="shared" si="5"/>
        <v>0</v>
      </c>
      <c r="BM9" s="45">
        <f t="shared" si="6"/>
        <v>0</v>
      </c>
      <c r="BN9" s="45">
        <f t="shared" si="7"/>
        <v>0</v>
      </c>
      <c r="BO9" s="45">
        <f t="shared" si="8"/>
        <v>0</v>
      </c>
      <c r="BP9" s="45">
        <f t="shared" si="9"/>
        <v>0</v>
      </c>
      <c r="BQ9" s="45">
        <f t="shared" si="10"/>
        <v>0</v>
      </c>
      <c r="BR9" s="45">
        <f t="shared" si="11"/>
        <v>0.25</v>
      </c>
      <c r="BS9" s="45">
        <f t="shared" si="12"/>
        <v>0.5</v>
      </c>
      <c r="BT9" s="45">
        <f t="shared" si="16"/>
        <v>0.75</v>
      </c>
      <c r="BU9" s="45">
        <f t="shared" si="17"/>
        <v>1</v>
      </c>
      <c r="BV9" s="251">
        <f t="shared" si="13"/>
        <v>7189807.925895641</v>
      </c>
      <c r="BW9" s="83">
        <f t="shared" si="14"/>
        <v>6295095.660081116</v>
      </c>
      <c r="BX9" s="83">
        <f t="shared" si="15"/>
        <v>733053.1597783247</v>
      </c>
    </row>
    <row r="10" spans="1:76" ht="12.75" customHeight="1">
      <c r="A10" s="422"/>
      <c r="B10" s="3" t="s">
        <v>12</v>
      </c>
      <c r="C10" s="7">
        <v>5</v>
      </c>
      <c r="D10" s="37">
        <v>5798560.323719959</v>
      </c>
      <c r="E10" s="144"/>
      <c r="F10" s="145">
        <v>3227551.952161356</v>
      </c>
      <c r="G10" s="86">
        <v>0</v>
      </c>
      <c r="H10" s="87"/>
      <c r="I10" s="124"/>
      <c r="J10" s="87"/>
      <c r="K10" s="88">
        <v>0</v>
      </c>
      <c r="L10" s="89">
        <v>0</v>
      </c>
      <c r="M10" s="146"/>
      <c r="N10" s="90"/>
      <c r="O10" s="94">
        <v>0</v>
      </c>
      <c r="P10" s="92"/>
      <c r="Q10" s="93"/>
      <c r="R10" s="92"/>
      <c r="S10" s="147">
        <v>0</v>
      </c>
      <c r="T10" s="113"/>
      <c r="U10" s="147"/>
      <c r="V10" s="148"/>
      <c r="W10" s="56">
        <v>405378.07</v>
      </c>
      <c r="X10" s="56">
        <v>0</v>
      </c>
      <c r="Y10" s="56"/>
      <c r="Z10" s="57"/>
      <c r="AA10" s="75">
        <v>0</v>
      </c>
      <c r="AB10" s="149">
        <v>0</v>
      </c>
      <c r="AC10" s="150"/>
      <c r="AD10" s="61"/>
      <c r="AE10" s="62">
        <v>149314.29</v>
      </c>
      <c r="AF10" s="62">
        <v>0</v>
      </c>
      <c r="AG10" s="151"/>
      <c r="AH10" s="60"/>
      <c r="AI10" s="197">
        <v>0</v>
      </c>
      <c r="AJ10" s="147">
        <v>0</v>
      </c>
      <c r="AK10" s="147"/>
      <c r="AL10" s="148"/>
      <c r="AM10" s="198">
        <v>0</v>
      </c>
      <c r="AN10" s="198">
        <v>0</v>
      </c>
      <c r="AO10" s="198"/>
      <c r="AP10" s="234"/>
      <c r="AQ10" s="152">
        <v>370753.65</v>
      </c>
      <c r="AR10" s="152">
        <v>0</v>
      </c>
      <c r="AS10" s="152"/>
      <c r="AT10" s="225"/>
      <c r="AU10" s="125">
        <v>578298.94</v>
      </c>
      <c r="AV10" s="125">
        <v>0</v>
      </c>
      <c r="AW10" s="125"/>
      <c r="AX10" s="227"/>
      <c r="AY10" s="128">
        <v>474988</v>
      </c>
      <c r="AZ10" s="128">
        <v>0</v>
      </c>
      <c r="BA10" s="128"/>
      <c r="BB10" s="128"/>
      <c r="BC10" s="135">
        <f>'[1]Resumen'!C10</f>
        <v>0</v>
      </c>
      <c r="BD10" s="135">
        <f>'[1]Resumen'!F10</f>
        <v>0</v>
      </c>
      <c r="BE10" s="135"/>
      <c r="BF10" s="135"/>
      <c r="BG10" s="26">
        <f t="shared" si="0"/>
        <v>1998.783063184631</v>
      </c>
      <c r="BH10" s="45">
        <f t="shared" si="1"/>
        <v>0</v>
      </c>
      <c r="BI10" s="45">
        <f t="shared" si="2"/>
        <v>0</v>
      </c>
      <c r="BJ10" s="45">
        <f t="shared" si="3"/>
        <v>0</v>
      </c>
      <c r="BK10" s="45">
        <f t="shared" si="4"/>
        <v>0</v>
      </c>
      <c r="BL10" s="45">
        <f t="shared" si="5"/>
        <v>0</v>
      </c>
      <c r="BM10" s="45">
        <f t="shared" si="6"/>
        <v>0</v>
      </c>
      <c r="BN10" s="45">
        <f t="shared" si="7"/>
        <v>0</v>
      </c>
      <c r="BO10" s="45">
        <f t="shared" si="8"/>
        <v>0</v>
      </c>
      <c r="BP10" s="45">
        <f t="shared" si="9"/>
        <v>0</v>
      </c>
      <c r="BQ10" s="45">
        <f t="shared" si="10"/>
        <v>0.19999999999999996</v>
      </c>
      <c r="BR10" s="45">
        <f t="shared" si="11"/>
        <v>0.4</v>
      </c>
      <c r="BS10" s="45">
        <f t="shared" si="12"/>
        <v>0.6</v>
      </c>
      <c r="BT10" s="45">
        <f t="shared" si="16"/>
        <v>0.8</v>
      </c>
      <c r="BU10" s="45">
        <f t="shared" si="17"/>
        <v>1</v>
      </c>
      <c r="BV10" s="251">
        <f t="shared" si="13"/>
        <v>7456574.963704832</v>
      </c>
      <c r="BW10" s="83">
        <f t="shared" si="14"/>
        <v>6285572.621001756</v>
      </c>
      <c r="BX10" s="83">
        <f t="shared" si="15"/>
        <v>728641.802327303</v>
      </c>
    </row>
    <row r="11" spans="1:76" ht="12.75" customHeight="1">
      <c r="A11" s="422"/>
      <c r="B11" s="3" t="s">
        <v>13</v>
      </c>
      <c r="C11" s="7">
        <v>8</v>
      </c>
      <c r="D11" s="37">
        <v>0</v>
      </c>
      <c r="E11" s="144"/>
      <c r="F11" s="145">
        <v>0</v>
      </c>
      <c r="G11" s="86">
        <v>117405.06</v>
      </c>
      <c r="H11" s="87"/>
      <c r="I11" s="124"/>
      <c r="J11" s="87"/>
      <c r="K11" s="88">
        <v>0</v>
      </c>
      <c r="L11" s="89">
        <v>0</v>
      </c>
      <c r="M11" s="146"/>
      <c r="N11" s="90"/>
      <c r="O11" s="94">
        <v>98287.808233</v>
      </c>
      <c r="P11" s="92"/>
      <c r="Q11" s="93"/>
      <c r="R11" s="92"/>
      <c r="S11" s="147">
        <v>182960.31</v>
      </c>
      <c r="T11" s="113"/>
      <c r="U11" s="147"/>
      <c r="V11" s="148"/>
      <c r="W11" s="56">
        <v>6456.27</v>
      </c>
      <c r="X11" s="56">
        <v>0</v>
      </c>
      <c r="Y11" s="56"/>
      <c r="Z11" s="57"/>
      <c r="AA11" s="75">
        <v>0</v>
      </c>
      <c r="AB11" s="149">
        <v>0</v>
      </c>
      <c r="AC11" s="150"/>
      <c r="AD11" s="61"/>
      <c r="AE11" s="62">
        <v>0</v>
      </c>
      <c r="AF11" s="62">
        <v>0</v>
      </c>
      <c r="AG11" s="151"/>
      <c r="AH11" s="60"/>
      <c r="AI11" s="197">
        <v>110773.24650000002</v>
      </c>
      <c r="AJ11" s="147">
        <v>0</v>
      </c>
      <c r="AK11" s="147"/>
      <c r="AL11" s="148"/>
      <c r="AM11" s="198">
        <v>92773.35</v>
      </c>
      <c r="AN11" s="198">
        <v>0</v>
      </c>
      <c r="AO11" s="198"/>
      <c r="AP11" s="234"/>
      <c r="AQ11" s="152">
        <v>156532.66999999998</v>
      </c>
      <c r="AR11" s="152">
        <v>0</v>
      </c>
      <c r="AS11" s="152"/>
      <c r="AT11" s="186"/>
      <c r="AU11" s="125">
        <v>105997.39</v>
      </c>
      <c r="AV11" s="125">
        <v>0</v>
      </c>
      <c r="AW11" s="125"/>
      <c r="AX11" s="203"/>
      <c r="AY11" s="128">
        <v>53332.92</v>
      </c>
      <c r="AZ11" s="128">
        <v>0</v>
      </c>
      <c r="BA11" s="128"/>
      <c r="BB11" s="128"/>
      <c r="BC11" s="135">
        <f>'[1]Resumen'!C11</f>
        <v>150723.88</v>
      </c>
      <c r="BD11" s="135">
        <f>'[1]Resumen'!F11</f>
        <v>0</v>
      </c>
      <c r="BE11" s="135"/>
      <c r="BF11" s="135"/>
      <c r="BG11" s="26">
        <f t="shared" si="0"/>
        <v>0</v>
      </c>
      <c r="BH11" s="45">
        <f t="shared" si="1"/>
        <v>0</v>
      </c>
      <c r="BI11" s="45">
        <f t="shared" si="2"/>
        <v>0</v>
      </c>
      <c r="BJ11" s="45">
        <f t="shared" si="3"/>
        <v>0</v>
      </c>
      <c r="BK11" s="45">
        <f t="shared" si="4"/>
        <v>0</v>
      </c>
      <c r="BL11" s="45">
        <f t="shared" si="5"/>
        <v>0</v>
      </c>
      <c r="BM11" s="45">
        <f t="shared" si="6"/>
        <v>0</v>
      </c>
      <c r="BN11" s="45">
        <f t="shared" si="7"/>
        <v>0.125</v>
      </c>
      <c r="BO11" s="45">
        <f t="shared" si="8"/>
        <v>0.25</v>
      </c>
      <c r="BP11" s="45">
        <f t="shared" si="9"/>
        <v>0.375</v>
      </c>
      <c r="BQ11" s="45">
        <f t="shared" si="10"/>
        <v>0.5</v>
      </c>
      <c r="BR11" s="45">
        <f t="shared" si="11"/>
        <v>0.625</v>
      </c>
      <c r="BS11" s="45">
        <f t="shared" si="12"/>
        <v>0.75</v>
      </c>
      <c r="BT11" s="45">
        <f t="shared" si="16"/>
        <v>0.875</v>
      </c>
      <c r="BU11" s="45">
        <f t="shared" si="17"/>
        <v>1</v>
      </c>
      <c r="BV11" s="251">
        <f t="shared" si="13"/>
        <v>867032.4803662376</v>
      </c>
      <c r="BW11" s="83">
        <f t="shared" si="14"/>
        <v>292528.736472443</v>
      </c>
      <c r="BX11" s="83">
        <f t="shared" si="15"/>
        <v>391308.3004047163</v>
      </c>
    </row>
    <row r="12" spans="1:76" ht="12.75" customHeight="1" thickBot="1">
      <c r="A12" s="422"/>
      <c r="B12" s="10" t="s">
        <v>14</v>
      </c>
      <c r="C12" s="11">
        <v>17</v>
      </c>
      <c r="D12" s="154">
        <v>3671966.99152334</v>
      </c>
      <c r="E12" s="144"/>
      <c r="F12" s="155">
        <v>2042944.2144350202</v>
      </c>
      <c r="G12" s="86">
        <v>89880.83</v>
      </c>
      <c r="H12" s="95"/>
      <c r="I12" s="124"/>
      <c r="J12" s="95"/>
      <c r="K12" s="88">
        <v>334921.35</v>
      </c>
      <c r="L12" s="96">
        <v>0</v>
      </c>
      <c r="M12" s="146"/>
      <c r="N12" s="97"/>
      <c r="O12" s="91">
        <v>128967.56</v>
      </c>
      <c r="P12" s="98"/>
      <c r="Q12" s="93"/>
      <c r="R12" s="98"/>
      <c r="S12" s="85">
        <v>170960.37</v>
      </c>
      <c r="T12" s="113"/>
      <c r="U12" s="147"/>
      <c r="V12" s="35"/>
      <c r="W12" s="56">
        <v>501023.28</v>
      </c>
      <c r="X12" s="56">
        <v>0</v>
      </c>
      <c r="Y12" s="56"/>
      <c r="Z12" s="63"/>
      <c r="AA12" s="69">
        <v>294151.9000000001</v>
      </c>
      <c r="AB12" s="149">
        <v>0</v>
      </c>
      <c r="AC12" s="150"/>
      <c r="AD12" s="64"/>
      <c r="AE12" s="62">
        <v>231400.88</v>
      </c>
      <c r="AF12" s="62">
        <v>0</v>
      </c>
      <c r="AG12" s="151"/>
      <c r="AH12" s="65"/>
      <c r="AI12" s="204">
        <v>79872.89</v>
      </c>
      <c r="AJ12" s="147">
        <v>0</v>
      </c>
      <c r="AK12" s="147"/>
      <c r="AL12" s="35"/>
      <c r="AM12" s="198">
        <v>0</v>
      </c>
      <c r="AN12" s="198">
        <v>0</v>
      </c>
      <c r="AO12" s="198"/>
      <c r="AP12" s="235"/>
      <c r="AQ12" s="152">
        <v>0</v>
      </c>
      <c r="AR12" s="152">
        <v>0</v>
      </c>
      <c r="AS12" s="152"/>
      <c r="AT12" s="226"/>
      <c r="AU12" s="125">
        <v>13823.33</v>
      </c>
      <c r="AV12" s="125">
        <v>0</v>
      </c>
      <c r="AW12" s="125"/>
      <c r="AX12" s="205"/>
      <c r="AY12" s="129">
        <v>0</v>
      </c>
      <c r="AZ12" s="129">
        <v>0</v>
      </c>
      <c r="BA12" s="129"/>
      <c r="BB12" s="129"/>
      <c r="BC12" s="135">
        <f>'[1]Resumen'!C12</f>
        <v>83034.83</v>
      </c>
      <c r="BD12" s="143">
        <f>'[1]Resumen'!F12</f>
        <v>0</v>
      </c>
      <c r="BE12" s="136"/>
      <c r="BF12" s="136"/>
      <c r="BG12" s="26">
        <f t="shared" si="0"/>
        <v>1993.4581600884674</v>
      </c>
      <c r="BH12" s="45">
        <f t="shared" si="1"/>
        <v>0</v>
      </c>
      <c r="BI12" s="45">
        <f t="shared" si="2"/>
        <v>0.2941176470588235</v>
      </c>
      <c r="BJ12" s="45">
        <f t="shared" si="3"/>
        <v>0.3529411764705882</v>
      </c>
      <c r="BK12" s="45">
        <f t="shared" si="4"/>
        <v>0.4117647058823529</v>
      </c>
      <c r="BL12" s="45">
        <f t="shared" si="5"/>
        <v>0.47058823529411764</v>
      </c>
      <c r="BM12" s="46">
        <f t="shared" si="6"/>
        <v>0.5294117647058824</v>
      </c>
      <c r="BN12" s="45">
        <f t="shared" si="7"/>
        <v>0.5882352941176471</v>
      </c>
      <c r="BO12" s="45">
        <f t="shared" si="8"/>
        <v>0.6470588235294117</v>
      </c>
      <c r="BP12" s="45">
        <f t="shared" si="9"/>
        <v>0.7058823529411764</v>
      </c>
      <c r="BQ12" s="45">
        <f t="shared" si="10"/>
        <v>0.7647058823529411</v>
      </c>
      <c r="BR12" s="45">
        <f t="shared" si="11"/>
        <v>0.8235294117647058</v>
      </c>
      <c r="BS12" s="45">
        <f t="shared" si="12"/>
        <v>0.8823529411764706</v>
      </c>
      <c r="BT12" s="45">
        <f t="shared" si="16"/>
        <v>0.9411764705882353</v>
      </c>
      <c r="BU12" s="45">
        <f t="shared" si="17"/>
        <v>1</v>
      </c>
      <c r="BV12" s="251">
        <f t="shared" si="13"/>
        <v>5272119.03269061</v>
      </c>
      <c r="BW12" s="83">
        <f t="shared" si="14"/>
        <v>3671966.9915233385</v>
      </c>
      <c r="BX12" s="83">
        <f t="shared" si="15"/>
        <v>847409.4071446903</v>
      </c>
    </row>
    <row r="13" spans="1:76" ht="12.75" customHeight="1" thickBot="1">
      <c r="A13" s="423"/>
      <c r="B13" s="13" t="s">
        <v>15</v>
      </c>
      <c r="C13" s="14"/>
      <c r="D13" s="38">
        <f>SUM(D5:D12)</f>
        <v>52585618.151573755</v>
      </c>
      <c r="E13" s="38"/>
      <c r="F13" s="38">
        <f aca="true" t="shared" si="18" ref="F13:BD13">SUM(F5:F12)</f>
        <v>30043953.49279329</v>
      </c>
      <c r="G13" s="66">
        <f t="shared" si="18"/>
        <v>3740622.4299999997</v>
      </c>
      <c r="H13" s="66">
        <f t="shared" si="18"/>
        <v>0</v>
      </c>
      <c r="I13" s="66"/>
      <c r="J13" s="66"/>
      <c r="K13" s="115">
        <f t="shared" si="18"/>
        <v>808861.3859999999</v>
      </c>
      <c r="L13" s="115">
        <f t="shared" si="18"/>
        <v>0</v>
      </c>
      <c r="M13" s="115"/>
      <c r="N13" s="115"/>
      <c r="O13" s="67">
        <f t="shared" si="18"/>
        <v>1276647.9412330003</v>
      </c>
      <c r="P13" s="67">
        <f t="shared" si="18"/>
        <v>0</v>
      </c>
      <c r="Q13" s="67"/>
      <c r="R13" s="67"/>
      <c r="S13" s="156">
        <f t="shared" si="18"/>
        <v>1114308.6</v>
      </c>
      <c r="T13" s="157">
        <f t="shared" si="18"/>
        <v>0</v>
      </c>
      <c r="U13" s="157"/>
      <c r="V13" s="158"/>
      <c r="W13" s="66">
        <f t="shared" si="18"/>
        <v>2197174.6100000003</v>
      </c>
      <c r="X13" s="66">
        <f t="shared" si="18"/>
        <v>0</v>
      </c>
      <c r="Y13" s="66"/>
      <c r="Z13" s="66"/>
      <c r="AA13" s="115">
        <f t="shared" si="18"/>
        <v>1429651.2100000002</v>
      </c>
      <c r="AB13" s="115">
        <f t="shared" si="18"/>
        <v>0</v>
      </c>
      <c r="AC13" s="115"/>
      <c r="AD13" s="115"/>
      <c r="AE13" s="67">
        <f t="shared" si="18"/>
        <v>1118910.9100000001</v>
      </c>
      <c r="AF13" s="67">
        <f t="shared" si="18"/>
        <v>0</v>
      </c>
      <c r="AG13" s="67"/>
      <c r="AH13" s="116"/>
      <c r="AI13" s="206">
        <f t="shared" si="18"/>
        <v>2765867.1404624</v>
      </c>
      <c r="AJ13" s="157">
        <f t="shared" si="18"/>
        <v>0</v>
      </c>
      <c r="AK13" s="157"/>
      <c r="AL13" s="158"/>
      <c r="AM13" s="207">
        <f t="shared" si="18"/>
        <v>524984.4999999999</v>
      </c>
      <c r="AN13" s="236">
        <f t="shared" si="18"/>
        <v>0</v>
      </c>
      <c r="AO13" s="237"/>
      <c r="AP13" s="238"/>
      <c r="AQ13" s="184">
        <f t="shared" si="18"/>
        <v>1455482.0899999999</v>
      </c>
      <c r="AR13" s="188">
        <f t="shared" si="18"/>
        <v>0</v>
      </c>
      <c r="AS13" s="182"/>
      <c r="AT13" s="189"/>
      <c r="AU13" s="201">
        <f t="shared" si="18"/>
        <v>1567880.3699999999</v>
      </c>
      <c r="AV13" s="208">
        <f t="shared" si="18"/>
        <v>0</v>
      </c>
      <c r="AW13" s="199"/>
      <c r="AX13" s="209"/>
      <c r="AY13" s="130">
        <f t="shared" si="18"/>
        <v>1253316.15</v>
      </c>
      <c r="AZ13" s="130">
        <f t="shared" si="18"/>
        <v>0</v>
      </c>
      <c r="BA13" s="130"/>
      <c r="BB13" s="130"/>
      <c r="BC13" s="137">
        <f t="shared" si="18"/>
        <v>1627680.9</v>
      </c>
      <c r="BD13" s="137">
        <f t="shared" si="18"/>
        <v>0</v>
      </c>
      <c r="BE13" s="137"/>
      <c r="BF13" s="13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114">
        <f>SUM(BV5:BV12)</f>
        <v>70140774.6281216</v>
      </c>
      <c r="BW13" s="114">
        <f>SUM(BW5:BW12)</f>
        <v>42334457.81002148</v>
      </c>
      <c r="BX13" s="114">
        <f>SUM(BX5:BX12)</f>
        <v>12214042.65357556</v>
      </c>
    </row>
    <row r="14" spans="1:76" ht="12.75" customHeight="1">
      <c r="A14" s="6"/>
      <c r="B14" s="4" t="s">
        <v>18</v>
      </c>
      <c r="C14" s="15"/>
      <c r="D14" s="40">
        <v>0</v>
      </c>
      <c r="E14" s="180"/>
      <c r="F14" s="76">
        <v>0</v>
      </c>
      <c r="G14" s="103"/>
      <c r="H14" s="103"/>
      <c r="I14" s="103"/>
      <c r="J14" s="103"/>
      <c r="K14" s="104"/>
      <c r="L14" s="105">
        <v>0</v>
      </c>
      <c r="M14" s="105"/>
      <c r="N14" s="104"/>
      <c r="O14" s="106"/>
      <c r="P14" s="106"/>
      <c r="Q14" s="106"/>
      <c r="R14" s="106"/>
      <c r="S14" s="161">
        <v>0</v>
      </c>
      <c r="T14" s="161"/>
      <c r="U14" s="162"/>
      <c r="V14" s="163"/>
      <c r="W14" s="72"/>
      <c r="X14" s="72"/>
      <c r="Y14" s="73"/>
      <c r="Z14" s="72"/>
      <c r="AA14" s="74"/>
      <c r="AB14" s="74"/>
      <c r="AC14" s="164"/>
      <c r="AD14" s="74"/>
      <c r="AE14" s="51"/>
      <c r="AF14" s="51"/>
      <c r="AG14" s="52"/>
      <c r="AH14" s="51"/>
      <c r="AI14" s="211"/>
      <c r="AJ14" s="163"/>
      <c r="AK14" s="163"/>
      <c r="AL14" s="163"/>
      <c r="AM14" s="212">
        <v>0</v>
      </c>
      <c r="AN14" s="239">
        <v>0</v>
      </c>
      <c r="AO14" s="239"/>
      <c r="AP14" s="240"/>
      <c r="AQ14" s="190">
        <v>0</v>
      </c>
      <c r="AR14" s="183">
        <v>0</v>
      </c>
      <c r="AS14" s="183"/>
      <c r="AT14" s="191"/>
      <c r="AU14" s="213">
        <v>0</v>
      </c>
      <c r="AV14" s="200">
        <v>0</v>
      </c>
      <c r="AW14" s="200"/>
      <c r="AX14" s="214"/>
      <c r="AY14" s="127">
        <v>0</v>
      </c>
      <c r="AZ14" s="127">
        <v>0</v>
      </c>
      <c r="BA14" s="127"/>
      <c r="BB14" s="127"/>
      <c r="BC14" s="142"/>
      <c r="BD14" s="142"/>
      <c r="BE14" s="142"/>
      <c r="BF14" s="142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252"/>
      <c r="BW14" s="43"/>
      <c r="BX14" s="43"/>
    </row>
    <row r="15" spans="1:76" ht="12.75" customHeight="1">
      <c r="A15" s="6"/>
      <c r="B15" s="3" t="s">
        <v>95</v>
      </c>
      <c r="C15" s="7">
        <v>30</v>
      </c>
      <c r="D15" s="37">
        <v>14258943.477268081</v>
      </c>
      <c r="E15" s="144"/>
      <c r="F15" s="145">
        <v>8161634.986512598</v>
      </c>
      <c r="G15" s="86">
        <v>152319</v>
      </c>
      <c r="H15" s="87"/>
      <c r="I15" s="124"/>
      <c r="J15" s="87"/>
      <c r="K15" s="88">
        <v>338129.06</v>
      </c>
      <c r="L15" s="89">
        <v>0</v>
      </c>
      <c r="M15" s="146"/>
      <c r="N15" s="90"/>
      <c r="O15" s="94">
        <v>0</v>
      </c>
      <c r="P15" s="92"/>
      <c r="Q15" s="93"/>
      <c r="R15" s="92"/>
      <c r="S15" s="147">
        <v>320245</v>
      </c>
      <c r="T15" s="113"/>
      <c r="U15" s="147"/>
      <c r="V15" s="148"/>
      <c r="W15" s="56">
        <v>11341.38</v>
      </c>
      <c r="X15" s="56">
        <v>0</v>
      </c>
      <c r="Y15" s="56"/>
      <c r="Z15" s="57"/>
      <c r="AA15" s="75">
        <v>12304.695</v>
      </c>
      <c r="AB15" s="149">
        <v>0</v>
      </c>
      <c r="AC15" s="150"/>
      <c r="AD15" s="61"/>
      <c r="AE15" s="62">
        <v>29864.48</v>
      </c>
      <c r="AF15" s="62">
        <v>0</v>
      </c>
      <c r="AG15" s="151"/>
      <c r="AH15" s="60"/>
      <c r="AI15" s="197">
        <v>0</v>
      </c>
      <c r="AJ15" s="147">
        <v>0</v>
      </c>
      <c r="AK15" s="147"/>
      <c r="AL15" s="148"/>
      <c r="AM15" s="198">
        <v>116035.58</v>
      </c>
      <c r="AN15" s="198">
        <v>0</v>
      </c>
      <c r="AO15" s="198"/>
      <c r="AP15" s="234"/>
      <c r="AQ15" s="152">
        <v>1076464.81</v>
      </c>
      <c r="AR15" s="152">
        <v>0</v>
      </c>
      <c r="AS15" s="152"/>
      <c r="AT15" s="186"/>
      <c r="AU15" s="125">
        <v>0</v>
      </c>
      <c r="AV15" s="125">
        <v>0</v>
      </c>
      <c r="AW15" s="125"/>
      <c r="AX15" s="203"/>
      <c r="AY15" s="128">
        <v>0</v>
      </c>
      <c r="AZ15" s="128">
        <v>0</v>
      </c>
      <c r="BA15" s="128"/>
      <c r="BB15" s="128"/>
      <c r="BC15" s="138">
        <f>'[1]Resumen'!C15</f>
        <v>0</v>
      </c>
      <c r="BD15" s="135">
        <f>'[1]Resumen'!F15</f>
        <v>0</v>
      </c>
      <c r="BE15" s="135"/>
      <c r="BF15" s="135"/>
      <c r="BG15" s="26">
        <f>IF(D15=0,0,2001-(D15-F15)*C15/D15)</f>
        <v>1988.1716123277802</v>
      </c>
      <c r="BH15" s="45">
        <f>IF((1-($BV$2-$BG15)/$C15)&gt;0,(1-($BV$2-$BG15)/$C15),0)</f>
        <v>0.13905374425933892</v>
      </c>
      <c r="BI15" s="45">
        <f>IF((1-($BV$2-G$2)/$C15)&gt;0,(1-($BV$2-G$2)/$C15),0)</f>
        <v>0.6</v>
      </c>
      <c r="BJ15" s="45">
        <f>IF((1-($BV$2-K$2)/$C15)&gt;0,(1-($BV$2-K$2)/$C15),0)</f>
        <v>0.6333333333333333</v>
      </c>
      <c r="BK15" s="45">
        <f>IF((1-($BV$2-O$2)/$C15)&gt;0,(1-($BV$2-O$2)/$C15),0)</f>
        <v>0.6666666666666667</v>
      </c>
      <c r="BL15" s="45">
        <f>IF((1-($BV$2-S$2)/$C15)&gt;0,(1-($BV$2-S$2)/$C15),0)</f>
        <v>0.7</v>
      </c>
      <c r="BM15" s="45">
        <f>IF((1-($BV$2-W$2)/$C15)&gt;0,(1-($BV$2-W$2)/$C15),0)</f>
        <v>0.7333333333333334</v>
      </c>
      <c r="BN15" s="45">
        <f>IF((1-($BV$2-AA$2)/$C15)&gt;0,(1-($BV$2-AA$2)/$C15),0)</f>
        <v>0.7666666666666666</v>
      </c>
      <c r="BO15" s="45">
        <f>IF((1-($BV$2-AE$2)/$C15)&gt;0,(1-($BV$2-AE$2)/$C15),0)</f>
        <v>0.8</v>
      </c>
      <c r="BP15" s="45">
        <f>IF((1-($BV$2-AI$2)/$C15)&gt;0,(1-($BV$2-AI$2)/$C15),0)</f>
        <v>0.8333333333333334</v>
      </c>
      <c r="BQ15" s="45">
        <f>IF((1-($BV$2-AM$2)/$C15)&gt;0,(1-($BV$2-AM$2)/$C15),0)</f>
        <v>0.8666666666666667</v>
      </c>
      <c r="BR15" s="45">
        <f>IF((1-($BV$2-AQ$2)/$C15)&gt;0,(1-($BV$2-AQ$2)/$C15),0)</f>
        <v>0.9</v>
      </c>
      <c r="BS15" s="45">
        <f>IF((1-($BV$2-AU$2)/$C15)&gt;0,(1-($BV$2-AU$2)/$C15),0)</f>
        <v>0.9333333333333333</v>
      </c>
      <c r="BT15" s="45">
        <f t="shared" si="16"/>
        <v>0.9666666666666667</v>
      </c>
      <c r="BU15" s="45">
        <f>IF((1-($BV$2-BC$2)/$C15)&gt;0,(1-($BV$2-BC$2)/$C15),0)</f>
        <v>1</v>
      </c>
      <c r="BV15" s="251">
        <f>D15-E15+(G15-I15)*G$61+(K15-M15)*K$61+(O15-Q15)*O$61+(S15-U15)*S$61+(W15-Y15)*W$61+(AA15-AC15)*AA$61+(AE15-AG15)*AE$61+(AI15-AK15)*AI$61+(AM15-AO15)*AM$61+(AQ15-AS15)*$AQ$61+(AU15-AW15)*$AU$61+(AY15-BA15)*$AY$61+(BC15-BE15)*$BC$61</f>
        <v>16055608.228597125</v>
      </c>
      <c r="BW15" s="83">
        <f>BV15-(IF(BH15=0,0,D15-E15)+IF(BI15=0,0,(G15-I15)*G$61)+IF(BJ15=0,0,(K15-M15)*K$61)+IF(BK15=0,0,(O15-Q15)*O$61)+IF(BL15=0,0,(S15-U15)*S$61)+IF(BM15=0,0,(W15-Y15)*W$61)+IF(BN15=0,0,(AA15-AC15)*AA$61)+IF(BO15=0,0,(AE15-AG15)*AE$61)+IF(BP15=0,0,(AI15-AK15)*AI$61)+IF(BQ15=0,0,(AM15-AO15)*AM$61)+IF(BR15=0,0,(AQ15-AS15)*$AQ$61)+IF(BS15=0,0,(AU15-AW15)*$AU$61)+IF(BT15=0,0,(AY15-BA15)*$AY$61)+IF(BU15=0,0,(BC15-BE15)*$BC$61))</f>
        <v>0</v>
      </c>
      <c r="BX15" s="83">
        <f>(D15-E15)*BH15+((G15-H15-(I15-J15))*G$61)*BI15+((K15-L15-(M15-N15))*K$61)*BJ15+((O15-P15-(Q15-R15))*O$61)*BK15+((S15-T15-(U15-V15))*S$61)*BL15+((W15-X15-(Y15-Z15))*W$61)*BM15+((AA15-AB15-(AC15-AD15))*AA$61)*BN15+((AE15-AF15-(AG15-AH15))*AE$61)*BO15+((AI15-AJ15-(AK15-AL15))*AI$61)*BP15+((AM15-AN15)*BQ15-(AO15-AP15))*$AM$61+((AQ15-AR15)*BR15-(AS15-AT15))*$AQ$61+((AU15-AV15)*BS15-(AW15-AX15))*$AU$61+((AY15-AZ15)*BT15-(BA15-BB15))*$AY$61+((BC15-BD15)*BU15-(BF15-BG15))*$BC$61</f>
        <v>3418473.3086584765</v>
      </c>
    </row>
    <row r="16" spans="1:76" ht="12.75" customHeight="1">
      <c r="A16" s="6"/>
      <c r="B16" s="3" t="s">
        <v>96</v>
      </c>
      <c r="C16" s="7">
        <v>30</v>
      </c>
      <c r="D16" s="37">
        <v>0</v>
      </c>
      <c r="E16" s="144"/>
      <c r="F16" s="145">
        <v>0</v>
      </c>
      <c r="G16" s="86">
        <v>0</v>
      </c>
      <c r="H16" s="87"/>
      <c r="I16" s="124"/>
      <c r="J16" s="87"/>
      <c r="K16" s="88">
        <v>0</v>
      </c>
      <c r="L16" s="89">
        <v>0</v>
      </c>
      <c r="M16" s="146"/>
      <c r="N16" s="90"/>
      <c r="O16" s="94">
        <v>0</v>
      </c>
      <c r="P16" s="92"/>
      <c r="Q16" s="93"/>
      <c r="R16" s="92"/>
      <c r="S16" s="147">
        <v>2783529.55</v>
      </c>
      <c r="T16" s="113"/>
      <c r="U16" s="147"/>
      <c r="V16" s="148"/>
      <c r="W16" s="56">
        <v>1604617.82</v>
      </c>
      <c r="X16" s="56">
        <v>0</v>
      </c>
      <c r="Y16" s="56"/>
      <c r="Z16" s="57"/>
      <c r="AA16" s="75">
        <v>0</v>
      </c>
      <c r="AB16" s="149">
        <v>0</v>
      </c>
      <c r="AC16" s="150"/>
      <c r="AD16" s="61"/>
      <c r="AE16" s="62">
        <v>2009540.01</v>
      </c>
      <c r="AF16" s="62">
        <v>0</v>
      </c>
      <c r="AG16" s="151"/>
      <c r="AH16" s="60"/>
      <c r="AI16" s="197">
        <v>0</v>
      </c>
      <c r="AJ16" s="147">
        <v>0</v>
      </c>
      <c r="AK16" s="147"/>
      <c r="AL16" s="148"/>
      <c r="AM16" s="198">
        <v>0</v>
      </c>
      <c r="AN16" s="198">
        <v>0</v>
      </c>
      <c r="AO16" s="198"/>
      <c r="AP16" s="234"/>
      <c r="AQ16" s="152">
        <v>0</v>
      </c>
      <c r="AR16" s="152">
        <v>0</v>
      </c>
      <c r="AS16" s="152"/>
      <c r="AT16" s="186"/>
      <c r="AU16" s="125">
        <v>0</v>
      </c>
      <c r="AV16" s="125">
        <v>0</v>
      </c>
      <c r="AW16" s="125"/>
      <c r="AX16" s="203"/>
      <c r="AY16" s="128">
        <v>865449.26</v>
      </c>
      <c r="AZ16" s="128">
        <v>0</v>
      </c>
      <c r="BA16" s="128"/>
      <c r="BB16" s="128"/>
      <c r="BC16" s="138">
        <f>'[1]Resumen'!C16</f>
        <v>0</v>
      </c>
      <c r="BD16" s="135">
        <f>'[1]Resumen'!F16</f>
        <v>0</v>
      </c>
      <c r="BE16" s="135"/>
      <c r="BF16" s="135"/>
      <c r="BG16" s="26">
        <f>IF(D16=0,0,2001-(D16-F16)*C16/D16)</f>
        <v>0</v>
      </c>
      <c r="BH16" s="45">
        <f>IF((1-($BV$2-$BG16)/$C16)&gt;0,(1-($BV$2-$BG16)/$C16),0)</f>
        <v>0</v>
      </c>
      <c r="BI16" s="45">
        <f>IF((1-($BV$2-G$2)/$C16)&gt;0,(1-($BV$2-G$2)/$C16),0)</f>
        <v>0.6</v>
      </c>
      <c r="BJ16" s="45">
        <f>IF((1-($BV$2-K$2)/$C16)&gt;0,(1-($BV$2-K$2)/$C16),0)</f>
        <v>0.6333333333333333</v>
      </c>
      <c r="BK16" s="45">
        <f>IF((1-($BV$2-O$2)/$C16)&gt;0,(1-($BV$2-O$2)/$C16),0)</f>
        <v>0.6666666666666667</v>
      </c>
      <c r="BL16" s="45">
        <f>IF((1-($BV$2-S$2)/$C16)&gt;0,(1-($BV$2-S$2)/$C16),0)</f>
        <v>0.7</v>
      </c>
      <c r="BM16" s="45">
        <f>IF((1-($BV$2-W$2)/$C16)&gt;0,(1-($BV$2-W$2)/$C16),0)</f>
        <v>0.7333333333333334</v>
      </c>
      <c r="BN16" s="45">
        <f>IF((1-($BV$2-AA$2)/$C16)&gt;0,(1-($BV$2-AA$2)/$C16),0)</f>
        <v>0.7666666666666666</v>
      </c>
      <c r="BO16" s="45">
        <f>IF((1-($BV$2-AE$2)/$C16)&gt;0,(1-($BV$2-AE$2)/$C16),0)</f>
        <v>0.8</v>
      </c>
      <c r="BP16" s="45">
        <f>IF((1-($BV$2-AI$2)/$C16)&gt;0,(1-($BV$2-AI$2)/$C16),0)</f>
        <v>0.8333333333333334</v>
      </c>
      <c r="BQ16" s="45">
        <f>IF((1-($BV$2-AM$2)/$C16)&gt;0,(1-($BV$2-AM$2)/$C16),0)</f>
        <v>0.8666666666666667</v>
      </c>
      <c r="BR16" s="45">
        <f>IF((1-($BV$2-AQ$2)/$C16)&gt;0,(1-($BV$2-AQ$2)/$C16),0)</f>
        <v>0.9</v>
      </c>
      <c r="BS16" s="45">
        <f>IF((1-($BV$2-AU$2)/$C16)&gt;0,(1-($BV$2-AU$2)/$C16),0)</f>
        <v>0.9333333333333333</v>
      </c>
      <c r="BT16" s="45">
        <f t="shared" si="16"/>
        <v>0.9666666666666667</v>
      </c>
      <c r="BU16" s="45">
        <f>IF((1-($BV$2-BC$2)/$C16)&gt;0,(1-($BV$2-BC$2)/$C16),0)</f>
        <v>1</v>
      </c>
      <c r="BV16" s="251">
        <f>D16-E16+(G16-I16)*G$61+(K16-M16)*K$61+(O16-Q16)*O$61+(S16-U16)*S$61+(W16-Y16)*W$61+(AA16-AC16)*AA$61+(AE16-AG16)*AE$61+(AI16-AK16)*AI$61+(AM16-AO16)*AM$61+(AQ16-AS16)*$AQ$61+(AU16-AW16)*$AU$61+(AY16-BA16)*$AY$61+(BC16-BE16)*$BC$61</f>
        <v>6255240.207620253</v>
      </c>
      <c r="BW16" s="83">
        <f>BV16-(IF(BH16=0,0,D16-E16)+IF(BI16=0,0,(G16-I16)*G$61)+IF(BJ16=0,0,(K16-M16)*K$61)+IF(BK16=0,0,(O16-Q16)*O$61)+IF(BL16=0,0,(S16-U16)*S$61)+IF(BM16=0,0,(W16-Y16)*W$61)+IF(BN16=0,0,(AA16-AC16)*AA$61)+IF(BO16=0,0,(AE16-AG16)*AE$61)+IF(BP16=0,0,(AI16-AK16)*AI$61)+IF(BQ16=0,0,(AM16-AO16)*AM$61)+IF(BR16=0,0,(AQ16-AS16)*$AQ$61)+IF(BS16=0,0,(AU16-AW16)*$AU$61)+IF(BT16=0,0,(AY16-BA16)*$AY$61)+IF(BU16=0,0,(BC16-BE16)*$BC$61))</f>
        <v>0</v>
      </c>
      <c r="BX16" s="83">
        <f>(D16-E16)*BH16+((G16-H16-(I16-J16))*G$61)*BI16+((K16-L16-(M16-N16))*K$61)*BJ16+((O16-P16-(Q16-R16))*O$61)*BK16+((S16-T16-(U16-V16))*S$61)*BL16+((W16-X16-(Y16-Z16))*W$61)*BM16+((AA16-AB16-(AC16-AD16))*AA$61)*BN16+((AE16-AF16-(AG16-AH16))*AE$61)*BO16+((AI16-AJ16-(AK16-AL16))*AI$61)*BP16+((AM16-AN16)*BQ16-(AO16-AP16))*$AM$61+((AQ16-AR16)*BR16-(AS16-AT16))*$AQ$61+((AU16-AV16)*BS16-(AW16-AX16))*$AU$61+((AY16-AZ16)*BT16-(BA16-BB16))*$AY$61+((BC16-BD16)*BU16-(BF16-BG16))*$BC$61</f>
        <v>4790165.684066895</v>
      </c>
    </row>
    <row r="17" spans="1:78" ht="12.75" customHeight="1">
      <c r="A17" s="6"/>
      <c r="B17" s="3" t="s">
        <v>98</v>
      </c>
      <c r="C17" s="7">
        <v>30</v>
      </c>
      <c r="D17" s="37">
        <v>18156752.043342188</v>
      </c>
      <c r="E17" s="144"/>
      <c r="F17" s="145">
        <v>10392690.240663446</v>
      </c>
      <c r="G17" s="86">
        <v>4326524.08</v>
      </c>
      <c r="H17" s="87"/>
      <c r="I17" s="124"/>
      <c r="J17" s="87"/>
      <c r="K17" s="88">
        <v>157348.18</v>
      </c>
      <c r="L17" s="89">
        <v>0</v>
      </c>
      <c r="M17" s="146"/>
      <c r="N17" s="90"/>
      <c r="O17" s="94">
        <v>1381720.04</v>
      </c>
      <c r="P17" s="92"/>
      <c r="Q17" s="93"/>
      <c r="R17" s="92"/>
      <c r="S17" s="147">
        <v>6562191</v>
      </c>
      <c r="T17" s="113"/>
      <c r="U17" s="147"/>
      <c r="V17" s="148"/>
      <c r="W17" s="56">
        <v>1779943</v>
      </c>
      <c r="X17" s="56">
        <v>0</v>
      </c>
      <c r="Y17" s="56"/>
      <c r="Z17" s="57"/>
      <c r="AA17" s="75">
        <v>0</v>
      </c>
      <c r="AB17" s="149">
        <v>0</v>
      </c>
      <c r="AC17" s="150"/>
      <c r="AD17" s="61"/>
      <c r="AE17" s="62">
        <v>166644.7334</v>
      </c>
      <c r="AF17" s="62">
        <v>0</v>
      </c>
      <c r="AG17" s="151"/>
      <c r="AH17" s="60"/>
      <c r="AI17" s="197">
        <v>0</v>
      </c>
      <c r="AJ17" s="147">
        <v>0</v>
      </c>
      <c r="AK17" s="147"/>
      <c r="AL17" s="148"/>
      <c r="AM17" s="198">
        <v>334932</v>
      </c>
      <c r="AN17" s="198">
        <v>0</v>
      </c>
      <c r="AO17" s="198"/>
      <c r="AP17" s="234"/>
      <c r="AQ17" s="152">
        <v>6198413.53</v>
      </c>
      <c r="AR17" s="152">
        <v>0</v>
      </c>
      <c r="AS17" s="152"/>
      <c r="AT17" s="186"/>
      <c r="AU17" s="125">
        <v>151071</v>
      </c>
      <c r="AV17" s="125">
        <v>0</v>
      </c>
      <c r="AW17" s="125"/>
      <c r="AX17" s="203"/>
      <c r="AY17" s="128">
        <v>4576000.1899999995</v>
      </c>
      <c r="AZ17" s="128">
        <v>0</v>
      </c>
      <c r="BA17" s="128"/>
      <c r="BB17" s="128"/>
      <c r="BC17" s="138">
        <f>'[1]Resumen'!C17</f>
        <v>142571.36</v>
      </c>
      <c r="BD17" s="135">
        <f>'[1]Resumen'!F17</f>
        <v>0</v>
      </c>
      <c r="BE17" s="135"/>
      <c r="BF17" s="135"/>
      <c r="BG17" s="26">
        <f>IF(D17=0,0,2001-(D17-F17)*C17/D17)</f>
        <v>1988.1716123277802</v>
      </c>
      <c r="BH17" s="45">
        <f>IF((1-($BV$2-$BG17)/$C17)&gt;0,(1-($BV$2-$BG17)/$C17),0)</f>
        <v>0.13905374425933892</v>
      </c>
      <c r="BI17" s="45">
        <f>IF((1-($BV$2-G$2)/$C17)&gt;0,(1-($BV$2-G$2)/$C17),0)</f>
        <v>0.6</v>
      </c>
      <c r="BJ17" s="45">
        <f>IF((1-($BV$2-K$2)/$C17)&gt;0,(1-($BV$2-K$2)/$C17),0)</f>
        <v>0.6333333333333333</v>
      </c>
      <c r="BK17" s="45">
        <f>IF((1-($BV$2-O$2)/$C17)&gt;0,(1-($BV$2-O$2)/$C17),0)</f>
        <v>0.6666666666666667</v>
      </c>
      <c r="BL17" s="45">
        <f>IF((1-($BV$2-S$2)/$C17)&gt;0,(1-($BV$2-S$2)/$C17),0)</f>
        <v>0.7</v>
      </c>
      <c r="BM17" s="45">
        <f>IF((1-($BV$2-W$2)/$C17)&gt;0,(1-($BV$2-W$2)/$C17),0)</f>
        <v>0.7333333333333334</v>
      </c>
      <c r="BN17" s="45">
        <f>IF((1-($BV$2-AA$2)/$C17)&gt;0,(1-($BV$2-AA$2)/$C17),0)</f>
        <v>0.7666666666666666</v>
      </c>
      <c r="BO17" s="45">
        <f>IF((1-($BV$2-AE$2)/$C17)&gt;0,(1-($BV$2-AE$2)/$C17),0)</f>
        <v>0.8</v>
      </c>
      <c r="BP17" s="45">
        <f>IF((1-($BV$2-AI$2)/$C17)&gt;0,(1-($BV$2-AI$2)/$C17),0)</f>
        <v>0.8333333333333334</v>
      </c>
      <c r="BQ17" s="45">
        <f>IF((1-($BV$2-AM$2)/$C17)&gt;0,(1-($BV$2-AM$2)/$C17),0)</f>
        <v>0.8666666666666667</v>
      </c>
      <c r="BR17" s="45">
        <f>IF((1-($BV$2-AQ$2)/$C17)&gt;0,(1-($BV$2-AQ$2)/$C17),0)</f>
        <v>0.9</v>
      </c>
      <c r="BS17" s="45">
        <f>IF((1-($BV$2-AU$2)/$C17)&gt;0,(1-($BV$2-AU$2)/$C17),0)</f>
        <v>0.9333333333333333</v>
      </c>
      <c r="BT17" s="45">
        <f t="shared" si="16"/>
        <v>0.9666666666666667</v>
      </c>
      <c r="BU17" s="45">
        <f>IF((1-($BV$2-BC$2)/$C17)&gt;0,(1-($BV$2-BC$2)/$C17),0)</f>
        <v>1</v>
      </c>
      <c r="BV17" s="251">
        <f>D17-E17+(G17-I17)*G$61+(K17-M17)*K$61+(O17-Q17)*O$61+(S17-U17)*S$61+(W17-Y17)*W$61+(AA17-AC17)*AA$61+(AE17-AG17)*AE$61+(AI17-AK17)*AI$61+(AM17-AO17)*AM$61+(AQ17-AS17)*$AQ$61+(AU17-AW17)*$AU$61+(AY17-BA17)*$AY$61+(BC17-BE17)*$BC$61</f>
        <v>40476310.91798558</v>
      </c>
      <c r="BW17" s="83">
        <f>BV17-(IF(BH17=0,0,D17-E17)+IF(BI17=0,0,(G17-I17)*G$61)+IF(BJ17=0,0,(K17-M17)*K$61)+IF(BK17=0,0,(O17-Q17)*O$61)+IF(BL17=0,0,(S17-U17)*S$61)+IF(BM17=0,0,(W17-Y17)*W$61)+IF(BN17=0,0,(AA17-AC17)*AA$61)+IF(BO17=0,0,(AE17-AG17)*AE$61)+IF(BP17=0,0,(AI17-AK17)*AI$61)+IF(BQ17=0,0,(AM17-AO17)*AM$61)+IF(BR17=0,0,(AQ17-AS17)*$AQ$61)+IF(BS17=0,0,(AU17-AW17)*$AU$61)+IF(BT17=0,0,(AY17-BA17)*$AY$61)+IF(BU17=0,0,(BC17-BE17)*$BC$61))</f>
        <v>0</v>
      </c>
      <c r="BX17" s="83">
        <f>(D17-E17)*BH17+((G17-H17-(I17-J17))*G$61)*BI17+((K17-L17-(M17-N17))*K$61)*BJ17+((O17-P17-(Q17-R17))*O$61)*BK17+((S17-T17-(U17-V17))*S$61)*BL17+((W17-X17-(Y17-Z17))*W$61)*BM17+((AA17-AB17-(AC17-AD17))*AA$61)*BN17+((AE17-AF17-(AG17-AH17))*AE$61)*BO17+((AI17-AJ17-(AK17-AL17))*AI$61)*BP17+((AM17-AN17)*BQ17-(AO17-AP17))*$AM$61+((AQ17-AR17)*BR17-(AS17-AT17))*$AQ$61+((AU17-AV17)*BS17-(AW17-AX17))*$AU$61+((AY17-AZ17)*BT17-(BA17-BB17))*$AY$61+((BC17-BD17)*BU17-(BF17-BG17))*$BC$61</f>
        <v>20022638.53044646</v>
      </c>
      <c r="BZ17" s="249" t="s">
        <v>97</v>
      </c>
    </row>
    <row r="18" spans="1:76" ht="12.75" customHeight="1">
      <c r="A18" s="6"/>
      <c r="B18" s="4" t="s">
        <v>19</v>
      </c>
      <c r="C18" s="15"/>
      <c r="D18" s="76">
        <v>0</v>
      </c>
      <c r="E18" s="108"/>
      <c r="F18" s="76">
        <v>0</v>
      </c>
      <c r="G18" s="103"/>
      <c r="H18" s="103"/>
      <c r="I18" s="103"/>
      <c r="J18" s="103"/>
      <c r="K18" s="104"/>
      <c r="L18" s="105">
        <v>0</v>
      </c>
      <c r="M18" s="105"/>
      <c r="N18" s="104"/>
      <c r="O18" s="106"/>
      <c r="P18" s="106"/>
      <c r="Q18" s="106"/>
      <c r="R18" s="106"/>
      <c r="S18" s="161">
        <v>0</v>
      </c>
      <c r="T18" s="161"/>
      <c r="U18" s="162"/>
      <c r="V18" s="163"/>
      <c r="W18" s="73"/>
      <c r="X18" s="72"/>
      <c r="Y18" s="73"/>
      <c r="Z18" s="72"/>
      <c r="AA18" s="74"/>
      <c r="AB18" s="74"/>
      <c r="AC18" s="164"/>
      <c r="AD18" s="74"/>
      <c r="AE18" s="51"/>
      <c r="AF18" s="51"/>
      <c r="AG18" s="52"/>
      <c r="AH18" s="51"/>
      <c r="AI18" s="211"/>
      <c r="AJ18" s="163"/>
      <c r="AK18" s="163"/>
      <c r="AL18" s="163"/>
      <c r="AM18" s="212">
        <v>0</v>
      </c>
      <c r="AN18" s="239">
        <v>0</v>
      </c>
      <c r="AO18" s="239"/>
      <c r="AP18" s="240"/>
      <c r="AQ18" s="190">
        <v>0</v>
      </c>
      <c r="AR18" s="183">
        <v>0</v>
      </c>
      <c r="AS18" s="183"/>
      <c r="AT18" s="191"/>
      <c r="AU18" s="213">
        <v>0</v>
      </c>
      <c r="AV18" s="200">
        <v>0</v>
      </c>
      <c r="AW18" s="200"/>
      <c r="AX18" s="214"/>
      <c r="AY18" s="127">
        <v>0</v>
      </c>
      <c r="AZ18" s="127">
        <v>0</v>
      </c>
      <c r="BA18" s="127"/>
      <c r="BB18" s="127"/>
      <c r="BC18" s="142"/>
      <c r="BD18" s="142"/>
      <c r="BE18" s="142"/>
      <c r="BF18" s="142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252"/>
      <c r="BW18" s="84"/>
      <c r="BX18" s="84"/>
    </row>
    <row r="19" spans="1:76" ht="12.75" customHeight="1">
      <c r="A19" s="6"/>
      <c r="B19" s="3" t="s">
        <v>20</v>
      </c>
      <c r="C19" s="7">
        <v>30</v>
      </c>
      <c r="D19" s="37">
        <v>45104668.049131624</v>
      </c>
      <c r="E19" s="144"/>
      <c r="F19" s="145">
        <v>25817329.130430106</v>
      </c>
      <c r="G19" s="86">
        <v>2914508.15</v>
      </c>
      <c r="H19" s="87"/>
      <c r="I19" s="124"/>
      <c r="J19" s="87"/>
      <c r="K19" s="88">
        <v>3062464.14</v>
      </c>
      <c r="L19" s="89">
        <v>1808541</v>
      </c>
      <c r="M19" s="146"/>
      <c r="N19" s="90"/>
      <c r="O19" s="94">
        <v>1498368</v>
      </c>
      <c r="P19" s="92"/>
      <c r="Q19" s="93"/>
      <c r="R19" s="92"/>
      <c r="S19" s="147">
        <v>1733828</v>
      </c>
      <c r="T19" s="113"/>
      <c r="U19" s="147"/>
      <c r="V19" s="148"/>
      <c r="W19" s="56">
        <v>1547007.83</v>
      </c>
      <c r="X19" s="56">
        <v>0</v>
      </c>
      <c r="Y19" s="56"/>
      <c r="Z19" s="57"/>
      <c r="AA19" s="75">
        <v>2952333.5999999996</v>
      </c>
      <c r="AB19" s="149">
        <v>2113411.09</v>
      </c>
      <c r="AC19" s="150"/>
      <c r="AD19" s="61"/>
      <c r="AE19" s="62">
        <v>1377326.58</v>
      </c>
      <c r="AF19" s="62">
        <v>0</v>
      </c>
      <c r="AG19" s="151"/>
      <c r="AH19" s="60"/>
      <c r="AI19" s="197">
        <v>1034198.0624073506</v>
      </c>
      <c r="AJ19" s="147">
        <v>0</v>
      </c>
      <c r="AK19" s="147"/>
      <c r="AL19" s="148"/>
      <c r="AM19" s="198">
        <v>1234757.0362000007</v>
      </c>
      <c r="AN19" s="198">
        <v>0</v>
      </c>
      <c r="AO19" s="198"/>
      <c r="AP19" s="234"/>
      <c r="AQ19" s="152">
        <v>1681984.5899999999</v>
      </c>
      <c r="AR19" s="152">
        <v>0</v>
      </c>
      <c r="AS19" s="152"/>
      <c r="AT19" s="225"/>
      <c r="AU19" s="125">
        <v>2780704.239999998</v>
      </c>
      <c r="AV19" s="125">
        <v>0</v>
      </c>
      <c r="AW19" s="125"/>
      <c r="AX19" s="227"/>
      <c r="AY19" s="128">
        <v>4280570.019999997</v>
      </c>
      <c r="AZ19" s="128">
        <v>0</v>
      </c>
      <c r="BA19" s="128"/>
      <c r="BB19" s="128"/>
      <c r="BC19" s="138">
        <f>'[1]Resumen'!C19</f>
        <v>3354499.7700000005</v>
      </c>
      <c r="BD19" s="135">
        <f>'[1]Resumen'!F19</f>
        <v>0</v>
      </c>
      <c r="BE19" s="135"/>
      <c r="BF19" s="135"/>
      <c r="BG19" s="26">
        <f aca="true" t="shared" si="19" ref="BG19:BG31">IF(D19=0,0,2001-(D19-F19)*C19/D19)</f>
        <v>1988.1716123277802</v>
      </c>
      <c r="BH19" s="45">
        <f aca="true" t="shared" si="20" ref="BH19:BH31">IF((1-($BV$2-$BG19)/$C19)&gt;0,(1-($BV$2-$BG19)/$C19),0)</f>
        <v>0.13905374425933892</v>
      </c>
      <c r="BI19" s="45">
        <f aca="true" t="shared" si="21" ref="BI19:BI31">IF((1-($BV$2-G$2)/$C19)&gt;0,(1-($BV$2-G$2)/$C19),0)</f>
        <v>0.6</v>
      </c>
      <c r="BJ19" s="45">
        <f aca="true" t="shared" si="22" ref="BJ19:BJ31">IF((1-($BV$2-K$2)/$C19)&gt;0,(1-($BV$2-K$2)/$C19),0)</f>
        <v>0.6333333333333333</v>
      </c>
      <c r="BK19" s="45">
        <f aca="true" t="shared" si="23" ref="BK19:BK31">IF((1-($BV$2-O$2)/$C19)&gt;0,(1-($BV$2-O$2)/$C19),0)</f>
        <v>0.6666666666666667</v>
      </c>
      <c r="BL19" s="45">
        <f aca="true" t="shared" si="24" ref="BL19:BL31">IF((1-($BV$2-S$2)/$C19)&gt;0,(1-($BV$2-S$2)/$C19),0)</f>
        <v>0.7</v>
      </c>
      <c r="BM19" s="45">
        <f aca="true" t="shared" si="25" ref="BM19:BM31">IF((1-($BV$2-W$2)/$C19)&gt;0,(1-($BV$2-W$2)/$C19),0)</f>
        <v>0.7333333333333334</v>
      </c>
      <c r="BN19" s="45">
        <f aca="true" t="shared" si="26" ref="BN19:BN31">IF((1-($BV$2-AA$2)/$C19)&gt;0,(1-($BV$2-AA$2)/$C19),0)</f>
        <v>0.7666666666666666</v>
      </c>
      <c r="BO19" s="45">
        <f aca="true" t="shared" si="27" ref="BO19:BO31">IF((1-($BV$2-AE$2)/$C19)&gt;0,(1-($BV$2-AE$2)/$C19),0)</f>
        <v>0.8</v>
      </c>
      <c r="BP19" s="45">
        <f aca="true" t="shared" si="28" ref="BP19:BP31">IF((1-($BV$2-AI$2)/$C19)&gt;0,(1-($BV$2-AI$2)/$C19),0)</f>
        <v>0.8333333333333334</v>
      </c>
      <c r="BQ19" s="45">
        <f aca="true" t="shared" si="29" ref="BQ19:BQ31">IF((1-($BV$2-AM$2)/$C19)&gt;0,(1-($BV$2-AM$2)/$C19),0)</f>
        <v>0.8666666666666667</v>
      </c>
      <c r="BR19" s="45">
        <f aca="true" t="shared" si="30" ref="BR19:BR31">IF((1-($BV$2-AQ$2)/$C19)&gt;0,(1-($BV$2-AQ$2)/$C19),0)</f>
        <v>0.9</v>
      </c>
      <c r="BS19" s="45">
        <f aca="true" t="shared" si="31" ref="BS19:BS31">IF((1-($BV$2-AU$2)/$C19)&gt;0,(1-($BV$2-AU$2)/$C19),0)</f>
        <v>0.9333333333333333</v>
      </c>
      <c r="BT19" s="45">
        <f t="shared" si="16"/>
        <v>0.9666666666666667</v>
      </c>
      <c r="BU19" s="45">
        <f aca="true" t="shared" si="32" ref="BU19:BU31">IF((1-($BV$2-BC$2)/$C19)&gt;0,(1-($BV$2-BC$2)/$C19),0)</f>
        <v>1</v>
      </c>
      <c r="BV19" s="251">
        <f aca="true" t="shared" si="33" ref="BV19:BV31">D19-E19+(G19-I19)*G$61+(K19-M19)*K$61+(O19-Q19)*O$61+(S19-U19)*S$61+(W19-Y19)*W$61+(AA19-AC19)*AA$61+(AE19-AG19)*AE$61+(AI19-AK19)*AI$61+(AM19-AO19)*AM$61+(AQ19-AS19)*$AQ$61+(AU19-AW19)*$AU$61+(AY19-BA19)*$AY$61+(BC19-BE19)*$BC$61</f>
        <v>70215783.11780103</v>
      </c>
      <c r="BW19" s="83">
        <f aca="true" t="shared" si="34" ref="BW19:BW31">BV19-(IF(BH19=0,0,D19-E19)+IF(BI19=0,0,(G19-I19)*G$61)+IF(BJ19=0,0,(K19-M19)*K$61)+IF(BK19=0,0,(O19-Q19)*O$61)+IF(BL19=0,0,(S19-U19)*S$61)+IF(BM19=0,0,(W19-Y19)*W$61)+IF(BN19=0,0,(AA19-AC19)*AA$61)+IF(BO19=0,0,(AE19-AG19)*AE$61)+IF(BP19=0,0,(AI19-AK19)*AI$61)+IF(BQ19=0,0,(AM19-AO19)*AM$61)+IF(BR19=0,0,(AQ19-AS19)*$AQ$61)+IF(BS19=0,0,(AU19-AW19)*$AU$61)+IF(BT19=0,0,(AY19-BA19)*$AY$61)+IF(BU19=0,0,(BC19-BE19)*$BC$61))</f>
        <v>0</v>
      </c>
      <c r="BX19" s="83">
        <f aca="true" t="shared" si="35" ref="BX19:BX31">(D19-E19)*BH19+((G19-H19-(I19-J19))*G$61)*BI19+((K19-L19-(M19-N19))*K$61)*BJ19+((O19-P19-(Q19-R19))*O$61)*BK19+((S19-T19-(U19-V19))*S$61)*BL19+((W19-X19-(Y19-Z19))*W$61)*BM19+((AA19-AB19-(AC19-AD19))*AA$61)*BN19+((AE19-AF19-(AG19-AH19))*AE$61)*BO19+((AI19-AJ19-(AK19-AL19))*AI$61)*BP19+((AM19-AN19)*BQ19-(AO19-AP19))*$AM$61+((AQ19-AR19)*BR19-(AS19-AT19))*$AQ$61+((AU19-AV19)*BS19-(AW19-AX19))*$AU$61+((AY19-AZ19)*BT19-(BA19-BB19))*$AY$61+((BC19-BD19)*BU19-(BF19-BG19))*$BC$61</f>
        <v>24209542.749434453</v>
      </c>
    </row>
    <row r="20" spans="1:76" ht="12.75" customHeight="1">
      <c r="A20" s="6" t="s">
        <v>60</v>
      </c>
      <c r="B20" s="3" t="s">
        <v>21</v>
      </c>
      <c r="C20" s="7">
        <v>30</v>
      </c>
      <c r="D20" s="37">
        <v>100883795.71850276</v>
      </c>
      <c r="E20" s="144"/>
      <c r="F20" s="145">
        <v>57744581.007770106</v>
      </c>
      <c r="G20" s="86">
        <v>1741512.35</v>
      </c>
      <c r="H20" s="87"/>
      <c r="I20" s="124"/>
      <c r="J20" s="87"/>
      <c r="K20" s="88">
        <v>2384819.88</v>
      </c>
      <c r="L20" s="89">
        <v>3414229</v>
      </c>
      <c r="M20" s="146"/>
      <c r="N20" s="90"/>
      <c r="O20" s="94">
        <v>2124392.57</v>
      </c>
      <c r="P20" s="92"/>
      <c r="Q20" s="93"/>
      <c r="R20" s="92"/>
      <c r="S20" s="147">
        <v>2093227</v>
      </c>
      <c r="T20" s="113"/>
      <c r="U20" s="147"/>
      <c r="V20" s="148"/>
      <c r="W20" s="56">
        <v>1399144.93</v>
      </c>
      <c r="X20" s="56">
        <v>0</v>
      </c>
      <c r="Y20" s="56"/>
      <c r="Z20" s="57"/>
      <c r="AA20" s="75">
        <v>1584434.51</v>
      </c>
      <c r="AB20" s="149">
        <v>0</v>
      </c>
      <c r="AC20" s="150"/>
      <c r="AD20" s="61"/>
      <c r="AE20" s="62">
        <v>1996551.18</v>
      </c>
      <c r="AF20" s="62">
        <v>0</v>
      </c>
      <c r="AG20" s="151"/>
      <c r="AH20" s="60"/>
      <c r="AI20" s="197">
        <v>983938.8204291366</v>
      </c>
      <c r="AJ20" s="147">
        <v>0</v>
      </c>
      <c r="AK20" s="147"/>
      <c r="AL20" s="148"/>
      <c r="AM20" s="198">
        <v>1839009.6533999972</v>
      </c>
      <c r="AN20" s="198">
        <v>0</v>
      </c>
      <c r="AO20" s="198"/>
      <c r="AP20" s="234"/>
      <c r="AQ20" s="152">
        <v>2262361.054999997</v>
      </c>
      <c r="AR20" s="152">
        <v>0</v>
      </c>
      <c r="AS20" s="152"/>
      <c r="AT20" s="186"/>
      <c r="AU20" s="125">
        <v>3050666.7299999953</v>
      </c>
      <c r="AV20" s="125">
        <v>0</v>
      </c>
      <c r="AW20" s="125"/>
      <c r="AX20" s="203"/>
      <c r="AY20" s="128">
        <v>3331989.859999994</v>
      </c>
      <c r="AZ20" s="128">
        <v>0</v>
      </c>
      <c r="BA20" s="128"/>
      <c r="BB20" s="128"/>
      <c r="BC20" s="138">
        <f>'[1]Resumen'!C20</f>
        <v>4128251.3600000013</v>
      </c>
      <c r="BD20" s="135">
        <f>'[1]Resumen'!F20</f>
        <v>530.95</v>
      </c>
      <c r="BE20" s="135"/>
      <c r="BF20" s="135"/>
      <c r="BG20" s="26">
        <f t="shared" si="19"/>
        <v>1988.1716123277802</v>
      </c>
      <c r="BH20" s="45">
        <f t="shared" si="20"/>
        <v>0.13905374425933892</v>
      </c>
      <c r="BI20" s="45">
        <f t="shared" si="21"/>
        <v>0.6</v>
      </c>
      <c r="BJ20" s="45">
        <f t="shared" si="22"/>
        <v>0.6333333333333333</v>
      </c>
      <c r="BK20" s="45">
        <f t="shared" si="23"/>
        <v>0.6666666666666667</v>
      </c>
      <c r="BL20" s="45">
        <f t="shared" si="24"/>
        <v>0.7</v>
      </c>
      <c r="BM20" s="45">
        <f t="shared" si="25"/>
        <v>0.7333333333333334</v>
      </c>
      <c r="BN20" s="45">
        <f t="shared" si="26"/>
        <v>0.7666666666666666</v>
      </c>
      <c r="BO20" s="45">
        <f t="shared" si="27"/>
        <v>0.8</v>
      </c>
      <c r="BP20" s="45">
        <f t="shared" si="28"/>
        <v>0.8333333333333334</v>
      </c>
      <c r="BQ20" s="45">
        <f t="shared" si="29"/>
        <v>0.8666666666666667</v>
      </c>
      <c r="BR20" s="45">
        <f t="shared" si="30"/>
        <v>0.9</v>
      </c>
      <c r="BS20" s="45">
        <f t="shared" si="31"/>
        <v>0.9333333333333333</v>
      </c>
      <c r="BT20" s="45">
        <f t="shared" si="16"/>
        <v>0.9666666666666667</v>
      </c>
      <c r="BU20" s="45">
        <f t="shared" si="32"/>
        <v>1</v>
      </c>
      <c r="BV20" s="251">
        <f t="shared" si="33"/>
        <v>125430998.03102624</v>
      </c>
      <c r="BW20" s="83">
        <f t="shared" si="34"/>
        <v>0</v>
      </c>
      <c r="BX20" s="83">
        <f t="shared" si="35"/>
        <v>32418293.661875978</v>
      </c>
    </row>
    <row r="21" spans="1:76" ht="12.75" customHeight="1">
      <c r="A21" s="6" t="s">
        <v>61</v>
      </c>
      <c r="B21" s="3" t="s">
        <v>22</v>
      </c>
      <c r="C21" s="7">
        <v>30</v>
      </c>
      <c r="D21" s="37">
        <v>10502599.27748627</v>
      </c>
      <c r="E21" s="144"/>
      <c r="F21" s="145">
        <v>6011557.798394562</v>
      </c>
      <c r="G21" s="86">
        <v>0</v>
      </c>
      <c r="H21" s="87"/>
      <c r="I21" s="124"/>
      <c r="J21" s="87"/>
      <c r="K21" s="88">
        <v>0</v>
      </c>
      <c r="L21" s="89">
        <v>0</v>
      </c>
      <c r="M21" s="146"/>
      <c r="N21" s="90"/>
      <c r="O21" s="94">
        <v>0</v>
      </c>
      <c r="P21" s="92"/>
      <c r="Q21" s="93"/>
      <c r="R21" s="92"/>
      <c r="S21" s="147">
        <v>1587005</v>
      </c>
      <c r="T21" s="113">
        <v>1587005</v>
      </c>
      <c r="U21" s="147"/>
      <c r="V21" s="148"/>
      <c r="W21" s="56">
        <v>0</v>
      </c>
      <c r="X21" s="56">
        <v>0</v>
      </c>
      <c r="Y21" s="56"/>
      <c r="Z21" s="57"/>
      <c r="AA21" s="75">
        <v>0</v>
      </c>
      <c r="AB21" s="149">
        <v>0</v>
      </c>
      <c r="AC21" s="150"/>
      <c r="AD21" s="61"/>
      <c r="AE21" s="62">
        <v>0</v>
      </c>
      <c r="AF21" s="62">
        <v>0</v>
      </c>
      <c r="AG21" s="151"/>
      <c r="AH21" s="60"/>
      <c r="AI21" s="197">
        <v>0</v>
      </c>
      <c r="AJ21" s="147">
        <v>0</v>
      </c>
      <c r="AK21" s="147"/>
      <c r="AL21" s="148"/>
      <c r="AM21" s="198">
        <v>0</v>
      </c>
      <c r="AN21" s="198">
        <v>0</v>
      </c>
      <c r="AO21" s="198"/>
      <c r="AP21" s="234"/>
      <c r="AQ21" s="152">
        <v>0</v>
      </c>
      <c r="AR21" s="152">
        <v>0</v>
      </c>
      <c r="AS21" s="152"/>
      <c r="AT21" s="186"/>
      <c r="AU21" s="125">
        <v>0</v>
      </c>
      <c r="AV21" s="125">
        <v>0</v>
      </c>
      <c r="AW21" s="125"/>
      <c r="AX21" s="227"/>
      <c r="AY21" s="128">
        <v>0</v>
      </c>
      <c r="AZ21" s="128">
        <v>0</v>
      </c>
      <c r="BA21" s="128"/>
      <c r="BB21" s="128"/>
      <c r="BC21" s="138">
        <f>'[1]Resumen'!C21</f>
        <v>0</v>
      </c>
      <c r="BD21" s="135">
        <f>'[1]Resumen'!F21</f>
        <v>0</v>
      </c>
      <c r="BE21" s="135"/>
      <c r="BF21" s="135"/>
      <c r="BG21" s="26">
        <f t="shared" si="19"/>
        <v>1988.1716285832626</v>
      </c>
      <c r="BH21" s="45">
        <f t="shared" si="20"/>
        <v>0.1390542861087548</v>
      </c>
      <c r="BI21" s="45">
        <f t="shared" si="21"/>
        <v>0.6</v>
      </c>
      <c r="BJ21" s="45">
        <f t="shared" si="22"/>
        <v>0.6333333333333333</v>
      </c>
      <c r="BK21" s="45">
        <f t="shared" si="23"/>
        <v>0.6666666666666667</v>
      </c>
      <c r="BL21" s="45">
        <f t="shared" si="24"/>
        <v>0.7</v>
      </c>
      <c r="BM21" s="45">
        <f t="shared" si="25"/>
        <v>0.7333333333333334</v>
      </c>
      <c r="BN21" s="45">
        <f t="shared" si="26"/>
        <v>0.7666666666666666</v>
      </c>
      <c r="BO21" s="45">
        <f t="shared" si="27"/>
        <v>0.8</v>
      </c>
      <c r="BP21" s="45">
        <f t="shared" si="28"/>
        <v>0.8333333333333334</v>
      </c>
      <c r="BQ21" s="45">
        <f t="shared" si="29"/>
        <v>0.8666666666666667</v>
      </c>
      <c r="BR21" s="45">
        <f t="shared" si="30"/>
        <v>0.9</v>
      </c>
      <c r="BS21" s="45">
        <f t="shared" si="31"/>
        <v>0.9333333333333333</v>
      </c>
      <c r="BT21" s="45">
        <f t="shared" si="16"/>
        <v>0.9666666666666667</v>
      </c>
      <c r="BU21" s="45">
        <f t="shared" si="32"/>
        <v>1</v>
      </c>
      <c r="BV21" s="251">
        <f t="shared" si="33"/>
        <v>11896433.750338417</v>
      </c>
      <c r="BW21" s="83">
        <f t="shared" si="34"/>
        <v>0</v>
      </c>
      <c r="BX21" s="83">
        <f t="shared" si="35"/>
        <v>1462108.9225739266</v>
      </c>
    </row>
    <row r="22" spans="1:76" ht="12.75" customHeight="1">
      <c r="A22" s="6"/>
      <c r="B22" s="3" t="s">
        <v>23</v>
      </c>
      <c r="C22" s="7">
        <v>30</v>
      </c>
      <c r="D22" s="37">
        <v>0</v>
      </c>
      <c r="E22" s="144"/>
      <c r="F22" s="145">
        <v>0</v>
      </c>
      <c r="G22" s="86">
        <v>8243.08</v>
      </c>
      <c r="H22" s="87"/>
      <c r="I22" s="124"/>
      <c r="J22" s="87"/>
      <c r="K22" s="88">
        <v>107822.54</v>
      </c>
      <c r="L22" s="89">
        <v>0</v>
      </c>
      <c r="M22" s="146"/>
      <c r="N22" s="90"/>
      <c r="O22" s="94">
        <v>14342</v>
      </c>
      <c r="P22" s="92"/>
      <c r="Q22" s="93"/>
      <c r="R22" s="92"/>
      <c r="S22" s="147">
        <v>40902.2</v>
      </c>
      <c r="T22" s="113"/>
      <c r="U22" s="147"/>
      <c r="V22" s="148"/>
      <c r="W22" s="56">
        <v>105842.35699999999</v>
      </c>
      <c r="X22" s="56">
        <v>0</v>
      </c>
      <c r="Y22" s="56"/>
      <c r="Z22" s="57"/>
      <c r="AA22" s="75">
        <v>51925</v>
      </c>
      <c r="AB22" s="149">
        <v>0</v>
      </c>
      <c r="AC22" s="150"/>
      <c r="AD22" s="61"/>
      <c r="AE22" s="62">
        <v>329931.08</v>
      </c>
      <c r="AF22" s="62">
        <v>0</v>
      </c>
      <c r="AG22" s="151"/>
      <c r="AH22" s="60"/>
      <c r="AI22" s="197">
        <v>698785.9325000001</v>
      </c>
      <c r="AJ22" s="147">
        <v>0</v>
      </c>
      <c r="AK22" s="147"/>
      <c r="AL22" s="148"/>
      <c r="AM22" s="198">
        <v>703903.8700000001</v>
      </c>
      <c r="AN22" s="198">
        <v>0</v>
      </c>
      <c r="AO22" s="198"/>
      <c r="AP22" s="234"/>
      <c r="AQ22" s="152">
        <v>1218864.87</v>
      </c>
      <c r="AR22" s="152">
        <v>0</v>
      </c>
      <c r="AS22" s="152"/>
      <c r="AT22" s="186"/>
      <c r="AU22" s="125">
        <v>1378168.0800000003</v>
      </c>
      <c r="AV22" s="125">
        <v>0</v>
      </c>
      <c r="AW22" s="125"/>
      <c r="AX22" s="203"/>
      <c r="AY22" s="128">
        <v>2304144.9</v>
      </c>
      <c r="AZ22" s="128">
        <v>0</v>
      </c>
      <c r="BA22" s="128"/>
      <c r="BB22" s="128"/>
      <c r="BC22" s="138">
        <f>'[1]Resumen'!C22</f>
        <v>636574.1399999999</v>
      </c>
      <c r="BD22" s="135">
        <f>'[1]Resumen'!F22</f>
        <v>0</v>
      </c>
      <c r="BE22" s="135"/>
      <c r="BF22" s="135"/>
      <c r="BG22" s="26">
        <f t="shared" si="19"/>
        <v>0</v>
      </c>
      <c r="BH22" s="45">
        <f t="shared" si="20"/>
        <v>0</v>
      </c>
      <c r="BI22" s="45">
        <f t="shared" si="21"/>
        <v>0.6</v>
      </c>
      <c r="BJ22" s="45">
        <f t="shared" si="22"/>
        <v>0.6333333333333333</v>
      </c>
      <c r="BK22" s="45">
        <f t="shared" si="23"/>
        <v>0.6666666666666667</v>
      </c>
      <c r="BL22" s="45">
        <f t="shared" si="24"/>
        <v>0.7</v>
      </c>
      <c r="BM22" s="45">
        <f t="shared" si="25"/>
        <v>0.7333333333333334</v>
      </c>
      <c r="BN22" s="45">
        <f t="shared" si="26"/>
        <v>0.7666666666666666</v>
      </c>
      <c r="BO22" s="45">
        <f t="shared" si="27"/>
        <v>0.8</v>
      </c>
      <c r="BP22" s="45">
        <f t="shared" si="28"/>
        <v>0.8333333333333334</v>
      </c>
      <c r="BQ22" s="45">
        <f t="shared" si="29"/>
        <v>0.8666666666666667</v>
      </c>
      <c r="BR22" s="45">
        <f t="shared" si="30"/>
        <v>0.9</v>
      </c>
      <c r="BS22" s="45">
        <f t="shared" si="31"/>
        <v>0.9333333333333333</v>
      </c>
      <c r="BT22" s="45">
        <f t="shared" si="16"/>
        <v>0.9666666666666667</v>
      </c>
      <c r="BU22" s="45">
        <f t="shared" si="32"/>
        <v>1</v>
      </c>
      <c r="BV22" s="251">
        <f t="shared" si="33"/>
        <v>6400027.012213962</v>
      </c>
      <c r="BW22" s="83">
        <f t="shared" si="34"/>
        <v>0</v>
      </c>
      <c r="BX22" s="83">
        <f t="shared" si="35"/>
        <v>5835810.496940282</v>
      </c>
    </row>
    <row r="23" spans="1:76" ht="12.75" customHeight="1">
      <c r="A23" s="6"/>
      <c r="B23" s="3" t="s">
        <v>24</v>
      </c>
      <c r="C23" s="7">
        <v>30</v>
      </c>
      <c r="D23" s="37">
        <v>0</v>
      </c>
      <c r="E23" s="144"/>
      <c r="F23" s="145">
        <v>0</v>
      </c>
      <c r="G23" s="86">
        <v>1472247.99</v>
      </c>
      <c r="H23" s="87"/>
      <c r="I23" s="124"/>
      <c r="J23" s="87"/>
      <c r="K23" s="88">
        <v>3838199.57</v>
      </c>
      <c r="L23" s="89">
        <v>0</v>
      </c>
      <c r="M23" s="146"/>
      <c r="N23" s="90"/>
      <c r="O23" s="94">
        <v>1377632.68</v>
      </c>
      <c r="P23" s="92"/>
      <c r="Q23" s="93"/>
      <c r="R23" s="92"/>
      <c r="S23" s="147">
        <v>2456072</v>
      </c>
      <c r="T23" s="113"/>
      <c r="U23" s="147"/>
      <c r="V23" s="148"/>
      <c r="W23" s="56">
        <v>3090247.853</v>
      </c>
      <c r="X23" s="56">
        <v>0</v>
      </c>
      <c r="Y23" s="56"/>
      <c r="Z23" s="57"/>
      <c r="AA23" s="75">
        <v>3365313</v>
      </c>
      <c r="AB23" s="149">
        <v>0</v>
      </c>
      <c r="AC23" s="150"/>
      <c r="AD23" s="61"/>
      <c r="AE23" s="62">
        <v>3107834.99</v>
      </c>
      <c r="AF23" s="62">
        <v>0</v>
      </c>
      <c r="AG23" s="151"/>
      <c r="AH23" s="60"/>
      <c r="AI23" s="197">
        <v>4921819.294201113</v>
      </c>
      <c r="AJ23" s="147">
        <v>0</v>
      </c>
      <c r="AK23" s="147"/>
      <c r="AL23" s="148"/>
      <c r="AM23" s="198">
        <v>4251329</v>
      </c>
      <c r="AN23" s="198">
        <v>0</v>
      </c>
      <c r="AO23" s="198"/>
      <c r="AP23" s="234"/>
      <c r="AQ23" s="152">
        <v>3671640.23</v>
      </c>
      <c r="AR23" s="152">
        <v>0</v>
      </c>
      <c r="AS23" s="152"/>
      <c r="AT23" s="186"/>
      <c r="AU23" s="125">
        <v>7538643.900000004</v>
      </c>
      <c r="AV23" s="125">
        <v>0</v>
      </c>
      <c r="AW23" s="125"/>
      <c r="AX23" s="227"/>
      <c r="AY23" s="128">
        <v>6958840.2800000105</v>
      </c>
      <c r="AZ23" s="128">
        <v>0</v>
      </c>
      <c r="BA23" s="128"/>
      <c r="BB23" s="128"/>
      <c r="BC23" s="138">
        <f>'[1]Resumen'!C23</f>
        <v>12170665.799999993</v>
      </c>
      <c r="BD23" s="135">
        <f>'[1]Resumen'!F23</f>
        <v>478353.08</v>
      </c>
      <c r="BE23" s="135"/>
      <c r="BF23" s="135"/>
      <c r="BG23" s="26">
        <f t="shared" si="19"/>
        <v>0</v>
      </c>
      <c r="BH23" s="45">
        <f t="shared" si="20"/>
        <v>0</v>
      </c>
      <c r="BI23" s="45">
        <f t="shared" si="21"/>
        <v>0.6</v>
      </c>
      <c r="BJ23" s="45">
        <f t="shared" si="22"/>
        <v>0.6333333333333333</v>
      </c>
      <c r="BK23" s="45">
        <f t="shared" si="23"/>
        <v>0.6666666666666667</v>
      </c>
      <c r="BL23" s="45">
        <f t="shared" si="24"/>
        <v>0.7</v>
      </c>
      <c r="BM23" s="45">
        <f t="shared" si="25"/>
        <v>0.7333333333333334</v>
      </c>
      <c r="BN23" s="45">
        <f t="shared" si="26"/>
        <v>0.7666666666666666</v>
      </c>
      <c r="BO23" s="45">
        <f t="shared" si="27"/>
        <v>0.8</v>
      </c>
      <c r="BP23" s="45">
        <f t="shared" si="28"/>
        <v>0.8333333333333334</v>
      </c>
      <c r="BQ23" s="45">
        <f t="shared" si="29"/>
        <v>0.8666666666666667</v>
      </c>
      <c r="BR23" s="45">
        <f t="shared" si="30"/>
        <v>0.9</v>
      </c>
      <c r="BS23" s="45">
        <f t="shared" si="31"/>
        <v>0.9333333333333333</v>
      </c>
      <c r="BT23" s="45">
        <f t="shared" si="16"/>
        <v>0.9666666666666667</v>
      </c>
      <c r="BU23" s="45">
        <f t="shared" si="32"/>
        <v>1</v>
      </c>
      <c r="BV23" s="251">
        <f t="shared" si="33"/>
        <v>49264697.61389609</v>
      </c>
      <c r="BW23" s="83">
        <f t="shared" si="34"/>
        <v>0</v>
      </c>
      <c r="BX23" s="83">
        <f t="shared" si="35"/>
        <v>42093810.30181319</v>
      </c>
    </row>
    <row r="24" spans="1:76" ht="12.75" customHeight="1">
      <c r="A24" s="6"/>
      <c r="B24" s="3" t="s">
        <v>25</v>
      </c>
      <c r="C24" s="7">
        <v>30</v>
      </c>
      <c r="D24" s="37">
        <v>0</v>
      </c>
      <c r="E24" s="144"/>
      <c r="F24" s="145">
        <v>0</v>
      </c>
      <c r="G24" s="86">
        <v>0</v>
      </c>
      <c r="H24" s="87"/>
      <c r="I24" s="124"/>
      <c r="J24" s="87"/>
      <c r="K24" s="88">
        <v>0</v>
      </c>
      <c r="L24" s="89">
        <v>0</v>
      </c>
      <c r="M24" s="146"/>
      <c r="N24" s="90"/>
      <c r="O24" s="94">
        <v>0</v>
      </c>
      <c r="P24" s="92"/>
      <c r="Q24" s="93"/>
      <c r="R24" s="92"/>
      <c r="S24" s="147">
        <v>0</v>
      </c>
      <c r="T24" s="113"/>
      <c r="U24" s="147"/>
      <c r="V24" s="148"/>
      <c r="W24" s="56">
        <v>0</v>
      </c>
      <c r="X24" s="56">
        <v>0</v>
      </c>
      <c r="Y24" s="56"/>
      <c r="Z24" s="57"/>
      <c r="AA24" s="75">
        <v>0</v>
      </c>
      <c r="AB24" s="149">
        <v>0</v>
      </c>
      <c r="AC24" s="150"/>
      <c r="AD24" s="61"/>
      <c r="AE24" s="62">
        <v>0</v>
      </c>
      <c r="AF24" s="62">
        <v>0</v>
      </c>
      <c r="AG24" s="151"/>
      <c r="AH24" s="60"/>
      <c r="AI24" s="197">
        <v>0</v>
      </c>
      <c r="AJ24" s="147">
        <v>0</v>
      </c>
      <c r="AK24" s="147"/>
      <c r="AL24" s="148"/>
      <c r="AM24" s="198">
        <v>0</v>
      </c>
      <c r="AN24" s="198">
        <v>0</v>
      </c>
      <c r="AO24" s="198"/>
      <c r="AP24" s="234"/>
      <c r="AQ24" s="152">
        <v>0</v>
      </c>
      <c r="AR24" s="152">
        <v>0</v>
      </c>
      <c r="AS24" s="152"/>
      <c r="AT24" s="186"/>
      <c r="AU24" s="125">
        <v>0</v>
      </c>
      <c r="AV24" s="125">
        <v>0</v>
      </c>
      <c r="AW24" s="125"/>
      <c r="AX24" s="203"/>
      <c r="AY24" s="128">
        <v>0</v>
      </c>
      <c r="AZ24" s="128">
        <v>0</v>
      </c>
      <c r="BA24" s="128"/>
      <c r="BB24" s="128"/>
      <c r="BC24" s="138">
        <f>'[1]Resumen'!C24</f>
        <v>1366746.74</v>
      </c>
      <c r="BD24" s="135">
        <f>'[1]Resumen'!F24</f>
        <v>0</v>
      </c>
      <c r="BE24" s="135"/>
      <c r="BF24" s="135"/>
      <c r="BG24" s="26">
        <f t="shared" si="19"/>
        <v>0</v>
      </c>
      <c r="BH24" s="45">
        <f t="shared" si="20"/>
        <v>0</v>
      </c>
      <c r="BI24" s="45">
        <f t="shared" si="21"/>
        <v>0.6</v>
      </c>
      <c r="BJ24" s="45">
        <f t="shared" si="22"/>
        <v>0.6333333333333333</v>
      </c>
      <c r="BK24" s="45">
        <f t="shared" si="23"/>
        <v>0.6666666666666667</v>
      </c>
      <c r="BL24" s="45">
        <f t="shared" si="24"/>
        <v>0.7</v>
      </c>
      <c r="BM24" s="45">
        <f t="shared" si="25"/>
        <v>0.7333333333333334</v>
      </c>
      <c r="BN24" s="45">
        <f t="shared" si="26"/>
        <v>0.7666666666666666</v>
      </c>
      <c r="BO24" s="45">
        <f t="shared" si="27"/>
        <v>0.8</v>
      </c>
      <c r="BP24" s="45">
        <f t="shared" si="28"/>
        <v>0.8333333333333334</v>
      </c>
      <c r="BQ24" s="45">
        <f t="shared" si="29"/>
        <v>0.8666666666666667</v>
      </c>
      <c r="BR24" s="45">
        <f t="shared" si="30"/>
        <v>0.9</v>
      </c>
      <c r="BS24" s="45">
        <f t="shared" si="31"/>
        <v>0.9333333333333333</v>
      </c>
      <c r="BT24" s="45">
        <f t="shared" si="16"/>
        <v>0.9666666666666667</v>
      </c>
      <c r="BU24" s="45">
        <f t="shared" si="32"/>
        <v>1</v>
      </c>
      <c r="BV24" s="251">
        <f t="shared" si="33"/>
        <v>1153163.6517181126</v>
      </c>
      <c r="BW24" s="83">
        <f t="shared" si="34"/>
        <v>0</v>
      </c>
      <c r="BX24" s="83">
        <f t="shared" si="35"/>
        <v>1153163.6517181126</v>
      </c>
    </row>
    <row r="25" spans="1:76" ht="12.75" customHeight="1">
      <c r="A25" s="6"/>
      <c r="B25" s="3" t="s">
        <v>26</v>
      </c>
      <c r="C25" s="7">
        <v>30</v>
      </c>
      <c r="D25" s="37">
        <v>17407504.252298884</v>
      </c>
      <c r="E25" s="144"/>
      <c r="F25" s="145">
        <v>9963827.377319494</v>
      </c>
      <c r="G25" s="86">
        <v>971291.34</v>
      </c>
      <c r="H25" s="87"/>
      <c r="I25" s="124"/>
      <c r="J25" s="87"/>
      <c r="K25" s="88">
        <v>500978.81</v>
      </c>
      <c r="L25" s="89">
        <v>0</v>
      </c>
      <c r="M25" s="146"/>
      <c r="N25" s="90"/>
      <c r="O25" s="94">
        <v>82711.3</v>
      </c>
      <c r="P25" s="92"/>
      <c r="Q25" s="93"/>
      <c r="R25" s="92"/>
      <c r="S25" s="147">
        <v>196573.92</v>
      </c>
      <c r="T25" s="113"/>
      <c r="U25" s="147"/>
      <c r="V25" s="148"/>
      <c r="W25" s="56">
        <v>85078</v>
      </c>
      <c r="X25" s="56">
        <v>0</v>
      </c>
      <c r="Y25" s="56"/>
      <c r="Z25" s="57"/>
      <c r="AA25" s="75">
        <v>359524</v>
      </c>
      <c r="AB25" s="149">
        <v>0</v>
      </c>
      <c r="AC25" s="150"/>
      <c r="AD25" s="61"/>
      <c r="AE25" s="62">
        <v>29930</v>
      </c>
      <c r="AF25" s="62">
        <v>0</v>
      </c>
      <c r="AG25" s="151"/>
      <c r="AH25" s="60"/>
      <c r="AI25" s="197">
        <v>134179.56</v>
      </c>
      <c r="AJ25" s="147">
        <v>0</v>
      </c>
      <c r="AK25" s="147"/>
      <c r="AL25" s="148"/>
      <c r="AM25" s="198">
        <v>90583</v>
      </c>
      <c r="AN25" s="198">
        <v>0</v>
      </c>
      <c r="AO25" s="198"/>
      <c r="AP25" s="234"/>
      <c r="AQ25" s="152">
        <v>171534.52000000002</v>
      </c>
      <c r="AR25" s="152">
        <v>0</v>
      </c>
      <c r="AS25" s="152"/>
      <c r="AT25" s="186"/>
      <c r="AU25" s="125">
        <v>944923.23</v>
      </c>
      <c r="AV25" s="125">
        <v>0</v>
      </c>
      <c r="AW25" s="125"/>
      <c r="AX25" s="227"/>
      <c r="AY25" s="128">
        <v>3898824.6999999997</v>
      </c>
      <c r="AZ25" s="128">
        <v>0</v>
      </c>
      <c r="BA25" s="128"/>
      <c r="BB25" s="128"/>
      <c r="BC25" s="138">
        <f>'[1]Resumen'!C25</f>
        <v>972435.57</v>
      </c>
      <c r="BD25" s="135">
        <f>'[1]Resumen'!F25</f>
        <v>0</v>
      </c>
      <c r="BE25" s="135"/>
      <c r="BF25" s="135"/>
      <c r="BG25" s="26">
        <f t="shared" si="19"/>
        <v>1988.1716069683057</v>
      </c>
      <c r="BH25" s="45">
        <f t="shared" si="20"/>
        <v>0.1390535656101899</v>
      </c>
      <c r="BI25" s="45">
        <f t="shared" si="21"/>
        <v>0.6</v>
      </c>
      <c r="BJ25" s="45">
        <f t="shared" si="22"/>
        <v>0.6333333333333333</v>
      </c>
      <c r="BK25" s="45">
        <f t="shared" si="23"/>
        <v>0.6666666666666667</v>
      </c>
      <c r="BL25" s="45">
        <f t="shared" si="24"/>
        <v>0.7</v>
      </c>
      <c r="BM25" s="45">
        <f t="shared" si="25"/>
        <v>0.7333333333333334</v>
      </c>
      <c r="BN25" s="45">
        <f t="shared" si="26"/>
        <v>0.7666666666666666</v>
      </c>
      <c r="BO25" s="45">
        <f t="shared" si="27"/>
        <v>0.8</v>
      </c>
      <c r="BP25" s="45">
        <f t="shared" si="28"/>
        <v>0.8333333333333334</v>
      </c>
      <c r="BQ25" s="45">
        <f t="shared" si="29"/>
        <v>0.8666666666666667</v>
      </c>
      <c r="BR25" s="45">
        <f t="shared" si="30"/>
        <v>0.9</v>
      </c>
      <c r="BS25" s="45">
        <f t="shared" si="31"/>
        <v>0.9333333333333333</v>
      </c>
      <c r="BT25" s="45">
        <f t="shared" si="16"/>
        <v>0.9666666666666667</v>
      </c>
      <c r="BU25" s="45">
        <f t="shared" si="32"/>
        <v>1</v>
      </c>
      <c r="BV25" s="251">
        <f t="shared" si="33"/>
        <v>24559006.579137526</v>
      </c>
      <c r="BW25" s="83">
        <f t="shared" si="34"/>
        <v>0</v>
      </c>
      <c r="BX25" s="83">
        <f t="shared" si="35"/>
        <v>8697501.378173353</v>
      </c>
    </row>
    <row r="26" spans="1:76" ht="12.75" customHeight="1">
      <c r="A26" s="6"/>
      <c r="B26" s="3" t="s">
        <v>27</v>
      </c>
      <c r="C26" s="7">
        <v>30</v>
      </c>
      <c r="D26" s="37">
        <v>0</v>
      </c>
      <c r="E26" s="144"/>
      <c r="F26" s="145">
        <v>0</v>
      </c>
      <c r="G26" s="86">
        <v>0</v>
      </c>
      <c r="H26" s="87"/>
      <c r="I26" s="124"/>
      <c r="J26" s="87"/>
      <c r="K26" s="88">
        <v>0</v>
      </c>
      <c r="L26" s="89">
        <v>0</v>
      </c>
      <c r="M26" s="146"/>
      <c r="N26" s="90"/>
      <c r="O26" s="94">
        <v>0</v>
      </c>
      <c r="P26" s="92"/>
      <c r="Q26" s="93"/>
      <c r="R26" s="92"/>
      <c r="S26" s="147">
        <v>0</v>
      </c>
      <c r="T26" s="113"/>
      <c r="U26" s="147"/>
      <c r="V26" s="148"/>
      <c r="W26" s="56">
        <v>0</v>
      </c>
      <c r="X26" s="56">
        <v>0</v>
      </c>
      <c r="Y26" s="56"/>
      <c r="Z26" s="57"/>
      <c r="AA26" s="75">
        <v>0</v>
      </c>
      <c r="AB26" s="149">
        <v>0</v>
      </c>
      <c r="AC26" s="150"/>
      <c r="AD26" s="61"/>
      <c r="AE26" s="62">
        <v>0</v>
      </c>
      <c r="AF26" s="62">
        <v>0</v>
      </c>
      <c r="AG26" s="151"/>
      <c r="AH26" s="60"/>
      <c r="AI26" s="197">
        <v>0</v>
      </c>
      <c r="AJ26" s="147">
        <v>0</v>
      </c>
      <c r="AK26" s="147"/>
      <c r="AL26" s="148"/>
      <c r="AM26" s="198">
        <v>0</v>
      </c>
      <c r="AN26" s="198">
        <v>0</v>
      </c>
      <c r="AO26" s="198"/>
      <c r="AP26" s="234"/>
      <c r="AQ26" s="152">
        <v>0</v>
      </c>
      <c r="AR26" s="152">
        <v>0</v>
      </c>
      <c r="AS26" s="152"/>
      <c r="AT26" s="186"/>
      <c r="AU26" s="125">
        <v>0</v>
      </c>
      <c r="AV26" s="125">
        <v>0</v>
      </c>
      <c r="AW26" s="125"/>
      <c r="AX26" s="203"/>
      <c r="AY26" s="128">
        <v>0</v>
      </c>
      <c r="AZ26" s="128">
        <v>0</v>
      </c>
      <c r="BA26" s="128"/>
      <c r="BB26" s="128"/>
      <c r="BC26" s="138">
        <f>'[1]Resumen'!C26</f>
        <v>0</v>
      </c>
      <c r="BD26" s="135">
        <f>'[1]Resumen'!F26</f>
        <v>0</v>
      </c>
      <c r="BE26" s="135"/>
      <c r="BF26" s="135"/>
      <c r="BG26" s="26">
        <f t="shared" si="19"/>
        <v>0</v>
      </c>
      <c r="BH26" s="45">
        <f t="shared" si="20"/>
        <v>0</v>
      </c>
      <c r="BI26" s="45">
        <f t="shared" si="21"/>
        <v>0.6</v>
      </c>
      <c r="BJ26" s="45">
        <f t="shared" si="22"/>
        <v>0.6333333333333333</v>
      </c>
      <c r="BK26" s="45">
        <f t="shared" si="23"/>
        <v>0.6666666666666667</v>
      </c>
      <c r="BL26" s="45">
        <f t="shared" si="24"/>
        <v>0.7</v>
      </c>
      <c r="BM26" s="45">
        <f t="shared" si="25"/>
        <v>0.7333333333333334</v>
      </c>
      <c r="BN26" s="45">
        <f t="shared" si="26"/>
        <v>0.7666666666666666</v>
      </c>
      <c r="BO26" s="45">
        <f t="shared" si="27"/>
        <v>0.8</v>
      </c>
      <c r="BP26" s="45">
        <f t="shared" si="28"/>
        <v>0.8333333333333334</v>
      </c>
      <c r="BQ26" s="45">
        <f t="shared" si="29"/>
        <v>0.8666666666666667</v>
      </c>
      <c r="BR26" s="45">
        <f t="shared" si="30"/>
        <v>0.9</v>
      </c>
      <c r="BS26" s="45">
        <f t="shared" si="31"/>
        <v>0.9333333333333333</v>
      </c>
      <c r="BT26" s="45">
        <f t="shared" si="16"/>
        <v>0.9666666666666667</v>
      </c>
      <c r="BU26" s="45">
        <f t="shared" si="32"/>
        <v>1</v>
      </c>
      <c r="BV26" s="251">
        <f t="shared" si="33"/>
        <v>0</v>
      </c>
      <c r="BW26" s="83">
        <f t="shared" si="34"/>
        <v>0</v>
      </c>
      <c r="BX26" s="83">
        <f t="shared" si="35"/>
        <v>0</v>
      </c>
    </row>
    <row r="27" spans="1:76" ht="12.75" customHeight="1">
      <c r="A27" s="6"/>
      <c r="B27" s="3" t="s">
        <v>28</v>
      </c>
      <c r="C27" s="7">
        <v>30</v>
      </c>
      <c r="D27" s="37">
        <v>436488.84193606814</v>
      </c>
      <c r="E27" s="144"/>
      <c r="F27" s="145">
        <v>249840.57263759663</v>
      </c>
      <c r="G27" s="86">
        <v>0</v>
      </c>
      <c r="H27" s="87"/>
      <c r="I27" s="124"/>
      <c r="J27" s="87"/>
      <c r="K27" s="88">
        <v>0</v>
      </c>
      <c r="L27" s="89">
        <v>0</v>
      </c>
      <c r="M27" s="146"/>
      <c r="N27" s="90"/>
      <c r="O27" s="94">
        <v>0</v>
      </c>
      <c r="P27" s="92"/>
      <c r="Q27" s="93"/>
      <c r="R27" s="92"/>
      <c r="S27" s="147">
        <v>0</v>
      </c>
      <c r="T27" s="113"/>
      <c r="U27" s="147"/>
      <c r="V27" s="148"/>
      <c r="W27" s="56">
        <v>0</v>
      </c>
      <c r="X27" s="56">
        <v>0</v>
      </c>
      <c r="Y27" s="56"/>
      <c r="Z27" s="57"/>
      <c r="AA27" s="75">
        <v>0</v>
      </c>
      <c r="AB27" s="149">
        <v>0</v>
      </c>
      <c r="AC27" s="150"/>
      <c r="AD27" s="61"/>
      <c r="AE27" s="62">
        <v>39584.84</v>
      </c>
      <c r="AF27" s="62">
        <v>0</v>
      </c>
      <c r="AG27" s="151"/>
      <c r="AH27" s="60"/>
      <c r="AI27" s="197">
        <v>0</v>
      </c>
      <c r="AJ27" s="147">
        <v>0</v>
      </c>
      <c r="AK27" s="147"/>
      <c r="AL27" s="148"/>
      <c r="AM27" s="198">
        <v>0</v>
      </c>
      <c r="AN27" s="198">
        <v>0</v>
      </c>
      <c r="AO27" s="198"/>
      <c r="AP27" s="234"/>
      <c r="AQ27" s="152">
        <v>0</v>
      </c>
      <c r="AR27" s="152">
        <v>0</v>
      </c>
      <c r="AS27" s="152"/>
      <c r="AT27" s="186"/>
      <c r="AU27" s="125">
        <v>0</v>
      </c>
      <c r="AV27" s="125">
        <v>0</v>
      </c>
      <c r="AW27" s="125"/>
      <c r="AX27" s="203"/>
      <c r="AY27" s="128">
        <v>0</v>
      </c>
      <c r="AZ27" s="128">
        <v>0</v>
      </c>
      <c r="BA27" s="128"/>
      <c r="BB27" s="128"/>
      <c r="BC27" s="138">
        <f>'[1]Resumen'!C27</f>
        <v>4801158.07</v>
      </c>
      <c r="BD27" s="135">
        <f>'[1]Resumen'!F27</f>
        <v>178855.01</v>
      </c>
      <c r="BE27" s="135"/>
      <c r="BF27" s="135"/>
      <c r="BG27" s="26">
        <f t="shared" si="19"/>
        <v>1988.1716123277802</v>
      </c>
      <c r="BH27" s="45">
        <f t="shared" si="20"/>
        <v>0.13905374425933892</v>
      </c>
      <c r="BI27" s="45">
        <f t="shared" si="21"/>
        <v>0.6</v>
      </c>
      <c r="BJ27" s="45">
        <f t="shared" si="22"/>
        <v>0.6333333333333333</v>
      </c>
      <c r="BK27" s="45">
        <f t="shared" si="23"/>
        <v>0.6666666666666667</v>
      </c>
      <c r="BL27" s="45">
        <f t="shared" si="24"/>
        <v>0.7</v>
      </c>
      <c r="BM27" s="45">
        <f t="shared" si="25"/>
        <v>0.7333333333333334</v>
      </c>
      <c r="BN27" s="45">
        <f t="shared" si="26"/>
        <v>0.7666666666666666</v>
      </c>
      <c r="BO27" s="45">
        <f t="shared" si="27"/>
        <v>0.8</v>
      </c>
      <c r="BP27" s="45">
        <f t="shared" si="28"/>
        <v>0.8333333333333334</v>
      </c>
      <c r="BQ27" s="45">
        <f t="shared" si="29"/>
        <v>0.8666666666666667</v>
      </c>
      <c r="BR27" s="45">
        <f t="shared" si="30"/>
        <v>0.9</v>
      </c>
      <c r="BS27" s="45">
        <f t="shared" si="31"/>
        <v>0.9333333333333333</v>
      </c>
      <c r="BT27" s="45">
        <f t="shared" si="16"/>
        <v>0.9666666666666667</v>
      </c>
      <c r="BU27" s="45">
        <f t="shared" si="32"/>
        <v>1</v>
      </c>
      <c r="BV27" s="251">
        <f t="shared" si="33"/>
        <v>4521221.256945508</v>
      </c>
      <c r="BW27" s="83">
        <f t="shared" si="34"/>
        <v>0</v>
      </c>
      <c r="BX27" s="83">
        <f t="shared" si="35"/>
        <v>3989428.7990790354</v>
      </c>
    </row>
    <row r="28" spans="1:76" ht="12.75" customHeight="1">
      <c r="A28" s="6"/>
      <c r="B28" s="3" t="s">
        <v>53</v>
      </c>
      <c r="C28" s="7">
        <v>30</v>
      </c>
      <c r="D28" s="37">
        <v>0</v>
      </c>
      <c r="E28" s="144"/>
      <c r="F28" s="145">
        <v>0</v>
      </c>
      <c r="G28" s="86">
        <v>0</v>
      </c>
      <c r="H28" s="87"/>
      <c r="I28" s="124"/>
      <c r="J28" s="87"/>
      <c r="K28" s="88">
        <v>0</v>
      </c>
      <c r="L28" s="89">
        <v>0</v>
      </c>
      <c r="M28" s="146"/>
      <c r="N28" s="90"/>
      <c r="O28" s="94">
        <v>138983.5</v>
      </c>
      <c r="P28" s="92"/>
      <c r="Q28" s="93"/>
      <c r="R28" s="92"/>
      <c r="S28" s="147">
        <v>0</v>
      </c>
      <c r="T28" s="113"/>
      <c r="U28" s="147"/>
      <c r="V28" s="148"/>
      <c r="W28" s="56">
        <v>0</v>
      </c>
      <c r="X28" s="56">
        <v>0</v>
      </c>
      <c r="Y28" s="56"/>
      <c r="Z28" s="57"/>
      <c r="AA28" s="75">
        <v>0</v>
      </c>
      <c r="AB28" s="149">
        <v>0</v>
      </c>
      <c r="AC28" s="150"/>
      <c r="AD28" s="61"/>
      <c r="AE28" s="62">
        <v>0</v>
      </c>
      <c r="AF28" s="62">
        <v>0</v>
      </c>
      <c r="AG28" s="151"/>
      <c r="AH28" s="60"/>
      <c r="AI28" s="197">
        <v>0</v>
      </c>
      <c r="AJ28" s="147">
        <v>0</v>
      </c>
      <c r="AK28" s="147"/>
      <c r="AL28" s="148"/>
      <c r="AM28" s="198">
        <v>309329.03500000003</v>
      </c>
      <c r="AN28" s="198">
        <v>0</v>
      </c>
      <c r="AO28" s="198"/>
      <c r="AP28" s="234"/>
      <c r="AQ28" s="152">
        <v>0</v>
      </c>
      <c r="AR28" s="152">
        <v>0</v>
      </c>
      <c r="AS28" s="152"/>
      <c r="AT28" s="186"/>
      <c r="AU28" s="125">
        <v>292858.75000000006</v>
      </c>
      <c r="AV28" s="125">
        <v>0</v>
      </c>
      <c r="AW28" s="125"/>
      <c r="AX28" s="203"/>
      <c r="AY28" s="128">
        <v>875696.712</v>
      </c>
      <c r="AZ28" s="128">
        <v>0</v>
      </c>
      <c r="BA28" s="128"/>
      <c r="BB28" s="128"/>
      <c r="BC28" s="138"/>
      <c r="BD28" s="135"/>
      <c r="BE28" s="135"/>
      <c r="BF28" s="135"/>
      <c r="BG28" s="26">
        <f t="shared" si="19"/>
        <v>0</v>
      </c>
      <c r="BH28" s="45">
        <f t="shared" si="20"/>
        <v>0</v>
      </c>
      <c r="BI28" s="45">
        <f t="shared" si="21"/>
        <v>0.6</v>
      </c>
      <c r="BJ28" s="45">
        <f t="shared" si="22"/>
        <v>0.6333333333333333</v>
      </c>
      <c r="BK28" s="45">
        <f t="shared" si="23"/>
        <v>0.6666666666666667</v>
      </c>
      <c r="BL28" s="45">
        <f t="shared" si="24"/>
        <v>0.7</v>
      </c>
      <c r="BM28" s="45">
        <f t="shared" si="25"/>
        <v>0.7333333333333334</v>
      </c>
      <c r="BN28" s="45">
        <f t="shared" si="26"/>
        <v>0.7666666666666666</v>
      </c>
      <c r="BO28" s="45">
        <f t="shared" si="27"/>
        <v>0.8</v>
      </c>
      <c r="BP28" s="45">
        <f t="shared" si="28"/>
        <v>0.8333333333333334</v>
      </c>
      <c r="BQ28" s="45">
        <f t="shared" si="29"/>
        <v>0.8666666666666667</v>
      </c>
      <c r="BR28" s="45">
        <f t="shared" si="30"/>
        <v>0.9</v>
      </c>
      <c r="BS28" s="45">
        <f t="shared" si="31"/>
        <v>0.9333333333333333</v>
      </c>
      <c r="BT28" s="45">
        <f t="shared" si="16"/>
        <v>0.9666666666666667</v>
      </c>
      <c r="BU28" s="45">
        <f t="shared" si="32"/>
        <v>1</v>
      </c>
      <c r="BV28" s="251">
        <f t="shared" si="33"/>
        <v>1331375.3302880775</v>
      </c>
      <c r="BW28" s="83">
        <f t="shared" si="34"/>
        <v>0</v>
      </c>
      <c r="BX28" s="83">
        <f t="shared" si="35"/>
        <v>1220469.7086110911</v>
      </c>
    </row>
    <row r="29" spans="1:76" ht="12.75" customHeight="1">
      <c r="A29" s="6"/>
      <c r="B29" s="3" t="s">
        <v>47</v>
      </c>
      <c r="C29" s="7">
        <v>30</v>
      </c>
      <c r="D29" s="37">
        <v>10062100.118256407</v>
      </c>
      <c r="E29" s="144"/>
      <c r="F29" s="145">
        <v>5759416.081133684</v>
      </c>
      <c r="G29" s="86">
        <v>400749</v>
      </c>
      <c r="H29" s="87"/>
      <c r="I29" s="124"/>
      <c r="J29" s="87"/>
      <c r="K29" s="88">
        <v>818396.9</v>
      </c>
      <c r="L29" s="89">
        <v>136692</v>
      </c>
      <c r="M29" s="146"/>
      <c r="N29" s="90"/>
      <c r="O29" s="94">
        <v>223453</v>
      </c>
      <c r="P29" s="92"/>
      <c r="Q29" s="93"/>
      <c r="R29" s="92"/>
      <c r="S29" s="147">
        <v>454292</v>
      </c>
      <c r="T29" s="113"/>
      <c r="U29" s="147"/>
      <c r="V29" s="148"/>
      <c r="W29" s="56">
        <v>544331.8149999934</v>
      </c>
      <c r="X29" s="56">
        <v>0</v>
      </c>
      <c r="Y29" s="56"/>
      <c r="Z29" s="57"/>
      <c r="AA29" s="75">
        <v>1616820.73</v>
      </c>
      <c r="AB29" s="149">
        <v>603831.73</v>
      </c>
      <c r="AC29" s="150"/>
      <c r="AD29" s="61"/>
      <c r="AE29" s="62">
        <v>1594911.0800000003</v>
      </c>
      <c r="AF29" s="62">
        <v>0</v>
      </c>
      <c r="AG29" s="151"/>
      <c r="AH29" s="60"/>
      <c r="AI29" s="197">
        <v>1445245.8499999999</v>
      </c>
      <c r="AJ29" s="147">
        <v>0</v>
      </c>
      <c r="AK29" s="147"/>
      <c r="AL29" s="148"/>
      <c r="AM29" s="198">
        <v>1265176.236299999</v>
      </c>
      <c r="AN29" s="198">
        <v>0</v>
      </c>
      <c r="AO29" s="198"/>
      <c r="AP29" s="234"/>
      <c r="AQ29" s="152">
        <v>3057222.646994816</v>
      </c>
      <c r="AR29" s="152">
        <v>0</v>
      </c>
      <c r="AS29" s="152"/>
      <c r="AT29" s="186"/>
      <c r="AU29" s="125">
        <v>3302899.7299999995</v>
      </c>
      <c r="AV29" s="125">
        <v>0</v>
      </c>
      <c r="AW29" s="125"/>
      <c r="AX29" s="227"/>
      <c r="AY29" s="128">
        <v>3337520.6799999895</v>
      </c>
      <c r="AZ29" s="128">
        <v>0</v>
      </c>
      <c r="BA29" s="128"/>
      <c r="BB29" s="128"/>
      <c r="BC29" s="138">
        <f>'[1]Resumen'!C28</f>
        <v>4378428.300000001</v>
      </c>
      <c r="BD29" s="135">
        <f>'[1]Resumen'!F28</f>
        <v>0</v>
      </c>
      <c r="BE29" s="135"/>
      <c r="BF29" s="135"/>
      <c r="BG29" s="26">
        <f t="shared" si="19"/>
        <v>1988.1716123277802</v>
      </c>
      <c r="BH29" s="45">
        <f t="shared" si="20"/>
        <v>0.13905374425933892</v>
      </c>
      <c r="BI29" s="45">
        <f t="shared" si="21"/>
        <v>0.6</v>
      </c>
      <c r="BJ29" s="45">
        <f t="shared" si="22"/>
        <v>0.6333333333333333</v>
      </c>
      <c r="BK29" s="45">
        <f t="shared" si="23"/>
        <v>0.6666666666666667</v>
      </c>
      <c r="BL29" s="45">
        <f t="shared" si="24"/>
        <v>0.7</v>
      </c>
      <c r="BM29" s="45">
        <f t="shared" si="25"/>
        <v>0.7333333333333334</v>
      </c>
      <c r="BN29" s="45">
        <f t="shared" si="26"/>
        <v>0.7666666666666666</v>
      </c>
      <c r="BO29" s="45">
        <f t="shared" si="27"/>
        <v>0.8</v>
      </c>
      <c r="BP29" s="45">
        <f t="shared" si="28"/>
        <v>0.8333333333333334</v>
      </c>
      <c r="BQ29" s="45">
        <f t="shared" si="29"/>
        <v>0.8666666666666667</v>
      </c>
      <c r="BR29" s="45">
        <f t="shared" si="30"/>
        <v>0.9</v>
      </c>
      <c r="BS29" s="45">
        <f t="shared" si="31"/>
        <v>0.9333333333333333</v>
      </c>
      <c r="BT29" s="45">
        <f t="shared" si="16"/>
        <v>0.9666666666666667</v>
      </c>
      <c r="BU29" s="45">
        <f t="shared" si="32"/>
        <v>1</v>
      </c>
      <c r="BV29" s="251">
        <f t="shared" si="33"/>
        <v>29103416.340284336</v>
      </c>
      <c r="BW29" s="83">
        <f t="shared" si="34"/>
        <v>0</v>
      </c>
      <c r="BX29" s="83">
        <f t="shared" si="35"/>
        <v>17765066.491871256</v>
      </c>
    </row>
    <row r="30" spans="1:76" ht="12.75" customHeight="1">
      <c r="A30" s="6"/>
      <c r="B30" s="3" t="s">
        <v>48</v>
      </c>
      <c r="C30" s="7">
        <v>30</v>
      </c>
      <c r="D30" s="37">
        <v>29511992.57628693</v>
      </c>
      <c r="E30" s="144"/>
      <c r="F30" s="145">
        <v>16892281.138279073</v>
      </c>
      <c r="G30" s="86">
        <v>1379418</v>
      </c>
      <c r="H30" s="87"/>
      <c r="I30" s="124"/>
      <c r="J30" s="87"/>
      <c r="K30" s="88">
        <v>1651456.33</v>
      </c>
      <c r="L30" s="89">
        <v>516726</v>
      </c>
      <c r="M30" s="146"/>
      <c r="N30" s="90"/>
      <c r="O30" s="94">
        <v>1200043</v>
      </c>
      <c r="P30" s="92"/>
      <c r="Q30" s="93"/>
      <c r="R30" s="92"/>
      <c r="S30" s="147">
        <v>1565519</v>
      </c>
      <c r="T30" s="113"/>
      <c r="U30" s="147"/>
      <c r="V30" s="148"/>
      <c r="W30" s="56">
        <v>1349434.1649999998</v>
      </c>
      <c r="X30" s="56">
        <v>0</v>
      </c>
      <c r="Y30" s="56"/>
      <c r="Z30" s="57"/>
      <c r="AA30" s="75">
        <v>2810332.85</v>
      </c>
      <c r="AB30" s="149">
        <v>0</v>
      </c>
      <c r="AC30" s="150"/>
      <c r="AD30" s="61"/>
      <c r="AE30" s="62">
        <v>4510685.640000001</v>
      </c>
      <c r="AF30" s="62">
        <v>0</v>
      </c>
      <c r="AG30" s="151"/>
      <c r="AH30" s="60"/>
      <c r="AI30" s="197">
        <v>3312431.6400000006</v>
      </c>
      <c r="AJ30" s="147">
        <v>0</v>
      </c>
      <c r="AK30" s="147"/>
      <c r="AL30" s="148"/>
      <c r="AM30" s="198">
        <v>3983743.601800001</v>
      </c>
      <c r="AN30" s="198">
        <v>0</v>
      </c>
      <c r="AO30" s="198"/>
      <c r="AP30" s="234"/>
      <c r="AQ30" s="152">
        <v>6428941.771666616</v>
      </c>
      <c r="AR30" s="152">
        <v>0</v>
      </c>
      <c r="AS30" s="152"/>
      <c r="AT30" s="186"/>
      <c r="AU30" s="125">
        <v>7718895.3450000025</v>
      </c>
      <c r="AV30" s="125">
        <v>0</v>
      </c>
      <c r="AW30" s="125"/>
      <c r="AX30" s="227"/>
      <c r="AY30" s="128">
        <v>6685412.690000011</v>
      </c>
      <c r="AZ30" s="128">
        <v>0</v>
      </c>
      <c r="BA30" s="128"/>
      <c r="BB30" s="128"/>
      <c r="BC30" s="138">
        <f>'[1]Resumen'!C29</f>
        <v>10332631.539999997</v>
      </c>
      <c r="BD30" s="135">
        <f>'[1]Resumen'!F29</f>
        <v>224171.66999999998</v>
      </c>
      <c r="BE30" s="135"/>
      <c r="BF30" s="135"/>
      <c r="BG30" s="26">
        <f t="shared" si="19"/>
        <v>1988.1716102475427</v>
      </c>
      <c r="BH30" s="45">
        <f t="shared" si="20"/>
        <v>0.13905367491809106</v>
      </c>
      <c r="BI30" s="45">
        <f t="shared" si="21"/>
        <v>0.6</v>
      </c>
      <c r="BJ30" s="45">
        <f t="shared" si="22"/>
        <v>0.6333333333333333</v>
      </c>
      <c r="BK30" s="45">
        <f t="shared" si="23"/>
        <v>0.6666666666666667</v>
      </c>
      <c r="BL30" s="45">
        <f t="shared" si="24"/>
        <v>0.7</v>
      </c>
      <c r="BM30" s="45">
        <f t="shared" si="25"/>
        <v>0.7333333333333334</v>
      </c>
      <c r="BN30" s="45">
        <f t="shared" si="26"/>
        <v>0.7666666666666666</v>
      </c>
      <c r="BO30" s="45">
        <f t="shared" si="27"/>
        <v>0.8</v>
      </c>
      <c r="BP30" s="45">
        <f t="shared" si="28"/>
        <v>0.8333333333333334</v>
      </c>
      <c r="BQ30" s="45">
        <f t="shared" si="29"/>
        <v>0.8666666666666667</v>
      </c>
      <c r="BR30" s="45">
        <f t="shared" si="30"/>
        <v>0.9</v>
      </c>
      <c r="BS30" s="45">
        <f t="shared" si="31"/>
        <v>0.9333333333333333</v>
      </c>
      <c r="BT30" s="45">
        <f t="shared" si="16"/>
        <v>0.9666666666666667</v>
      </c>
      <c r="BU30" s="45">
        <f t="shared" si="32"/>
        <v>1</v>
      </c>
      <c r="BV30" s="251">
        <f t="shared" si="33"/>
        <v>74310072.87476715</v>
      </c>
      <c r="BW30" s="83">
        <f t="shared" si="34"/>
        <v>0</v>
      </c>
      <c r="BX30" s="83">
        <f t="shared" si="35"/>
        <v>42956871.499781154</v>
      </c>
    </row>
    <row r="31" spans="1:76" ht="12.75" customHeight="1">
      <c r="A31" s="6"/>
      <c r="B31" s="3" t="s">
        <v>49</v>
      </c>
      <c r="C31" s="7">
        <v>30</v>
      </c>
      <c r="D31" s="37">
        <v>0</v>
      </c>
      <c r="E31" s="144"/>
      <c r="F31" s="145">
        <v>0</v>
      </c>
      <c r="G31" s="86">
        <v>0</v>
      </c>
      <c r="H31" s="87"/>
      <c r="I31" s="124"/>
      <c r="J31" s="87"/>
      <c r="K31" s="88">
        <v>0</v>
      </c>
      <c r="L31" s="89">
        <v>0</v>
      </c>
      <c r="M31" s="146"/>
      <c r="N31" s="90"/>
      <c r="O31" s="94">
        <v>0</v>
      </c>
      <c r="P31" s="92"/>
      <c r="Q31" s="93"/>
      <c r="R31" s="92"/>
      <c r="S31" s="147">
        <v>396751</v>
      </c>
      <c r="T31" s="113">
        <v>396751</v>
      </c>
      <c r="U31" s="147"/>
      <c r="V31" s="148"/>
      <c r="W31" s="56">
        <v>0</v>
      </c>
      <c r="X31" s="56">
        <v>0</v>
      </c>
      <c r="Y31" s="56"/>
      <c r="Z31" s="57"/>
      <c r="AA31" s="75">
        <v>0</v>
      </c>
      <c r="AB31" s="149">
        <v>0</v>
      </c>
      <c r="AC31" s="150"/>
      <c r="AD31" s="61"/>
      <c r="AE31" s="62">
        <v>0</v>
      </c>
      <c r="AF31" s="62">
        <v>0</v>
      </c>
      <c r="AG31" s="151"/>
      <c r="AH31" s="60"/>
      <c r="AI31" s="197">
        <v>0</v>
      </c>
      <c r="AJ31" s="147">
        <v>0</v>
      </c>
      <c r="AK31" s="147"/>
      <c r="AL31" s="148"/>
      <c r="AM31" s="198">
        <v>0</v>
      </c>
      <c r="AN31" s="198">
        <v>0</v>
      </c>
      <c r="AO31" s="198"/>
      <c r="AP31" s="234"/>
      <c r="AQ31" s="152">
        <v>0</v>
      </c>
      <c r="AR31" s="152">
        <v>0</v>
      </c>
      <c r="AS31" s="152"/>
      <c r="AT31" s="225"/>
      <c r="AU31" s="125">
        <v>0</v>
      </c>
      <c r="AV31" s="125">
        <v>0</v>
      </c>
      <c r="AW31" s="125"/>
      <c r="AX31" s="227"/>
      <c r="AY31" s="128">
        <v>0</v>
      </c>
      <c r="AZ31" s="128">
        <v>0</v>
      </c>
      <c r="BA31" s="128"/>
      <c r="BB31" s="128"/>
      <c r="BC31" s="138">
        <f>'[1]Resumen'!C30</f>
        <v>749962.3099999999</v>
      </c>
      <c r="BD31" s="135">
        <f>'[1]Resumen'!F30</f>
        <v>0</v>
      </c>
      <c r="BE31" s="135"/>
      <c r="BF31" s="135"/>
      <c r="BG31" s="26">
        <f t="shared" si="19"/>
        <v>0</v>
      </c>
      <c r="BH31" s="45">
        <f t="shared" si="20"/>
        <v>0</v>
      </c>
      <c r="BI31" s="45">
        <f t="shared" si="21"/>
        <v>0.6</v>
      </c>
      <c r="BJ31" s="45">
        <f t="shared" si="22"/>
        <v>0.6333333333333333</v>
      </c>
      <c r="BK31" s="45">
        <f t="shared" si="23"/>
        <v>0.6666666666666667</v>
      </c>
      <c r="BL31" s="45">
        <f t="shared" si="24"/>
        <v>0.7</v>
      </c>
      <c r="BM31" s="45">
        <f t="shared" si="25"/>
        <v>0.7333333333333334</v>
      </c>
      <c r="BN31" s="45">
        <f t="shared" si="26"/>
        <v>0.7666666666666666</v>
      </c>
      <c r="BO31" s="45">
        <f t="shared" si="27"/>
        <v>0.8</v>
      </c>
      <c r="BP31" s="45">
        <f t="shared" si="28"/>
        <v>0.8333333333333334</v>
      </c>
      <c r="BQ31" s="45">
        <f t="shared" si="29"/>
        <v>0.8666666666666667</v>
      </c>
      <c r="BR31" s="45">
        <f t="shared" si="30"/>
        <v>0.9</v>
      </c>
      <c r="BS31" s="45">
        <f t="shared" si="31"/>
        <v>0.9333333333333333</v>
      </c>
      <c r="BT31" s="45">
        <f t="shared" si="16"/>
        <v>0.9666666666666667</v>
      </c>
      <c r="BU31" s="45">
        <f t="shared" si="32"/>
        <v>1</v>
      </c>
      <c r="BV31" s="251">
        <f t="shared" si="33"/>
        <v>981223.2341023193</v>
      </c>
      <c r="BW31" s="83">
        <f t="shared" si="34"/>
        <v>0</v>
      </c>
      <c r="BX31" s="83">
        <f t="shared" si="35"/>
        <v>632764.835459239</v>
      </c>
    </row>
    <row r="32" spans="1:76" ht="12.75" customHeight="1">
      <c r="A32" s="6"/>
      <c r="B32" s="4" t="s">
        <v>29</v>
      </c>
      <c r="C32" s="15"/>
      <c r="D32" s="76">
        <v>0</v>
      </c>
      <c r="E32" s="108"/>
      <c r="F32" s="76">
        <v>0</v>
      </c>
      <c r="G32" s="103"/>
      <c r="H32" s="103"/>
      <c r="I32" s="103"/>
      <c r="J32" s="103"/>
      <c r="K32" s="104"/>
      <c r="L32" s="105">
        <v>0</v>
      </c>
      <c r="M32" s="105"/>
      <c r="N32" s="104"/>
      <c r="O32" s="106"/>
      <c r="P32" s="106"/>
      <c r="Q32" s="106"/>
      <c r="R32" s="106"/>
      <c r="S32" s="161">
        <v>0</v>
      </c>
      <c r="T32" s="161"/>
      <c r="U32" s="162"/>
      <c r="V32" s="163"/>
      <c r="W32" s="73"/>
      <c r="X32" s="72"/>
      <c r="Y32" s="73"/>
      <c r="Z32" s="72"/>
      <c r="AA32" s="74"/>
      <c r="AB32" s="74"/>
      <c r="AC32" s="164"/>
      <c r="AD32" s="74"/>
      <c r="AE32" s="51"/>
      <c r="AF32" s="51"/>
      <c r="AG32" s="52"/>
      <c r="AH32" s="51"/>
      <c r="AI32" s="211"/>
      <c r="AJ32" s="163"/>
      <c r="AK32" s="163"/>
      <c r="AL32" s="163"/>
      <c r="AM32" s="212">
        <v>0</v>
      </c>
      <c r="AN32" s="239">
        <v>0</v>
      </c>
      <c r="AO32" s="239"/>
      <c r="AP32" s="240"/>
      <c r="AQ32" s="190">
        <v>0</v>
      </c>
      <c r="AR32" s="183">
        <v>0</v>
      </c>
      <c r="AS32" s="183"/>
      <c r="AT32" s="191"/>
      <c r="AU32" s="213">
        <v>0</v>
      </c>
      <c r="AV32" s="200">
        <v>0</v>
      </c>
      <c r="AW32" s="200"/>
      <c r="AX32" s="214"/>
      <c r="AY32" s="127">
        <v>0</v>
      </c>
      <c r="AZ32" s="127">
        <v>0</v>
      </c>
      <c r="BA32" s="127"/>
      <c r="BB32" s="127"/>
      <c r="BC32" s="142"/>
      <c r="BD32" s="142"/>
      <c r="BE32" s="142"/>
      <c r="BF32" s="142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252"/>
      <c r="BW32" s="84"/>
      <c r="BX32" s="84"/>
    </row>
    <row r="33" spans="1:76" ht="12.75" customHeight="1">
      <c r="A33" s="6"/>
      <c r="B33" s="3" t="s">
        <v>30</v>
      </c>
      <c r="C33" s="7">
        <v>30</v>
      </c>
      <c r="D33" s="37">
        <v>0</v>
      </c>
      <c r="E33" s="144"/>
      <c r="F33" s="145">
        <v>0</v>
      </c>
      <c r="G33" s="86">
        <v>1285072.88</v>
      </c>
      <c r="H33" s="87"/>
      <c r="I33" s="124"/>
      <c r="J33" s="87"/>
      <c r="K33" s="88">
        <v>2072771.05</v>
      </c>
      <c r="L33" s="89">
        <v>258363</v>
      </c>
      <c r="M33" s="146"/>
      <c r="N33" s="90"/>
      <c r="O33" s="94">
        <v>1886503.04</v>
      </c>
      <c r="P33" s="92"/>
      <c r="Q33" s="93"/>
      <c r="R33" s="92"/>
      <c r="S33" s="147">
        <v>1463480</v>
      </c>
      <c r="T33" s="113"/>
      <c r="U33" s="147"/>
      <c r="V33" s="148"/>
      <c r="W33" s="56">
        <v>2939631.76</v>
      </c>
      <c r="X33" s="56">
        <v>0</v>
      </c>
      <c r="Y33" s="56"/>
      <c r="Z33" s="57"/>
      <c r="AA33" s="75">
        <v>3301608.87</v>
      </c>
      <c r="AB33" s="149">
        <v>301915.87</v>
      </c>
      <c r="AC33" s="150"/>
      <c r="AD33" s="61"/>
      <c r="AE33" s="62">
        <v>3871083</v>
      </c>
      <c r="AF33" s="62">
        <v>0</v>
      </c>
      <c r="AG33" s="151"/>
      <c r="AH33" s="60"/>
      <c r="AI33" s="197">
        <v>2328610.45</v>
      </c>
      <c r="AJ33" s="147">
        <v>0</v>
      </c>
      <c r="AK33" s="147"/>
      <c r="AL33" s="148"/>
      <c r="AM33" s="198">
        <v>2976594.569399999</v>
      </c>
      <c r="AN33" s="198">
        <v>0</v>
      </c>
      <c r="AO33" s="198"/>
      <c r="AP33" s="234"/>
      <c r="AQ33" s="152">
        <v>3633577.269999993</v>
      </c>
      <c r="AR33" s="152">
        <v>0</v>
      </c>
      <c r="AS33" s="152"/>
      <c r="AT33" s="186"/>
      <c r="AU33" s="125">
        <v>3837750.6600000043</v>
      </c>
      <c r="AV33" s="125">
        <v>0</v>
      </c>
      <c r="AW33" s="125"/>
      <c r="AX33" s="227"/>
      <c r="AY33" s="128">
        <v>5075299.850000012</v>
      </c>
      <c r="AZ33" s="128">
        <v>0</v>
      </c>
      <c r="BA33" s="128"/>
      <c r="BB33" s="128"/>
      <c r="BC33" s="138">
        <f>'[1]Resumen'!C32</f>
        <v>4519863.300000006</v>
      </c>
      <c r="BD33" s="135">
        <f>'[1]Resumen'!F32</f>
        <v>0</v>
      </c>
      <c r="BE33" s="135"/>
      <c r="BF33" s="135"/>
      <c r="BG33" s="26">
        <f>IF(D33=0,0,2001-(D33-F33)*C33/D33)</f>
        <v>0</v>
      </c>
      <c r="BH33" s="45">
        <f>IF((1-($BV$2-$BG33)/$C33)&gt;0,(1-($BV$2-$BG33)/$C33),0)</f>
        <v>0</v>
      </c>
      <c r="BI33" s="45">
        <f>IF((1-($BV$2-G$2)/$C33)&gt;0,(1-($BV$2-G$2)/$C33),0)</f>
        <v>0.6</v>
      </c>
      <c r="BJ33" s="45">
        <f>IF((1-($BV$2-K$2)/$C33)&gt;0,(1-($BV$2-K$2)/$C33),0)</f>
        <v>0.6333333333333333</v>
      </c>
      <c r="BK33" s="45">
        <f>IF((1-($BV$2-O$2)/$C33)&gt;0,(1-($BV$2-O$2)/$C33),0)</f>
        <v>0.6666666666666667</v>
      </c>
      <c r="BL33" s="45">
        <f>IF((1-($BV$2-S$2)/$C33)&gt;0,(1-($BV$2-S$2)/$C33),0)</f>
        <v>0.7</v>
      </c>
      <c r="BM33" s="45">
        <f>IF((1-($BV$2-W$2)/$C33)&gt;0,(1-($BV$2-W$2)/$C33),0)</f>
        <v>0.7333333333333334</v>
      </c>
      <c r="BN33" s="45">
        <f>IF((1-($BV$2-AA$2)/$C33)&gt;0,(1-($BV$2-AA$2)/$C33),0)</f>
        <v>0.7666666666666666</v>
      </c>
      <c r="BO33" s="45">
        <f>IF((1-($BV$2-AE$2)/$C33)&gt;0,(1-($BV$2-AE$2)/$C33),0)</f>
        <v>0.8</v>
      </c>
      <c r="BP33" s="45">
        <f>IF((1-($BV$2-AI$2)/$C33)&gt;0,(1-($BV$2-AI$2)/$C33),0)</f>
        <v>0.8333333333333334</v>
      </c>
      <c r="BQ33" s="45">
        <f>IF((1-($BV$2-AM$2)/$C33)&gt;0,(1-($BV$2-AM$2)/$C33),0)</f>
        <v>0.8666666666666667</v>
      </c>
      <c r="BR33" s="45">
        <f>IF((1-($BV$2-AQ$2)/$C33)&gt;0,(1-($BV$2-AQ$2)/$C33),0)</f>
        <v>0.9</v>
      </c>
      <c r="BS33" s="45">
        <f>IF((1-($BV$2-AU$2)/$C33)&gt;0,(1-($BV$2-AU$2)/$C33),0)</f>
        <v>0.9333333333333333</v>
      </c>
      <c r="BT33" s="45">
        <f t="shared" si="16"/>
        <v>0.9666666666666667</v>
      </c>
      <c r="BU33" s="45">
        <f>IF((1-($BV$2-BC$2)/$C33)&gt;0,(1-($BV$2-BC$2)/$C33),0)</f>
        <v>1</v>
      </c>
      <c r="BV33" s="251">
        <f>D33-E33+(G33-I33)*G$61+(K33-M33)*K$61+(O33-Q33)*O$61+(S33-U33)*S$61+(W33-Y33)*W$61+(AA33-AC33)*AA$61+(AE33-AG33)*AE$61+(AI33-AK33)*AI$61+(AM33-AO33)*AM$61+(AQ33-AS33)*$AQ$61+(AU33-AW33)*$AU$61+(AY33-BA33)*$AY$61+(BC33-BE33)*$BC$61</f>
        <v>33252718.903627396</v>
      </c>
      <c r="BW33" s="83">
        <f>BV33-(IF(BH33=0,0,D33-E33)+IF(BI33=0,0,(G33-I33)*G$61)+IF(BJ33=0,0,(K33-M33)*K$61)+IF(BK33=0,0,(O33-Q33)*O$61)+IF(BL33=0,0,(S33-U33)*S$61)+IF(BM33=0,0,(W33-Y33)*W$61)+IF(BN33=0,0,(AA33-AC33)*AA$61)+IF(BO33=0,0,(AE33-AG33)*AE$61)+IF(BP33=0,0,(AI33-AK33)*AI$61)+IF(BQ33=0,0,(AM33-AO33)*AM$61)+IF(BR33=0,0,(AQ33-AS33)*$AQ$61)+IF(BS33=0,0,(AU33-AW33)*$AU$61)+IF(BT33=0,0,(AY33-BA33)*$AY$61)+IF(BU33=0,0,(BC33-BE33)*$BC$61))</f>
        <v>0</v>
      </c>
      <c r="BX33" s="83">
        <f>(D33-E33)*BH33+((G33-H33-(I33-J33))*G$61)*BI33+((K33-L33-(M33-N33))*K$61)*BJ33+((O33-P33-(Q33-R33))*O$61)*BK33+((S33-T33-(U33-V33))*S$61)*BL33+((W33-X33-(Y33-Z33))*W$61)*BM33+((AA33-AB33-(AC33-AD33))*AA$61)*BN33+((AE33-AF33-(AG33-AH33))*AE$61)*BO33+((AI33-AJ33-(AK33-AL33))*AI$61)*BP33+((AM33-AN33)*BQ33-(AO33-AP33))*$AM$61+((AQ33-AR33)*BR33-(AS33-AT33))*$AQ$61+((AU33-AV33)*BS33-(AW33-AX33))*$AU$61+((AY33-AZ33)*BT33-(BA33-BB33))*$AY$61+((BC33-BD33)*BU33-(BF33-BG33))*$BC$61</f>
        <v>27567615.47788258</v>
      </c>
    </row>
    <row r="34" spans="1:76" ht="12.75" customHeight="1">
      <c r="A34" s="6"/>
      <c r="B34" s="3" t="s">
        <v>31</v>
      </c>
      <c r="C34" s="7">
        <v>30</v>
      </c>
      <c r="D34" s="37">
        <v>0</v>
      </c>
      <c r="E34" s="144"/>
      <c r="F34" s="145">
        <v>0</v>
      </c>
      <c r="G34" s="86">
        <v>437850.63</v>
      </c>
      <c r="H34" s="87"/>
      <c r="I34" s="124"/>
      <c r="J34" s="87"/>
      <c r="K34" s="88">
        <v>671324.49</v>
      </c>
      <c r="L34" s="89">
        <v>0</v>
      </c>
      <c r="M34" s="146"/>
      <c r="N34" s="90"/>
      <c r="O34" s="94">
        <v>960384</v>
      </c>
      <c r="P34" s="92"/>
      <c r="Q34" s="93"/>
      <c r="R34" s="92"/>
      <c r="S34" s="147">
        <v>940637.82</v>
      </c>
      <c r="T34" s="113"/>
      <c r="U34" s="147"/>
      <c r="V34" s="148"/>
      <c r="W34" s="56">
        <v>621948.7899999999</v>
      </c>
      <c r="X34" s="56">
        <v>0</v>
      </c>
      <c r="Y34" s="56"/>
      <c r="Z34" s="57"/>
      <c r="AA34" s="75">
        <v>883748</v>
      </c>
      <c r="AB34" s="149">
        <v>0</v>
      </c>
      <c r="AC34" s="150"/>
      <c r="AD34" s="61"/>
      <c r="AE34" s="62">
        <v>1005264.78</v>
      </c>
      <c r="AF34" s="62">
        <v>0</v>
      </c>
      <c r="AG34" s="151"/>
      <c r="AH34" s="60"/>
      <c r="AI34" s="197">
        <v>1338430.1600000001</v>
      </c>
      <c r="AJ34" s="147">
        <v>0</v>
      </c>
      <c r="AK34" s="147"/>
      <c r="AL34" s="148"/>
      <c r="AM34" s="198">
        <v>1400445.4599999995</v>
      </c>
      <c r="AN34" s="198">
        <v>0</v>
      </c>
      <c r="AO34" s="198"/>
      <c r="AP34" s="234"/>
      <c r="AQ34" s="152">
        <v>1803654.9900000014</v>
      </c>
      <c r="AR34" s="152">
        <v>0</v>
      </c>
      <c r="AS34" s="152"/>
      <c r="AT34" s="186"/>
      <c r="AU34" s="125">
        <v>2325298.2100000028</v>
      </c>
      <c r="AV34" s="125">
        <v>0</v>
      </c>
      <c r="AW34" s="125"/>
      <c r="AX34" s="203"/>
      <c r="AY34" s="128">
        <v>2988468.2300000014</v>
      </c>
      <c r="AZ34" s="128">
        <v>0</v>
      </c>
      <c r="BA34" s="128"/>
      <c r="BB34" s="128"/>
      <c r="BC34" s="138">
        <f>'[1]Resumen'!C33</f>
        <v>6726124.57</v>
      </c>
      <c r="BD34" s="135">
        <f>'[1]Resumen'!F33</f>
        <v>421352.73000000004</v>
      </c>
      <c r="BE34" s="135"/>
      <c r="BF34" s="135"/>
      <c r="BG34" s="26">
        <f>IF(D34=0,0,2001-(D34-F34)*C34/D34)</f>
        <v>0</v>
      </c>
      <c r="BH34" s="45">
        <f>IF((1-($BV$2-$BG34)/$C34)&gt;0,(1-($BV$2-$BG34)/$C34),0)</f>
        <v>0</v>
      </c>
      <c r="BI34" s="45">
        <f>IF((1-($BV$2-G$2)/$C34)&gt;0,(1-($BV$2-G$2)/$C34),0)</f>
        <v>0.6</v>
      </c>
      <c r="BJ34" s="45">
        <f>IF((1-($BV$2-K$2)/$C34)&gt;0,(1-($BV$2-K$2)/$C34),0)</f>
        <v>0.6333333333333333</v>
      </c>
      <c r="BK34" s="45">
        <f>IF((1-($BV$2-O$2)/$C34)&gt;0,(1-($BV$2-O$2)/$C34),0)</f>
        <v>0.6666666666666667</v>
      </c>
      <c r="BL34" s="45">
        <f>IF((1-($BV$2-S$2)/$C34)&gt;0,(1-($BV$2-S$2)/$C34),0)</f>
        <v>0.7</v>
      </c>
      <c r="BM34" s="45">
        <f>IF((1-($BV$2-W$2)/$C34)&gt;0,(1-($BV$2-W$2)/$C34),0)</f>
        <v>0.7333333333333334</v>
      </c>
      <c r="BN34" s="45">
        <f>IF((1-($BV$2-AA$2)/$C34)&gt;0,(1-($BV$2-AA$2)/$C34),0)</f>
        <v>0.7666666666666666</v>
      </c>
      <c r="BO34" s="45">
        <f>IF((1-($BV$2-AE$2)/$C34)&gt;0,(1-($BV$2-AE$2)/$C34),0)</f>
        <v>0.8</v>
      </c>
      <c r="BP34" s="45">
        <f>IF((1-($BV$2-AI$2)/$C34)&gt;0,(1-($BV$2-AI$2)/$C34),0)</f>
        <v>0.8333333333333334</v>
      </c>
      <c r="BQ34" s="45">
        <f>IF((1-($BV$2-AM$2)/$C34)&gt;0,(1-($BV$2-AM$2)/$C34),0)</f>
        <v>0.8666666666666667</v>
      </c>
      <c r="BR34" s="45">
        <f>IF((1-($BV$2-AQ$2)/$C34)&gt;0,(1-($BV$2-AQ$2)/$C34),0)</f>
        <v>0.9</v>
      </c>
      <c r="BS34" s="45">
        <f>IF((1-($BV$2-AU$2)/$C34)&gt;0,(1-($BV$2-AU$2)/$C34),0)</f>
        <v>0.9333333333333333</v>
      </c>
      <c r="BT34" s="45">
        <f t="shared" si="16"/>
        <v>0.9666666666666667</v>
      </c>
      <c r="BU34" s="45">
        <f>IF((1-($BV$2-BC$2)/$C34)&gt;0,(1-($BV$2-BC$2)/$C34),0)</f>
        <v>1</v>
      </c>
      <c r="BV34" s="251">
        <f>D34-E34+(G34-I34)*G$61+(K34-M34)*K$61+(O34-Q34)*O$61+(S34-U34)*S$61+(W34-Y34)*W$61+(AA34-AC34)*AA$61+(AE34-AG34)*AE$61+(AI34-AK34)*AI$61+(AM34-AO34)*AM$61+(AQ34-AS34)*$AQ$61+(AU34-AW34)*$AU$61+(AY34-BA34)*$AY$61+(BC34-BE34)*$BC$61</f>
        <v>18688261.796354637</v>
      </c>
      <c r="BW34" s="83">
        <f>BV34-(IF(BH34=0,0,D34-E34)+IF(BI34=0,0,(G34-I34)*G$61)+IF(BJ34=0,0,(K34-M34)*K$61)+IF(BK34=0,0,(O34-Q34)*O$61)+IF(BL34=0,0,(S34-U34)*S$61)+IF(BM34=0,0,(W34-Y34)*W$61)+IF(BN34=0,0,(AA34-AC34)*AA$61)+IF(BO34=0,0,(AE34-AG34)*AE$61)+IF(BP34=0,0,(AI34-AK34)*AI$61)+IF(BQ34=0,0,(AM34-AO34)*AM$61)+IF(BR34=0,0,(AQ34-AS34)*$AQ$61)+IF(BS34=0,0,(AU34-AW34)*$AU$61)+IF(BT34=0,0,(AY34-BA34)*$AY$61)+IF(BU34=0,0,(BC34-BE34)*$BC$61))</f>
        <v>0</v>
      </c>
      <c r="BX34" s="83">
        <f>(D34-E34)*BH34+((G34-H34-(I34-J34))*G$61)*BI34+((K34-L34-(M34-N34))*K$61)*BJ34+((O34-P34-(Q34-R34))*O$61)*BK34+((S34-T34-(U34-V34))*S$61)*BL34+((W34-X34-(Y34-Z34))*W$61)*BM34+((AA34-AB34-(AC34-AD34))*AA$61)*BN34+((AE34-AF34-(AG34-AH34))*AE$61)*BO34+((AI34-AJ34-(AK34-AL34))*AI$61)*BP34+((AM34-AN34)*BQ34-(AO34-AP34))*$AM$61+((AQ34-AR34)*BR34-(AS34-AT34))*$AQ$61+((AU34-AV34)*BS34-(AW34-AX34))*$AU$61+((AY34-AZ34)*BT34-(BA34-BB34))*$AY$61+((BC34-BD34)*BU34-(BF34-BG34))*$BC$61</f>
        <v>16250252.927971922</v>
      </c>
    </row>
    <row r="35" spans="1:76" ht="12.75" customHeight="1">
      <c r="A35" s="6"/>
      <c r="B35" s="3" t="s">
        <v>50</v>
      </c>
      <c r="C35" s="7">
        <v>30</v>
      </c>
      <c r="D35" s="37">
        <v>24778308.94439906</v>
      </c>
      <c r="E35" s="144"/>
      <c r="F35" s="145">
        <v>14182783.76102249</v>
      </c>
      <c r="G35" s="86">
        <v>231683.19</v>
      </c>
      <c r="H35" s="87"/>
      <c r="I35" s="124"/>
      <c r="J35" s="87"/>
      <c r="K35" s="88">
        <v>387938.67</v>
      </c>
      <c r="L35" s="89">
        <v>0</v>
      </c>
      <c r="M35" s="146"/>
      <c r="N35" s="90"/>
      <c r="O35" s="94">
        <v>598221.71</v>
      </c>
      <c r="P35" s="92"/>
      <c r="Q35" s="93"/>
      <c r="R35" s="92"/>
      <c r="S35" s="147">
        <v>460185</v>
      </c>
      <c r="T35" s="113"/>
      <c r="U35" s="147"/>
      <c r="V35" s="148"/>
      <c r="W35" s="56">
        <v>626007</v>
      </c>
      <c r="X35" s="56">
        <v>0</v>
      </c>
      <c r="Y35" s="56"/>
      <c r="Z35" s="57"/>
      <c r="AA35" s="75">
        <v>527992</v>
      </c>
      <c r="AB35" s="149">
        <v>0</v>
      </c>
      <c r="AC35" s="150"/>
      <c r="AD35" s="61"/>
      <c r="AE35" s="62">
        <v>730660</v>
      </c>
      <c r="AF35" s="62">
        <v>0</v>
      </c>
      <c r="AG35" s="151"/>
      <c r="AH35" s="60"/>
      <c r="AI35" s="197">
        <v>876711.1100000001</v>
      </c>
      <c r="AJ35" s="147">
        <v>0</v>
      </c>
      <c r="AK35" s="147"/>
      <c r="AL35" s="148"/>
      <c r="AM35" s="198">
        <v>1228086.06</v>
      </c>
      <c r="AN35" s="198">
        <v>0</v>
      </c>
      <c r="AO35" s="198"/>
      <c r="AP35" s="234"/>
      <c r="AQ35" s="152">
        <v>1413598.5100000002</v>
      </c>
      <c r="AR35" s="152">
        <v>0</v>
      </c>
      <c r="AS35" s="152"/>
      <c r="AT35" s="186"/>
      <c r="AU35" s="125">
        <v>1243931.5099999995</v>
      </c>
      <c r="AV35" s="125">
        <v>0</v>
      </c>
      <c r="AW35" s="125"/>
      <c r="AX35" s="203"/>
      <c r="AY35" s="128">
        <v>1164225.1300000001</v>
      </c>
      <c r="AZ35" s="128">
        <v>0</v>
      </c>
      <c r="BA35" s="128"/>
      <c r="BB35" s="128"/>
      <c r="BC35" s="138">
        <f>'[1]Resumen'!C34</f>
        <v>1525975.5899999999</v>
      </c>
      <c r="BD35" s="135">
        <f>'[1]Resumen'!F34</f>
        <v>0</v>
      </c>
      <c r="BE35" s="135"/>
      <c r="BF35" s="135"/>
      <c r="BG35" s="26">
        <f>IF(D35=0,0,2001-(D35-F35)*C35/D35)</f>
        <v>1988.1716122268647</v>
      </c>
      <c r="BH35" s="45">
        <f>IF((1-($BV$2-$BG35)/$C35)&gt;0,(1-($BV$2-$BG35)/$C35),0)</f>
        <v>0.13905374089548939</v>
      </c>
      <c r="BI35" s="45">
        <f>IF((1-($BV$2-G$2)/$C35)&gt;0,(1-($BV$2-G$2)/$C35),0)</f>
        <v>0.6</v>
      </c>
      <c r="BJ35" s="45">
        <f>IF((1-($BV$2-K$2)/$C35)&gt;0,(1-($BV$2-K$2)/$C35),0)</f>
        <v>0.6333333333333333</v>
      </c>
      <c r="BK35" s="45">
        <f>IF((1-($BV$2-O$2)/$C35)&gt;0,(1-($BV$2-O$2)/$C35),0)</f>
        <v>0.6666666666666667</v>
      </c>
      <c r="BL35" s="45">
        <f>IF((1-($BV$2-S$2)/$C35)&gt;0,(1-($BV$2-S$2)/$C35),0)</f>
        <v>0.7</v>
      </c>
      <c r="BM35" s="45">
        <f>IF((1-($BV$2-W$2)/$C35)&gt;0,(1-($BV$2-W$2)/$C35),0)</f>
        <v>0.7333333333333334</v>
      </c>
      <c r="BN35" s="45">
        <f>IF((1-($BV$2-AA$2)/$C35)&gt;0,(1-($BV$2-AA$2)/$C35),0)</f>
        <v>0.7666666666666666</v>
      </c>
      <c r="BO35" s="45">
        <f>IF((1-($BV$2-AE$2)/$C35)&gt;0,(1-($BV$2-AE$2)/$C35),0)</f>
        <v>0.8</v>
      </c>
      <c r="BP35" s="45">
        <f>IF((1-($BV$2-AI$2)/$C35)&gt;0,(1-($BV$2-AI$2)/$C35),0)</f>
        <v>0.8333333333333334</v>
      </c>
      <c r="BQ35" s="45">
        <f>IF((1-($BV$2-AM$2)/$C35)&gt;0,(1-($BV$2-AM$2)/$C35),0)</f>
        <v>0.8666666666666667</v>
      </c>
      <c r="BR35" s="45">
        <f>IF((1-($BV$2-AQ$2)/$C35)&gt;0,(1-($BV$2-AQ$2)/$C35),0)</f>
        <v>0.9</v>
      </c>
      <c r="BS35" s="45">
        <f>IF((1-($BV$2-AU$2)/$C35)&gt;0,(1-($BV$2-AU$2)/$C35),0)</f>
        <v>0.9333333333333333</v>
      </c>
      <c r="BT35" s="45">
        <f t="shared" si="16"/>
        <v>0.9666666666666667</v>
      </c>
      <c r="BU35" s="45">
        <f>IF((1-($BV$2-BC$2)/$C35)&gt;0,(1-($BV$2-BC$2)/$C35),0)</f>
        <v>1</v>
      </c>
      <c r="BV35" s="251">
        <f>D35-E35+(G35-I35)*G$61+(K35-M35)*K$61+(O35-Q35)*O$61+(S35-U35)*S$61+(W35-Y35)*W$61+(AA35-AC35)*AA$61+(AE35-AG35)*AE$61+(AI35-AK35)*AI$61+(AM35-AO35)*AM$61+(AQ35-AS35)*$AQ$61+(AU35-AW35)*$AU$61+(AY35-BA35)*$AY$61+(BC35-BE35)*$BC$61</f>
        <v>34086528.65444016</v>
      </c>
      <c r="BW35" s="83">
        <f>BV35-(IF(BH35=0,0,D35-E35)+IF(BI35=0,0,(G35-I35)*G$61)+IF(BJ35=0,0,(K35-M35)*K$61)+IF(BK35=0,0,(O35-Q35)*O$61)+IF(BL35=0,0,(S35-U35)*S$61)+IF(BM35=0,0,(W35-Y35)*W$61)+IF(BN35=0,0,(AA35-AC35)*AA$61)+IF(BO35=0,0,(AE35-AG35)*AE$61)+IF(BP35=0,0,(AI35-AK35)*AI$61)+IF(BQ35=0,0,(AM35-AO35)*AM$61)+IF(BR35=0,0,(AQ35-AS35)*$AQ$61)+IF(BS35=0,0,(AU35-AW35)*$AU$61)+IF(BT35=0,0,(AY35-BA35)*$AY$61)+IF(BU35=0,0,(BC35-BE35)*$BC$61))</f>
        <v>0</v>
      </c>
      <c r="BX35" s="83">
        <f>(D35-E35)*BH35+((G35-H35-(I35-J35))*G$61)*BI35+((K35-L35-(M35-N35))*K$61)*BJ35+((O35-P35-(Q35-R35))*O$61)*BK35+((S35-T35-(U35-V35))*S$61)*BL35+((W35-X35-(Y35-Z35))*W$61)*BM35+((AA35-AB35-(AC35-AD35))*AA$61)*BN35+((AE35-AF35-(AG35-AH35))*AE$61)*BO35+((AI35-AJ35-(AK35-AL35))*AI$61)*BP35+((AM35-AN35)*BQ35-(AO35-AP35))*$AM$61+((AQ35-AR35)*BR35-(AS35-AT35))*$AQ$61+((AU35-AV35)*BS35-(AW35-AX35))*$AU$61+((AY35-AZ35)*BT35-(BA35-BB35))*$AY$61+((BC35-BD35)*BU35-(BF35-BG35))*$BC$61</f>
        <v>11410140.50175497</v>
      </c>
    </row>
    <row r="36" spans="1:76" ht="12.75" customHeight="1">
      <c r="A36" s="6"/>
      <c r="B36" s="5" t="s">
        <v>32</v>
      </c>
      <c r="C36" s="16"/>
      <c r="D36" s="76">
        <v>0</v>
      </c>
      <c r="E36" s="108"/>
      <c r="F36" s="76">
        <v>0</v>
      </c>
      <c r="G36" s="103"/>
      <c r="H36" s="103"/>
      <c r="I36" s="103"/>
      <c r="J36" s="103"/>
      <c r="K36" s="104"/>
      <c r="L36" s="105">
        <v>0</v>
      </c>
      <c r="M36" s="105"/>
      <c r="N36" s="104"/>
      <c r="O36" s="106"/>
      <c r="P36" s="106"/>
      <c r="Q36" s="106"/>
      <c r="R36" s="106"/>
      <c r="S36" s="161">
        <v>0</v>
      </c>
      <c r="T36" s="161"/>
      <c r="U36" s="162"/>
      <c r="V36" s="163"/>
      <c r="W36" s="73"/>
      <c r="X36" s="72"/>
      <c r="Y36" s="73"/>
      <c r="Z36" s="72"/>
      <c r="AA36" s="74"/>
      <c r="AB36" s="74"/>
      <c r="AC36" s="164"/>
      <c r="AD36" s="74"/>
      <c r="AE36" s="51"/>
      <c r="AF36" s="51"/>
      <c r="AG36" s="52"/>
      <c r="AH36" s="51"/>
      <c r="AI36" s="211"/>
      <c r="AJ36" s="163"/>
      <c r="AK36" s="163"/>
      <c r="AL36" s="163"/>
      <c r="AM36" s="212">
        <v>0</v>
      </c>
      <c r="AN36" s="239">
        <v>0</v>
      </c>
      <c r="AO36" s="239"/>
      <c r="AP36" s="240"/>
      <c r="AQ36" s="190">
        <v>0</v>
      </c>
      <c r="AR36" s="183">
        <v>0</v>
      </c>
      <c r="AS36" s="183"/>
      <c r="AT36" s="191"/>
      <c r="AU36" s="213">
        <v>0</v>
      </c>
      <c r="AV36" s="200">
        <v>0</v>
      </c>
      <c r="AW36" s="200"/>
      <c r="AX36" s="214"/>
      <c r="AY36" s="127">
        <v>0</v>
      </c>
      <c r="AZ36" s="127">
        <v>0</v>
      </c>
      <c r="BA36" s="127"/>
      <c r="BB36" s="127"/>
      <c r="BC36" s="142"/>
      <c r="BD36" s="142"/>
      <c r="BE36" s="142"/>
      <c r="BF36" s="142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252"/>
      <c r="BW36" s="84"/>
      <c r="BX36" s="84"/>
    </row>
    <row r="37" spans="1:76" ht="12.75" customHeight="1">
      <c r="A37" s="6"/>
      <c r="B37" s="24" t="s">
        <v>59</v>
      </c>
      <c r="C37" s="7">
        <v>10</v>
      </c>
      <c r="D37" s="37">
        <v>0</v>
      </c>
      <c r="E37" s="144"/>
      <c r="F37" s="37">
        <v>0</v>
      </c>
      <c r="G37" s="86">
        <v>0</v>
      </c>
      <c r="H37" s="86"/>
      <c r="I37" s="124"/>
      <c r="J37" s="86"/>
      <c r="K37" s="88">
        <v>0</v>
      </c>
      <c r="L37" s="107">
        <v>0</v>
      </c>
      <c r="M37" s="146"/>
      <c r="N37" s="88"/>
      <c r="O37" s="94">
        <v>0</v>
      </c>
      <c r="P37" s="165"/>
      <c r="Q37" s="93"/>
      <c r="R37" s="165"/>
      <c r="S37" s="147">
        <v>0</v>
      </c>
      <c r="T37" s="113"/>
      <c r="U37" s="147"/>
      <c r="V37" s="148"/>
      <c r="W37" s="56">
        <v>0</v>
      </c>
      <c r="X37" s="56">
        <v>0</v>
      </c>
      <c r="Y37" s="56"/>
      <c r="Z37" s="57"/>
      <c r="AA37" s="75">
        <v>0</v>
      </c>
      <c r="AB37" s="149">
        <v>0</v>
      </c>
      <c r="AC37" s="150"/>
      <c r="AD37" s="61"/>
      <c r="AE37" s="62">
        <v>111989</v>
      </c>
      <c r="AF37" s="62">
        <v>0</v>
      </c>
      <c r="AG37" s="151"/>
      <c r="AH37" s="60"/>
      <c r="AI37" s="197">
        <v>0</v>
      </c>
      <c r="AJ37" s="147">
        <v>0</v>
      </c>
      <c r="AK37" s="147"/>
      <c r="AL37" s="148"/>
      <c r="AM37" s="198">
        <v>0</v>
      </c>
      <c r="AN37" s="198">
        <v>0</v>
      </c>
      <c r="AO37" s="198"/>
      <c r="AP37" s="234"/>
      <c r="AQ37" s="152">
        <v>0</v>
      </c>
      <c r="AR37" s="152">
        <v>0</v>
      </c>
      <c r="AS37" s="152"/>
      <c r="AT37" s="186"/>
      <c r="AU37" s="125">
        <v>229985</v>
      </c>
      <c r="AV37" s="125">
        <v>0</v>
      </c>
      <c r="AW37" s="125"/>
      <c r="AX37" s="203"/>
      <c r="AY37" s="128">
        <v>0</v>
      </c>
      <c r="AZ37" s="128">
        <v>0</v>
      </c>
      <c r="BA37" s="128"/>
      <c r="BB37" s="128"/>
      <c r="BC37" s="138">
        <f>'[1]Resumen'!$C$38</f>
        <v>0</v>
      </c>
      <c r="BD37" s="135">
        <f>'[1]Resumen'!$F$38</f>
        <v>0</v>
      </c>
      <c r="BE37" s="135"/>
      <c r="BF37" s="135"/>
      <c r="BG37" s="26">
        <f aca="true" t="shared" si="36" ref="BG37:BG44">IF(D37=0,0,2001-(D37-F37)*C37/D37)</f>
        <v>0</v>
      </c>
      <c r="BH37" s="45">
        <f aca="true" t="shared" si="37" ref="BH37:BH44">IF((1-($BV$2-$BG37)/$C37)&gt;0,(1-($BV$2-$BG37)/$C37),0)</f>
        <v>0</v>
      </c>
      <c r="BI37" s="45">
        <f aca="true" t="shared" si="38" ref="BI37:BI44">IF((1-($BV$2-G$2)/$C37)&gt;0,(1-($BV$2-G$2)/$C37),0)</f>
        <v>0</v>
      </c>
      <c r="BJ37" s="45">
        <f aca="true" t="shared" si="39" ref="BJ37:BJ44">IF((1-($BV$2-K$2)/$C37)&gt;0,(1-($BV$2-K$2)/$C37),0)</f>
        <v>0</v>
      </c>
      <c r="BK37" s="45">
        <f aca="true" t="shared" si="40" ref="BK37:BK44">IF((1-($BV$2-O$2)/$C37)&gt;0,(1-($BV$2-O$2)/$C37),0)</f>
        <v>0</v>
      </c>
      <c r="BL37" s="45">
        <f aca="true" t="shared" si="41" ref="BL37:BL44">IF((1-($BV$2-S$2)/$C37)&gt;0,(1-($BV$2-S$2)/$C37),0)</f>
        <v>0.09999999999999998</v>
      </c>
      <c r="BM37" s="45">
        <f aca="true" t="shared" si="42" ref="BM37:BM44">IF((1-($BV$2-W$2)/$C37)&gt;0,(1-($BV$2-W$2)/$C37),0)</f>
        <v>0.19999999999999996</v>
      </c>
      <c r="BN37" s="45">
        <f aca="true" t="shared" si="43" ref="BN37:BN44">IF((1-($BV$2-AA$2)/$C37)&gt;0,(1-($BV$2-AA$2)/$C37),0)</f>
        <v>0.30000000000000004</v>
      </c>
      <c r="BO37" s="45">
        <f aca="true" t="shared" si="44" ref="BO37:BO44">IF((1-($BV$2-AE$2)/$C37)&gt;0,(1-($BV$2-AE$2)/$C37),0)</f>
        <v>0.4</v>
      </c>
      <c r="BP37" s="45">
        <f aca="true" t="shared" si="45" ref="BP37:BP44">IF((1-($BV$2-AI$2)/$C37)&gt;0,(1-($BV$2-AI$2)/$C37),0)</f>
        <v>0.5</v>
      </c>
      <c r="BQ37" s="45">
        <f aca="true" t="shared" si="46" ref="BQ37:BQ44">IF((1-($BV$2-AM$2)/$C37)&gt;0,(1-($BV$2-AM$2)/$C37),0)</f>
        <v>0.6</v>
      </c>
      <c r="BR37" s="45">
        <f aca="true" t="shared" si="47" ref="BR37:BR44">IF((1-($BV$2-AQ$2)/$C37)&gt;0,(1-($BV$2-AQ$2)/$C37),0)</f>
        <v>0.7</v>
      </c>
      <c r="BS37" s="45">
        <f aca="true" t="shared" si="48" ref="BS37:BS44">IF((1-($BV$2-AU$2)/$C37)&gt;0,(1-($BV$2-AU$2)/$C37),0)</f>
        <v>0.8</v>
      </c>
      <c r="BT37" s="45">
        <f t="shared" si="16"/>
        <v>0.9</v>
      </c>
      <c r="BU37" s="45">
        <f aca="true" t="shared" si="49" ref="BU37:BU44">IF((1-($BV$2-BC$2)/$C37)&gt;0,(1-($BV$2-BC$2)/$C37),0)</f>
        <v>1</v>
      </c>
      <c r="BV37" s="251">
        <f aca="true" t="shared" si="50" ref="BV37:BV43">D37-E37+(G37-I37)*G$61+(K37-M37)*K$61+(O37-Q37)*O$61+(S37-U37)*S$61+(W37-Y37)*W$61+(AA37-AC37)*AA$61+(AE37-AG37)*AE$61+(AI37-AK37)*AI$61+(AM37-AO37)*AM$61+(AQ37-AS37)*$AQ$61+(AU37-AW37)*$AU$61+(AY37-BA37)*$AY$61+(BC37-BE37)*$BC$61</f>
        <v>284308.9379718251</v>
      </c>
      <c r="BW37" s="83">
        <f aca="true" t="shared" si="51" ref="BW37:BW44">BV37-(IF(BH37=0,0,D37-E37)+IF(BI37=0,0,(G37-I37)*G$61)+IF(BJ37=0,0,(K37-M37)*K$61)+IF(BK37=0,0,(O37-Q37)*O$61)+IF(BL37=0,0,(S37-U37)*S$61)+IF(BM37=0,0,(W37-Y37)*W$61)+IF(BN37=0,0,(AA37-AC37)*AA$61)+IF(BO37=0,0,(AE37-AG37)*AE$61)+IF(BP37=0,0,(AI37-AK37)*AI$61)+IF(BQ37=0,0,(AM37-AO37)*AM$61)+IF(BR37=0,0,(AQ37-AS37)*$AQ$61)+IF(BS37=0,0,(AU37-AW37)*$AU$61)+IF(BT37=0,0,(AY37-BA37)*$AY$61)+IF(BU37=0,0,(BC37-BE37)*$BC$61))</f>
        <v>0</v>
      </c>
      <c r="BX37" s="83">
        <f aca="true" t="shared" si="52" ref="BX37:BX44">(D37-E37)*BH37+((G37-H37-(I37-J37))*G$61)*BI37+((K37-L37-(M37-N37))*K$61)*BJ37+((O37-P37-(Q37-R37))*O$61)*BK37+((S37-T37-(U37-V37))*S$61)*BL37+((W37-X37-(Y37-Z37))*W$61)*BM37+((AA37-AB37-(AC37-AD37))*AA$61)*BN37+((AE37-AF37-(AG37-AH37))*AE$61)*BO37+((AI37-AJ37-(AK37-AL37))*AI$61)*BP37+((AM37-AN37)*BQ37-(AO37-AP37))*$AM$61+((AQ37-AR37)*BR37-(AS37-AT37))*$AQ$61+((AU37-AV37)*BS37-(AW37-AX37))*$AU$61+((AY37-AZ37)*BT37-(BA37-BB37))*$AY$61+((BC37-BD37)*BU37-(BF37-BG37))*$BC$61</f>
        <v>189133.54560806602</v>
      </c>
    </row>
    <row r="38" spans="1:76" ht="12.75" customHeight="1">
      <c r="A38" s="6"/>
      <c r="B38" s="24" t="s">
        <v>12</v>
      </c>
      <c r="C38" s="7">
        <v>5</v>
      </c>
      <c r="D38" s="37">
        <v>0</v>
      </c>
      <c r="E38" s="144"/>
      <c r="F38" s="37">
        <v>0</v>
      </c>
      <c r="G38" s="86">
        <v>0</v>
      </c>
      <c r="H38" s="86"/>
      <c r="I38" s="124"/>
      <c r="J38" s="86"/>
      <c r="K38" s="88">
        <v>0</v>
      </c>
      <c r="L38" s="107">
        <v>0</v>
      </c>
      <c r="M38" s="146"/>
      <c r="N38" s="88"/>
      <c r="O38" s="94">
        <v>0</v>
      </c>
      <c r="P38" s="165"/>
      <c r="Q38" s="93"/>
      <c r="R38" s="165"/>
      <c r="S38" s="147">
        <v>0</v>
      </c>
      <c r="T38" s="113"/>
      <c r="U38" s="147"/>
      <c r="V38" s="148"/>
      <c r="W38" s="56">
        <v>0</v>
      </c>
      <c r="X38" s="56">
        <v>0</v>
      </c>
      <c r="Y38" s="56"/>
      <c r="Z38" s="57"/>
      <c r="AA38" s="75">
        <v>0</v>
      </c>
      <c r="AB38" s="149">
        <v>0</v>
      </c>
      <c r="AC38" s="150"/>
      <c r="AD38" s="61"/>
      <c r="AE38" s="62">
        <v>0</v>
      </c>
      <c r="AF38" s="62">
        <v>0</v>
      </c>
      <c r="AG38" s="151"/>
      <c r="AH38" s="60"/>
      <c r="AI38" s="197">
        <v>0</v>
      </c>
      <c r="AJ38" s="147">
        <v>0</v>
      </c>
      <c r="AK38" s="147"/>
      <c r="AL38" s="148"/>
      <c r="AM38" s="198">
        <v>0</v>
      </c>
      <c r="AN38" s="198">
        <v>0</v>
      </c>
      <c r="AO38" s="198"/>
      <c r="AP38" s="234"/>
      <c r="AQ38" s="152">
        <v>0</v>
      </c>
      <c r="AR38" s="152">
        <v>0</v>
      </c>
      <c r="AS38" s="152"/>
      <c r="AT38" s="186"/>
      <c r="AU38" s="125">
        <v>0</v>
      </c>
      <c r="AV38" s="125">
        <v>0</v>
      </c>
      <c r="AW38" s="125"/>
      <c r="AX38" s="203"/>
      <c r="AY38" s="128">
        <v>133705.86000000002</v>
      </c>
      <c r="AZ38" s="128">
        <v>0</v>
      </c>
      <c r="BA38" s="128"/>
      <c r="BB38" s="128"/>
      <c r="BC38" s="138"/>
      <c r="BD38" s="135"/>
      <c r="BE38" s="135"/>
      <c r="BF38" s="135"/>
      <c r="BG38" s="26">
        <f t="shared" si="36"/>
        <v>0</v>
      </c>
      <c r="BH38" s="45">
        <f t="shared" si="37"/>
        <v>0</v>
      </c>
      <c r="BI38" s="45">
        <f t="shared" si="38"/>
        <v>0</v>
      </c>
      <c r="BJ38" s="45">
        <f t="shared" si="39"/>
        <v>0</v>
      </c>
      <c r="BK38" s="45">
        <f t="shared" si="40"/>
        <v>0</v>
      </c>
      <c r="BL38" s="45">
        <f t="shared" si="41"/>
        <v>0</v>
      </c>
      <c r="BM38" s="45">
        <f t="shared" si="42"/>
        <v>0</v>
      </c>
      <c r="BN38" s="45">
        <f t="shared" si="43"/>
        <v>0</v>
      </c>
      <c r="BO38" s="45">
        <f t="shared" si="44"/>
        <v>0</v>
      </c>
      <c r="BP38" s="45">
        <f t="shared" si="45"/>
        <v>0</v>
      </c>
      <c r="BQ38" s="45">
        <f t="shared" si="46"/>
        <v>0.19999999999999996</v>
      </c>
      <c r="BR38" s="45">
        <f t="shared" si="47"/>
        <v>0.4</v>
      </c>
      <c r="BS38" s="45">
        <f t="shared" si="48"/>
        <v>0.6</v>
      </c>
      <c r="BT38" s="45">
        <f t="shared" si="16"/>
        <v>0.8</v>
      </c>
      <c r="BU38" s="45">
        <f t="shared" si="49"/>
        <v>1</v>
      </c>
      <c r="BV38" s="251">
        <f t="shared" si="50"/>
        <v>112490.57746219712</v>
      </c>
      <c r="BW38" s="83">
        <f t="shared" si="51"/>
        <v>0</v>
      </c>
      <c r="BX38" s="83">
        <f t="shared" si="52"/>
        <v>89992.4619697577</v>
      </c>
    </row>
    <row r="39" spans="1:76" ht="12.75" customHeight="1">
      <c r="A39" s="6"/>
      <c r="B39" s="24" t="s">
        <v>39</v>
      </c>
      <c r="C39" s="7">
        <v>1000</v>
      </c>
      <c r="D39" s="37">
        <v>0</v>
      </c>
      <c r="E39" s="144"/>
      <c r="F39" s="37">
        <v>0</v>
      </c>
      <c r="G39" s="86">
        <v>0</v>
      </c>
      <c r="H39" s="86"/>
      <c r="I39" s="124"/>
      <c r="J39" s="86"/>
      <c r="K39" s="88">
        <v>0</v>
      </c>
      <c r="L39" s="107">
        <v>0</v>
      </c>
      <c r="M39" s="146"/>
      <c r="N39" s="88"/>
      <c r="O39" s="94">
        <v>0</v>
      </c>
      <c r="P39" s="165"/>
      <c r="Q39" s="93"/>
      <c r="R39" s="165"/>
      <c r="S39" s="147">
        <v>0</v>
      </c>
      <c r="T39" s="113"/>
      <c r="U39" s="147"/>
      <c r="V39" s="148"/>
      <c r="W39" s="56">
        <v>0</v>
      </c>
      <c r="X39" s="56">
        <v>0</v>
      </c>
      <c r="Y39" s="56"/>
      <c r="Z39" s="57"/>
      <c r="AA39" s="75">
        <v>0</v>
      </c>
      <c r="AB39" s="149">
        <v>0</v>
      </c>
      <c r="AC39" s="150"/>
      <c r="AD39" s="61"/>
      <c r="AE39" s="62">
        <v>0</v>
      </c>
      <c r="AF39" s="62">
        <v>0</v>
      </c>
      <c r="AG39" s="151"/>
      <c r="AH39" s="60"/>
      <c r="AI39" s="197">
        <v>0</v>
      </c>
      <c r="AJ39" s="147">
        <v>0</v>
      </c>
      <c r="AK39" s="147"/>
      <c r="AL39" s="148"/>
      <c r="AM39" s="198">
        <v>0</v>
      </c>
      <c r="AN39" s="198">
        <v>0</v>
      </c>
      <c r="AO39" s="198"/>
      <c r="AP39" s="234"/>
      <c r="AQ39" s="152">
        <v>0</v>
      </c>
      <c r="AR39" s="152">
        <v>0</v>
      </c>
      <c r="AS39" s="152"/>
      <c r="AT39" s="186"/>
      <c r="AU39" s="125">
        <v>0</v>
      </c>
      <c r="AV39" s="125">
        <v>0</v>
      </c>
      <c r="AW39" s="125"/>
      <c r="AX39" s="203"/>
      <c r="AY39" s="128">
        <v>0</v>
      </c>
      <c r="AZ39" s="128">
        <v>0</v>
      </c>
      <c r="BA39" s="128"/>
      <c r="BB39" s="128"/>
      <c r="BC39" s="138"/>
      <c r="BD39" s="135"/>
      <c r="BE39" s="135"/>
      <c r="BF39" s="135"/>
      <c r="BG39" s="26">
        <f t="shared" si="36"/>
        <v>0</v>
      </c>
      <c r="BH39" s="45">
        <f t="shared" si="37"/>
        <v>0</v>
      </c>
      <c r="BI39" s="45">
        <f t="shared" si="38"/>
        <v>0.988</v>
      </c>
      <c r="BJ39" s="45">
        <f t="shared" si="39"/>
        <v>0.989</v>
      </c>
      <c r="BK39" s="45">
        <f t="shared" si="40"/>
        <v>0.99</v>
      </c>
      <c r="BL39" s="45">
        <f t="shared" si="41"/>
        <v>0.991</v>
      </c>
      <c r="BM39" s="45">
        <f t="shared" si="42"/>
        <v>0.992</v>
      </c>
      <c r="BN39" s="45">
        <f t="shared" si="43"/>
        <v>0.993</v>
      </c>
      <c r="BO39" s="45">
        <f t="shared" si="44"/>
        <v>0.994</v>
      </c>
      <c r="BP39" s="45">
        <f t="shared" si="45"/>
        <v>0.995</v>
      </c>
      <c r="BQ39" s="45">
        <f t="shared" si="46"/>
        <v>0.996</v>
      </c>
      <c r="BR39" s="45">
        <f t="shared" si="47"/>
        <v>0.997</v>
      </c>
      <c r="BS39" s="45">
        <f t="shared" si="48"/>
        <v>0.998</v>
      </c>
      <c r="BT39" s="45">
        <f t="shared" si="16"/>
        <v>0.999</v>
      </c>
      <c r="BU39" s="45">
        <f t="shared" si="49"/>
        <v>1</v>
      </c>
      <c r="BV39" s="251">
        <f t="shared" si="50"/>
        <v>0</v>
      </c>
      <c r="BW39" s="83">
        <f t="shared" si="51"/>
        <v>0</v>
      </c>
      <c r="BX39" s="83">
        <f t="shared" si="52"/>
        <v>0</v>
      </c>
    </row>
    <row r="40" spans="1:76" ht="12.75" customHeight="1">
      <c r="A40" s="6"/>
      <c r="B40" s="24" t="s">
        <v>9</v>
      </c>
      <c r="C40" s="7">
        <v>40</v>
      </c>
      <c r="D40" s="37">
        <v>0</v>
      </c>
      <c r="E40" s="144"/>
      <c r="F40" s="37">
        <v>0</v>
      </c>
      <c r="G40" s="86">
        <v>0</v>
      </c>
      <c r="H40" s="86"/>
      <c r="I40" s="124"/>
      <c r="J40" s="86"/>
      <c r="K40" s="88">
        <v>0</v>
      </c>
      <c r="L40" s="107">
        <v>0</v>
      </c>
      <c r="M40" s="146"/>
      <c r="N40" s="88"/>
      <c r="O40" s="94">
        <v>0</v>
      </c>
      <c r="P40" s="165"/>
      <c r="Q40" s="93"/>
      <c r="R40" s="165"/>
      <c r="S40" s="147">
        <v>0</v>
      </c>
      <c r="T40" s="113"/>
      <c r="U40" s="147"/>
      <c r="V40" s="148"/>
      <c r="W40" s="56">
        <v>0</v>
      </c>
      <c r="X40" s="56">
        <v>0</v>
      </c>
      <c r="Y40" s="56"/>
      <c r="Z40" s="57"/>
      <c r="AA40" s="75">
        <v>0</v>
      </c>
      <c r="AB40" s="149">
        <v>0</v>
      </c>
      <c r="AC40" s="150"/>
      <c r="AD40" s="61"/>
      <c r="AE40" s="62">
        <v>0</v>
      </c>
      <c r="AF40" s="62">
        <v>0</v>
      </c>
      <c r="AG40" s="151"/>
      <c r="AH40" s="60"/>
      <c r="AI40" s="197">
        <v>0</v>
      </c>
      <c r="AJ40" s="147">
        <v>0</v>
      </c>
      <c r="AK40" s="147"/>
      <c r="AL40" s="148"/>
      <c r="AM40" s="198">
        <v>0</v>
      </c>
      <c r="AN40" s="198">
        <v>0</v>
      </c>
      <c r="AO40" s="198"/>
      <c r="AP40" s="234"/>
      <c r="AQ40" s="152">
        <v>0</v>
      </c>
      <c r="AR40" s="152">
        <v>0</v>
      </c>
      <c r="AS40" s="152"/>
      <c r="AT40" s="186"/>
      <c r="AU40" s="125">
        <v>0</v>
      </c>
      <c r="AV40" s="125">
        <v>0</v>
      </c>
      <c r="AW40" s="125"/>
      <c r="AX40" s="203"/>
      <c r="AY40" s="128">
        <v>0</v>
      </c>
      <c r="AZ40" s="128">
        <v>0</v>
      </c>
      <c r="BA40" s="128"/>
      <c r="BB40" s="128"/>
      <c r="BC40" s="138"/>
      <c r="BD40" s="135"/>
      <c r="BE40" s="135"/>
      <c r="BF40" s="135"/>
      <c r="BG40" s="26">
        <f t="shared" si="36"/>
        <v>0</v>
      </c>
      <c r="BH40" s="45">
        <f t="shared" si="37"/>
        <v>0</v>
      </c>
      <c r="BI40" s="45">
        <f t="shared" si="38"/>
        <v>0.7</v>
      </c>
      <c r="BJ40" s="45">
        <f t="shared" si="39"/>
        <v>0.725</v>
      </c>
      <c r="BK40" s="45">
        <f t="shared" si="40"/>
        <v>0.75</v>
      </c>
      <c r="BL40" s="45">
        <f t="shared" si="41"/>
        <v>0.775</v>
      </c>
      <c r="BM40" s="45">
        <f t="shared" si="42"/>
        <v>0.8</v>
      </c>
      <c r="BN40" s="45">
        <f t="shared" si="43"/>
        <v>0.825</v>
      </c>
      <c r="BO40" s="45">
        <f t="shared" si="44"/>
        <v>0.85</v>
      </c>
      <c r="BP40" s="45">
        <f t="shared" si="45"/>
        <v>0.875</v>
      </c>
      <c r="BQ40" s="45">
        <f t="shared" si="46"/>
        <v>0.9</v>
      </c>
      <c r="BR40" s="45">
        <f t="shared" si="47"/>
        <v>0.925</v>
      </c>
      <c r="BS40" s="45">
        <f t="shared" si="48"/>
        <v>0.95</v>
      </c>
      <c r="BT40" s="45">
        <f t="shared" si="16"/>
        <v>0.975</v>
      </c>
      <c r="BU40" s="45">
        <f t="shared" si="49"/>
        <v>1</v>
      </c>
      <c r="BV40" s="251">
        <f t="shared" si="50"/>
        <v>0</v>
      </c>
      <c r="BW40" s="83">
        <f t="shared" si="51"/>
        <v>0</v>
      </c>
      <c r="BX40" s="83">
        <f t="shared" si="52"/>
        <v>0</v>
      </c>
    </row>
    <row r="41" spans="1:76" ht="12.75" customHeight="1">
      <c r="A41" s="6"/>
      <c r="B41" s="3" t="s">
        <v>51</v>
      </c>
      <c r="C41" s="7">
        <v>10</v>
      </c>
      <c r="D41" s="37">
        <v>4033267.43399438</v>
      </c>
      <c r="E41" s="144"/>
      <c r="F41" s="145">
        <v>2307950.33049886</v>
      </c>
      <c r="G41" s="86">
        <v>167172.85</v>
      </c>
      <c r="H41" s="87"/>
      <c r="I41" s="124"/>
      <c r="J41" s="87"/>
      <c r="K41" s="88">
        <v>59988.72</v>
      </c>
      <c r="L41" s="89">
        <v>0</v>
      </c>
      <c r="M41" s="146"/>
      <c r="N41" s="90"/>
      <c r="O41" s="94">
        <v>138768.94</v>
      </c>
      <c r="P41" s="92"/>
      <c r="Q41" s="93"/>
      <c r="R41" s="92"/>
      <c r="S41" s="147">
        <v>107394</v>
      </c>
      <c r="T41" s="113"/>
      <c r="U41" s="147"/>
      <c r="V41" s="148"/>
      <c r="W41" s="56">
        <v>96549</v>
      </c>
      <c r="X41" s="56">
        <v>0</v>
      </c>
      <c r="Y41" s="56"/>
      <c r="Z41" s="57"/>
      <c r="AA41" s="75">
        <v>375159</v>
      </c>
      <c r="AB41" s="149">
        <v>0</v>
      </c>
      <c r="AC41" s="150"/>
      <c r="AD41" s="61"/>
      <c r="AE41" s="62">
        <v>299120.9999722</v>
      </c>
      <c r="AF41" s="62">
        <v>0</v>
      </c>
      <c r="AG41" s="151"/>
      <c r="AH41" s="60"/>
      <c r="AI41" s="197">
        <v>231902.89000000004</v>
      </c>
      <c r="AJ41" s="147">
        <v>62404.32000000001</v>
      </c>
      <c r="AK41" s="147"/>
      <c r="AL41" s="148"/>
      <c r="AM41" s="198">
        <v>243375.60400000005</v>
      </c>
      <c r="AN41" s="198">
        <v>0</v>
      </c>
      <c r="AO41" s="198"/>
      <c r="AP41" s="234"/>
      <c r="AQ41" s="152">
        <v>102709.37999999998</v>
      </c>
      <c r="AR41" s="152">
        <v>0</v>
      </c>
      <c r="AS41" s="152"/>
      <c r="AT41" s="186"/>
      <c r="AU41" s="125">
        <v>237649.91999999998</v>
      </c>
      <c r="AV41" s="125">
        <v>0</v>
      </c>
      <c r="AW41" s="125"/>
      <c r="AX41" s="203"/>
      <c r="AY41" s="128">
        <v>133705.86000000002</v>
      </c>
      <c r="AZ41" s="128">
        <v>0</v>
      </c>
      <c r="BA41" s="128"/>
      <c r="BB41" s="128"/>
      <c r="BC41" s="138">
        <f>'[1]Resumen'!$C$36</f>
        <v>27834.379999999997</v>
      </c>
      <c r="BD41" s="135">
        <f>'[1]Resumen'!F36</f>
        <v>0</v>
      </c>
      <c r="BE41" s="135"/>
      <c r="BF41" s="135"/>
      <c r="BG41" s="26">
        <f t="shared" si="36"/>
        <v>1996.7222843966317</v>
      </c>
      <c r="BH41" s="45">
        <f t="shared" si="37"/>
        <v>0</v>
      </c>
      <c r="BI41" s="45">
        <f t="shared" si="38"/>
        <v>0</v>
      </c>
      <c r="BJ41" s="45">
        <f t="shared" si="39"/>
        <v>0</v>
      </c>
      <c r="BK41" s="45">
        <f t="shared" si="40"/>
        <v>0</v>
      </c>
      <c r="BL41" s="45">
        <f t="shared" si="41"/>
        <v>0.09999999999999998</v>
      </c>
      <c r="BM41" s="45">
        <f t="shared" si="42"/>
        <v>0.19999999999999996</v>
      </c>
      <c r="BN41" s="45">
        <f t="shared" si="43"/>
        <v>0.30000000000000004</v>
      </c>
      <c r="BO41" s="45">
        <f t="shared" si="44"/>
        <v>0.4</v>
      </c>
      <c r="BP41" s="45">
        <f t="shared" si="45"/>
        <v>0.5</v>
      </c>
      <c r="BQ41" s="45">
        <f t="shared" si="46"/>
        <v>0.6</v>
      </c>
      <c r="BR41" s="45">
        <f t="shared" si="47"/>
        <v>0.7</v>
      </c>
      <c r="BS41" s="45">
        <f t="shared" si="48"/>
        <v>0.8</v>
      </c>
      <c r="BT41" s="45">
        <f t="shared" si="16"/>
        <v>0.9</v>
      </c>
      <c r="BU41" s="45">
        <f t="shared" si="49"/>
        <v>1</v>
      </c>
      <c r="BV41" s="251">
        <f t="shared" si="50"/>
        <v>5919695.103899087</v>
      </c>
      <c r="BW41" s="83">
        <f t="shared" si="51"/>
        <v>4346354.251363374</v>
      </c>
      <c r="BX41" s="83">
        <f t="shared" si="52"/>
        <v>759516.2167010807</v>
      </c>
    </row>
    <row r="42" spans="1:76" ht="12.75" customHeight="1">
      <c r="A42" s="6"/>
      <c r="B42" s="3" t="s">
        <v>52</v>
      </c>
      <c r="C42" s="7">
        <v>22</v>
      </c>
      <c r="D42" s="37">
        <v>0</v>
      </c>
      <c r="E42" s="144"/>
      <c r="F42" s="82">
        <v>0</v>
      </c>
      <c r="G42" s="86">
        <v>0</v>
      </c>
      <c r="H42" s="87"/>
      <c r="I42" s="124"/>
      <c r="J42" s="87"/>
      <c r="K42" s="88">
        <v>0</v>
      </c>
      <c r="L42" s="89">
        <v>0</v>
      </c>
      <c r="M42" s="146"/>
      <c r="N42" s="90"/>
      <c r="O42" s="94">
        <v>0</v>
      </c>
      <c r="P42" s="92"/>
      <c r="Q42" s="93"/>
      <c r="R42" s="92"/>
      <c r="S42" s="147">
        <v>0</v>
      </c>
      <c r="T42" s="113"/>
      <c r="U42" s="147"/>
      <c r="V42" s="148"/>
      <c r="W42" s="56">
        <v>34591</v>
      </c>
      <c r="X42" s="56">
        <v>0</v>
      </c>
      <c r="Y42" s="56"/>
      <c r="Z42" s="57"/>
      <c r="AA42" s="75">
        <v>50860</v>
      </c>
      <c r="AB42" s="149">
        <v>0</v>
      </c>
      <c r="AC42" s="150"/>
      <c r="AD42" s="61"/>
      <c r="AE42" s="62">
        <v>0</v>
      </c>
      <c r="AF42" s="62">
        <v>0</v>
      </c>
      <c r="AG42" s="151"/>
      <c r="AH42" s="60"/>
      <c r="AI42" s="197">
        <v>650763.39</v>
      </c>
      <c r="AJ42" s="147">
        <v>107188.23999999999</v>
      </c>
      <c r="AK42" s="147"/>
      <c r="AL42" s="148"/>
      <c r="AM42" s="198">
        <v>0</v>
      </c>
      <c r="AN42" s="198">
        <v>0</v>
      </c>
      <c r="AO42" s="198"/>
      <c r="AP42" s="234"/>
      <c r="AQ42" s="152">
        <v>12397.44</v>
      </c>
      <c r="AR42" s="152">
        <v>0</v>
      </c>
      <c r="AS42" s="152"/>
      <c r="AT42" s="225"/>
      <c r="AU42" s="125">
        <v>0</v>
      </c>
      <c r="AV42" s="125">
        <v>0</v>
      </c>
      <c r="AW42" s="125"/>
      <c r="AX42" s="227"/>
      <c r="AY42" s="128">
        <v>208769.04</v>
      </c>
      <c r="AZ42" s="128">
        <v>0</v>
      </c>
      <c r="BA42" s="128"/>
      <c r="BB42" s="128"/>
      <c r="BC42" s="138">
        <f>'[1]Resumen'!$C$37</f>
        <v>0</v>
      </c>
      <c r="BD42" s="135">
        <f>'[1]Resumen'!F37</f>
        <v>0</v>
      </c>
      <c r="BE42" s="135"/>
      <c r="BF42" s="135"/>
      <c r="BG42" s="26">
        <f t="shared" si="36"/>
        <v>0</v>
      </c>
      <c r="BH42" s="45">
        <f t="shared" si="37"/>
        <v>0</v>
      </c>
      <c r="BI42" s="45">
        <f t="shared" si="38"/>
        <v>0.4545454545454546</v>
      </c>
      <c r="BJ42" s="45">
        <f t="shared" si="39"/>
        <v>0.5</v>
      </c>
      <c r="BK42" s="45">
        <f t="shared" si="40"/>
        <v>0.5454545454545454</v>
      </c>
      <c r="BL42" s="45">
        <f t="shared" si="41"/>
        <v>0.5909090909090908</v>
      </c>
      <c r="BM42" s="45">
        <f t="shared" si="42"/>
        <v>0.6363636363636364</v>
      </c>
      <c r="BN42" s="45">
        <f t="shared" si="43"/>
        <v>0.6818181818181819</v>
      </c>
      <c r="BO42" s="45">
        <f t="shared" si="44"/>
        <v>0.7272727272727273</v>
      </c>
      <c r="BP42" s="45">
        <f t="shared" si="45"/>
        <v>0.7727272727272727</v>
      </c>
      <c r="BQ42" s="45">
        <f t="shared" si="46"/>
        <v>0.8181818181818181</v>
      </c>
      <c r="BR42" s="45">
        <f t="shared" si="47"/>
        <v>0.8636363636363636</v>
      </c>
      <c r="BS42" s="45">
        <f t="shared" si="48"/>
        <v>0.9090909090909091</v>
      </c>
      <c r="BT42" s="45">
        <f t="shared" si="16"/>
        <v>0.9545454545454546</v>
      </c>
      <c r="BU42" s="45">
        <f t="shared" si="49"/>
        <v>1</v>
      </c>
      <c r="BV42" s="251">
        <f t="shared" si="50"/>
        <v>823683.4397724619</v>
      </c>
      <c r="BW42" s="83">
        <f t="shared" si="51"/>
        <v>0</v>
      </c>
      <c r="BX42" s="83">
        <f t="shared" si="52"/>
        <v>589695.5743427402</v>
      </c>
    </row>
    <row r="43" spans="1:76" ht="12.75" customHeight="1">
      <c r="A43" s="6"/>
      <c r="B43" s="3" t="s">
        <v>33</v>
      </c>
      <c r="C43" s="7">
        <v>4</v>
      </c>
      <c r="D43" s="37">
        <v>0</v>
      </c>
      <c r="E43" s="144"/>
      <c r="F43" s="145">
        <v>0</v>
      </c>
      <c r="G43" s="86">
        <v>0</v>
      </c>
      <c r="H43" s="87"/>
      <c r="I43" s="124"/>
      <c r="J43" s="87"/>
      <c r="K43" s="88">
        <v>0</v>
      </c>
      <c r="L43" s="89">
        <v>0</v>
      </c>
      <c r="M43" s="146"/>
      <c r="N43" s="90"/>
      <c r="O43" s="94">
        <v>0</v>
      </c>
      <c r="P43" s="92"/>
      <c r="Q43" s="93"/>
      <c r="R43" s="92"/>
      <c r="S43" s="147">
        <v>0</v>
      </c>
      <c r="T43" s="113"/>
      <c r="U43" s="147"/>
      <c r="V43" s="148"/>
      <c r="W43" s="56">
        <v>0</v>
      </c>
      <c r="X43" s="56">
        <v>0</v>
      </c>
      <c r="Y43" s="56"/>
      <c r="Z43" s="57"/>
      <c r="AA43" s="75">
        <v>0</v>
      </c>
      <c r="AB43" s="149">
        <v>0</v>
      </c>
      <c r="AC43" s="150"/>
      <c r="AD43" s="61"/>
      <c r="AE43" s="62">
        <v>0</v>
      </c>
      <c r="AF43" s="62">
        <v>0</v>
      </c>
      <c r="AG43" s="151"/>
      <c r="AH43" s="60"/>
      <c r="AI43" s="197">
        <v>0</v>
      </c>
      <c r="AJ43" s="147">
        <v>0</v>
      </c>
      <c r="AK43" s="147"/>
      <c r="AL43" s="148"/>
      <c r="AM43" s="198">
        <v>0</v>
      </c>
      <c r="AN43" s="198">
        <v>0</v>
      </c>
      <c r="AO43" s="198"/>
      <c r="AP43" s="234"/>
      <c r="AQ43" s="152">
        <v>0</v>
      </c>
      <c r="AR43" s="152">
        <v>0</v>
      </c>
      <c r="AS43" s="152"/>
      <c r="AT43" s="186"/>
      <c r="AU43" s="125">
        <v>0</v>
      </c>
      <c r="AV43" s="125">
        <v>0</v>
      </c>
      <c r="AW43" s="125"/>
      <c r="AX43" s="203"/>
      <c r="AY43" s="128">
        <v>0</v>
      </c>
      <c r="AZ43" s="128">
        <v>0</v>
      </c>
      <c r="BA43" s="128"/>
      <c r="BB43" s="128"/>
      <c r="BC43" s="138"/>
      <c r="BD43" s="135"/>
      <c r="BE43" s="135"/>
      <c r="BF43" s="135"/>
      <c r="BG43" s="26">
        <f t="shared" si="36"/>
        <v>0</v>
      </c>
      <c r="BH43" s="45">
        <f t="shared" si="37"/>
        <v>0</v>
      </c>
      <c r="BI43" s="45">
        <f t="shared" si="38"/>
        <v>0</v>
      </c>
      <c r="BJ43" s="45">
        <f t="shared" si="39"/>
        <v>0</v>
      </c>
      <c r="BK43" s="45">
        <f t="shared" si="40"/>
        <v>0</v>
      </c>
      <c r="BL43" s="45">
        <f t="shared" si="41"/>
        <v>0</v>
      </c>
      <c r="BM43" s="45">
        <f t="shared" si="42"/>
        <v>0</v>
      </c>
      <c r="BN43" s="45">
        <f t="shared" si="43"/>
        <v>0</v>
      </c>
      <c r="BO43" s="45">
        <f t="shared" si="44"/>
        <v>0</v>
      </c>
      <c r="BP43" s="45">
        <f t="shared" si="45"/>
        <v>0</v>
      </c>
      <c r="BQ43" s="45">
        <f t="shared" si="46"/>
        <v>0</v>
      </c>
      <c r="BR43" s="45">
        <f t="shared" si="47"/>
        <v>0.25</v>
      </c>
      <c r="BS43" s="45">
        <f t="shared" si="48"/>
        <v>0.5</v>
      </c>
      <c r="BT43" s="45">
        <f t="shared" si="16"/>
        <v>0.75</v>
      </c>
      <c r="BU43" s="45">
        <f t="shared" si="49"/>
        <v>1</v>
      </c>
      <c r="BV43" s="251">
        <f t="shared" si="50"/>
        <v>0</v>
      </c>
      <c r="BW43" s="83">
        <f t="shared" si="51"/>
        <v>0</v>
      </c>
      <c r="BX43" s="83">
        <f t="shared" si="52"/>
        <v>0</v>
      </c>
    </row>
    <row r="44" spans="1:76" ht="12.75" customHeight="1" thickBot="1">
      <c r="A44" s="6"/>
      <c r="B44" s="10" t="s">
        <v>13</v>
      </c>
      <c r="C44" s="11">
        <v>8</v>
      </c>
      <c r="D44" s="41">
        <v>0</v>
      </c>
      <c r="E44" s="144"/>
      <c r="F44" s="155">
        <v>0</v>
      </c>
      <c r="G44" s="86">
        <v>557960.6688620002</v>
      </c>
      <c r="H44" s="95"/>
      <c r="I44" s="124"/>
      <c r="J44" s="95"/>
      <c r="K44" s="88">
        <v>574507.0262469997</v>
      </c>
      <c r="L44" s="96">
        <v>0</v>
      </c>
      <c r="M44" s="146"/>
      <c r="N44" s="97"/>
      <c r="O44" s="91">
        <v>109706.747784</v>
      </c>
      <c r="P44" s="98"/>
      <c r="Q44" s="93"/>
      <c r="R44" s="98"/>
      <c r="S44" s="166">
        <v>0</v>
      </c>
      <c r="T44" s="113"/>
      <c r="U44" s="147"/>
      <c r="V44" s="167"/>
      <c r="W44" s="56">
        <v>157954.37000000002</v>
      </c>
      <c r="X44" s="56">
        <v>0</v>
      </c>
      <c r="Y44" s="56"/>
      <c r="Z44" s="63"/>
      <c r="AA44" s="77">
        <v>286847.365</v>
      </c>
      <c r="AB44" s="149">
        <v>0</v>
      </c>
      <c r="AC44" s="150"/>
      <c r="AD44" s="64"/>
      <c r="AE44" s="62">
        <v>217452.49</v>
      </c>
      <c r="AF44" s="62">
        <v>0</v>
      </c>
      <c r="AG44" s="151"/>
      <c r="AH44" s="65"/>
      <c r="AI44" s="215">
        <v>0</v>
      </c>
      <c r="AJ44" s="147">
        <v>0</v>
      </c>
      <c r="AK44" s="147"/>
      <c r="AL44" s="167"/>
      <c r="AM44" s="198">
        <v>0</v>
      </c>
      <c r="AN44" s="198">
        <v>0</v>
      </c>
      <c r="AO44" s="198"/>
      <c r="AP44" s="235"/>
      <c r="AQ44" s="152">
        <v>0</v>
      </c>
      <c r="AR44" s="152">
        <v>0</v>
      </c>
      <c r="AS44" s="152"/>
      <c r="AT44" s="187"/>
      <c r="AU44" s="125">
        <v>0</v>
      </c>
      <c r="AV44" s="125">
        <v>0</v>
      </c>
      <c r="AW44" s="125"/>
      <c r="AX44" s="205"/>
      <c r="AY44" s="129">
        <v>0</v>
      </c>
      <c r="AZ44" s="129">
        <v>0</v>
      </c>
      <c r="BA44" s="129"/>
      <c r="BB44" s="129"/>
      <c r="BC44" s="138"/>
      <c r="BD44" s="136"/>
      <c r="BE44" s="136"/>
      <c r="BF44" s="136"/>
      <c r="BG44" s="26">
        <f t="shared" si="36"/>
        <v>0</v>
      </c>
      <c r="BH44" s="46">
        <f t="shared" si="37"/>
        <v>0</v>
      </c>
      <c r="BI44" s="45">
        <f t="shared" si="38"/>
        <v>0</v>
      </c>
      <c r="BJ44" s="45">
        <f t="shared" si="39"/>
        <v>0</v>
      </c>
      <c r="BK44" s="45">
        <f t="shared" si="40"/>
        <v>0</v>
      </c>
      <c r="BL44" s="45">
        <f t="shared" si="41"/>
        <v>0</v>
      </c>
      <c r="BM44" s="45">
        <f t="shared" si="42"/>
        <v>0</v>
      </c>
      <c r="BN44" s="45">
        <f t="shared" si="43"/>
        <v>0.125</v>
      </c>
      <c r="BO44" s="45">
        <f t="shared" si="44"/>
        <v>0.25</v>
      </c>
      <c r="BP44" s="45">
        <f t="shared" si="45"/>
        <v>0.375</v>
      </c>
      <c r="BQ44" s="45">
        <f t="shared" si="46"/>
        <v>0.5</v>
      </c>
      <c r="BR44" s="45">
        <f t="shared" si="47"/>
        <v>0.625</v>
      </c>
      <c r="BS44" s="45">
        <f t="shared" si="48"/>
        <v>0.75</v>
      </c>
      <c r="BT44" s="45">
        <f t="shared" si="16"/>
        <v>0.875</v>
      </c>
      <c r="BU44" s="45">
        <f t="shared" si="49"/>
        <v>1</v>
      </c>
      <c r="BV44" s="251">
        <f>D44-E44+(G44-I44)*G$61+(K44-M44)*K$61+(O44-Q44)*O$61+(S44-U44)*S$61+(W44-Y44)*W$61+(AA44-AC44)*AA$61+(AE44-AG44)*AE$61+(AI44-AK44)*AI$61+(AM44-AO44)*AM$61+(AQ44-AS44)*$AQ$61+(AU44-AW44)*$AU$61+(AY44-BA44)*$AY$61+(BC44-BE44)*$BC$61</f>
        <v>1649404.078394768</v>
      </c>
      <c r="BW44" s="83">
        <f t="shared" si="51"/>
        <v>1210641.390327638</v>
      </c>
      <c r="BX44" s="83">
        <f t="shared" si="52"/>
        <v>78093.68171081686</v>
      </c>
    </row>
    <row r="45" spans="1:76" s="1" customFormat="1" ht="12.75" customHeight="1" thickBot="1">
      <c r="A45" s="9"/>
      <c r="B45" s="13" t="s">
        <v>34</v>
      </c>
      <c r="C45" s="18"/>
      <c r="D45" s="38">
        <f aca="true" t="shared" si="53" ref="D45:AI45">SUM(D14:D44)</f>
        <v>275136420.7329027</v>
      </c>
      <c r="E45" s="38"/>
      <c r="F45" s="38">
        <f t="shared" si="53"/>
        <v>157483892.42466202</v>
      </c>
      <c r="G45" s="66">
        <f t="shared" si="53"/>
        <v>16046553.208862001</v>
      </c>
      <c r="H45" s="66">
        <f t="shared" si="53"/>
        <v>0</v>
      </c>
      <c r="I45" s="66"/>
      <c r="J45" s="66"/>
      <c r="K45" s="115">
        <f t="shared" si="53"/>
        <v>16626145.366247002</v>
      </c>
      <c r="L45" s="115">
        <f t="shared" si="53"/>
        <v>6134551</v>
      </c>
      <c r="M45" s="115"/>
      <c r="N45" s="115"/>
      <c r="O45" s="67">
        <f t="shared" si="53"/>
        <v>11735230.527784</v>
      </c>
      <c r="P45" s="67">
        <f t="shared" si="53"/>
        <v>0</v>
      </c>
      <c r="Q45" s="67"/>
      <c r="R45" s="67"/>
      <c r="S45" s="117">
        <f t="shared" si="53"/>
        <v>23161832.490000002</v>
      </c>
      <c r="T45" s="118">
        <f t="shared" si="53"/>
        <v>1983756</v>
      </c>
      <c r="U45" s="118"/>
      <c r="V45" s="119"/>
      <c r="W45" s="66">
        <f t="shared" si="53"/>
        <v>15993671.069999991</v>
      </c>
      <c r="X45" s="66">
        <f t="shared" si="53"/>
        <v>0</v>
      </c>
      <c r="Y45" s="66"/>
      <c r="Z45" s="66"/>
      <c r="AA45" s="115">
        <f t="shared" si="53"/>
        <v>18179203.619999997</v>
      </c>
      <c r="AB45" s="115">
        <f t="shared" si="53"/>
        <v>3019158.69</v>
      </c>
      <c r="AC45" s="115"/>
      <c r="AD45" s="115"/>
      <c r="AE45" s="67">
        <f t="shared" si="53"/>
        <v>21428374.8833722</v>
      </c>
      <c r="AF45" s="67">
        <f t="shared" si="53"/>
        <v>0</v>
      </c>
      <c r="AG45" s="67"/>
      <c r="AH45" s="116"/>
      <c r="AI45" s="216">
        <f t="shared" si="53"/>
        <v>17957017.159537602</v>
      </c>
      <c r="AJ45" s="118">
        <f aca="true" t="shared" si="54" ref="AJ45:BD45">SUM(AJ14:AJ44)</f>
        <v>169592.56</v>
      </c>
      <c r="AK45" s="118"/>
      <c r="AL45" s="119"/>
      <c r="AM45" s="207">
        <f t="shared" si="54"/>
        <v>19977300.706099994</v>
      </c>
      <c r="AN45" s="241">
        <f t="shared" si="54"/>
        <v>0</v>
      </c>
      <c r="AO45" s="241"/>
      <c r="AP45" s="241"/>
      <c r="AQ45" s="184">
        <f t="shared" si="54"/>
        <v>32733365.613661423</v>
      </c>
      <c r="AR45" s="184">
        <f t="shared" si="54"/>
        <v>0</v>
      </c>
      <c r="AS45" s="184"/>
      <c r="AT45" s="184"/>
      <c r="AU45" s="201">
        <f t="shared" si="54"/>
        <v>35033446.30500001</v>
      </c>
      <c r="AV45" s="201">
        <f t="shared" si="54"/>
        <v>0</v>
      </c>
      <c r="AW45" s="201"/>
      <c r="AX45" s="201"/>
      <c r="AY45" s="132">
        <f t="shared" si="54"/>
        <v>46818623.26200001</v>
      </c>
      <c r="AZ45" s="132">
        <f t="shared" si="54"/>
        <v>0</v>
      </c>
      <c r="BA45" s="132"/>
      <c r="BB45" s="132"/>
      <c r="BC45" s="139">
        <f t="shared" si="54"/>
        <v>55833722.800000004</v>
      </c>
      <c r="BD45" s="139">
        <f t="shared" si="54"/>
        <v>1303263.44</v>
      </c>
      <c r="BE45" s="139"/>
      <c r="BF45" s="139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114">
        <f>SUM(BV14:BV44)</f>
        <v>556771669.6386442</v>
      </c>
      <c r="BW45" s="114">
        <f>SUM(BW14:BW44)</f>
        <v>5556995.641691012</v>
      </c>
      <c r="BX45" s="114">
        <f>SUM(BX14:BX44)</f>
        <v>267600550.40844485</v>
      </c>
    </row>
    <row r="46" spans="1:76" ht="12.75" customHeight="1" thickBot="1">
      <c r="A46" s="421" t="s">
        <v>35</v>
      </c>
      <c r="B46" s="19" t="s">
        <v>36</v>
      </c>
      <c r="C46" s="20">
        <v>22</v>
      </c>
      <c r="D46" s="42">
        <v>7205098.616723297</v>
      </c>
      <c r="E46" s="144"/>
      <c r="F46" s="168">
        <v>3981273.072614019</v>
      </c>
      <c r="G46" s="86">
        <v>774562.58</v>
      </c>
      <c r="H46" s="109"/>
      <c r="I46" s="124"/>
      <c r="J46" s="109"/>
      <c r="K46" s="88">
        <v>1965026.04</v>
      </c>
      <c r="L46" s="110">
        <v>727082</v>
      </c>
      <c r="M46" s="146"/>
      <c r="N46" s="111"/>
      <c r="O46" s="91">
        <v>1191692.04</v>
      </c>
      <c r="P46" s="112"/>
      <c r="Q46" s="93"/>
      <c r="R46" s="112"/>
      <c r="S46" s="169">
        <v>1316103.04</v>
      </c>
      <c r="T46" s="170"/>
      <c r="U46" s="147"/>
      <c r="V46" s="171"/>
      <c r="W46" s="56">
        <v>686879.9400000001</v>
      </c>
      <c r="X46" s="56">
        <v>0</v>
      </c>
      <c r="Y46" s="56"/>
      <c r="Z46" s="78"/>
      <c r="AA46" s="75">
        <v>668315.16</v>
      </c>
      <c r="AB46" s="149">
        <v>0</v>
      </c>
      <c r="AC46" s="150"/>
      <c r="AD46" s="79"/>
      <c r="AE46" s="80">
        <v>892642.38</v>
      </c>
      <c r="AF46" s="62">
        <v>0</v>
      </c>
      <c r="AG46" s="151"/>
      <c r="AH46" s="81"/>
      <c r="AI46" s="217">
        <v>454090.55000000005</v>
      </c>
      <c r="AJ46" s="147">
        <v>0</v>
      </c>
      <c r="AK46" s="147"/>
      <c r="AL46" s="171"/>
      <c r="AM46" s="198">
        <v>553944</v>
      </c>
      <c r="AN46" s="198">
        <v>0</v>
      </c>
      <c r="AO46" s="198"/>
      <c r="AP46" s="242"/>
      <c r="AQ46" s="152">
        <v>1972355.6690615038</v>
      </c>
      <c r="AR46" s="152">
        <v>0</v>
      </c>
      <c r="AS46" s="152"/>
      <c r="AT46" s="192"/>
      <c r="AU46" s="125">
        <v>3621094.8300000005</v>
      </c>
      <c r="AV46" s="125">
        <v>0</v>
      </c>
      <c r="AW46" s="125"/>
      <c r="AX46" s="228"/>
      <c r="AY46" s="133">
        <v>3377058.9900000007</v>
      </c>
      <c r="AZ46" s="133">
        <v>0</v>
      </c>
      <c r="BA46" s="133"/>
      <c r="BB46" s="133"/>
      <c r="BC46" s="140">
        <f>'[1]Resumen'!$C$40</f>
        <v>3404296.68</v>
      </c>
      <c r="BD46" s="140">
        <f>'[1]Resumen'!$F$40</f>
        <v>131148.37</v>
      </c>
      <c r="BE46" s="140"/>
      <c r="BF46" s="140"/>
      <c r="BG46" s="26">
        <f>IF(D46=0,0,2001-(D46-F46)*C46/D46)</f>
        <v>1991.1563926126164</v>
      </c>
      <c r="BH46" s="50">
        <f>IF((1-($BV$2-$BG46)/$C46)&gt;0,(1-($BV$2-$BG46)/$C46),0)</f>
        <v>0</v>
      </c>
      <c r="BI46" s="45">
        <f>IF((1-($BV$2-G$2)/$C46)&gt;0,(1-($BV$2-G$2)/$C46),0)</f>
        <v>0.4545454545454546</v>
      </c>
      <c r="BJ46" s="45">
        <f>IF((1-($BV$2-K$2)/$C46)&gt;0,(1-($BV$2-K$2)/$C46),0)</f>
        <v>0.5</v>
      </c>
      <c r="BK46" s="45">
        <f>IF((1-($BV$2-O$2)/$C46)&gt;0,(1-($BV$2-O$2)/$C46),0)</f>
        <v>0.5454545454545454</v>
      </c>
      <c r="BL46" s="45">
        <f>IF((1-($BV$2-S$2)/$C46)&gt;0,(1-($BV$2-S$2)/$C46),0)</f>
        <v>0.5909090909090908</v>
      </c>
      <c r="BM46" s="45">
        <f>IF((1-($BV$2-W$2)/$C46)&gt;0,(1-($BV$2-W$2)/$C46),0)</f>
        <v>0.6363636363636364</v>
      </c>
      <c r="BN46" s="45">
        <f>IF((1-($BV$2-AA$2)/$C46)&gt;0,(1-($BV$2-AA$2)/$C46),0)</f>
        <v>0.6818181818181819</v>
      </c>
      <c r="BO46" s="45">
        <f>IF((1-($BV$2-AE$2)/$C46)&gt;0,(1-($BV$2-AE$2)/$C46),0)</f>
        <v>0.7272727272727273</v>
      </c>
      <c r="BP46" s="45">
        <f>IF((1-($BV$2-AI$2)/$C46)&gt;0,(1-($BV$2-AI$2)/$C46),0)</f>
        <v>0.7727272727272727</v>
      </c>
      <c r="BQ46" s="45">
        <f>IF((1-($BV$2-AM$2)/$C46)&gt;0,(1-($BV$2-AM$2)/$C46),0)</f>
        <v>0.8181818181818181</v>
      </c>
      <c r="BR46" s="45">
        <f>IF((1-($BV$2-AQ$2)/$C46)&gt;0,(1-($BV$2-AQ$2)/$C46),0)</f>
        <v>0.8636363636363636</v>
      </c>
      <c r="BS46" s="45">
        <f>IF((1-($BV$2-AU$2)/$C46)&gt;0,(1-($BV$2-AU$2)/$C46),0)</f>
        <v>0.9090909090909091</v>
      </c>
      <c r="BT46" s="45">
        <f t="shared" si="16"/>
        <v>0.9545454545454546</v>
      </c>
      <c r="BU46" s="45">
        <f>IF((1-($BV$2-BC$2)/$C46)&gt;0,(1-($BV$2-BC$2)/$C46),0)</f>
        <v>1</v>
      </c>
      <c r="BV46" s="126">
        <f>D46-E46+(G46-I46)*G$62+(K46-M46)*K$62+(O46-Q46)*O$62+(S46-U46)*S$62+(W46-Y46)*W$62+(AA46-AC46)*AA$62+(AE46-AG46)*AE$62+(AI46-AK46)*AI$62+(AM46-AO46)*AM$62+(AQ46-AS46)*$AQ$62+(AU46-AW46)*$AU$62+(AY46-BA46)*$AY$62+(BC46-BE46)*$BC$62</f>
        <v>27526576.605384804</v>
      </c>
      <c r="BW46" s="83">
        <f>BV46-(IF(BH46=0,0,D46-E46)+IF(BI46=0,0,(G46-I46)*G$62)+IF(BJ46=0,0,(K46-M46)*K$62)+IF(BK46=0,0,(O46-Q46)*O$62)+IF(BL46=0,0,(S46-U46)*S$62)+IF(BM46=0,0,(W46-Y46)*W$62)+IF(BN46=0,0,(AA46-AC46)*AA$62)+IF(BO46=0,0,(AE46-AG46)*AE$62)+IF(BP46=0,0,(AI46-AK46)*AI$62)+IF(BQ46=0,0,(AM46-AO46)*AM$62)+IF(BR46=0,0,(AQ46-AS46)*$AQ$62)+IF(BS46=0,0,(AU46-AW46)*$AU$62)+IF(BT46=0,0,(AY46-BA46)*$AY$62)+IF(BU46=0,0,(BC46-BE46)*$BC$62))</f>
        <v>7205098.616723295</v>
      </c>
      <c r="BX46" s="83">
        <f>(D46-E46)*BH46+((G46-H46-(I46-J46))*G$62)*BI46+((K46-L46-(M46-N46))*K$62)*BJ46+((O46-P46-(Q46-R46))*O$62)*BK46+((S46-T46-(U46-V46))*S$62)*BL46+((W46-X46-(Y46-Z46))*W$62)*BM46+((AA46-AB46-(AC46-AD46))*AA$62)*BN46+((AE46-AF46-(AG46-AH46))*AE$62)*BO46+((AI46-AJ46-(AK46-AL46))*AI$62)*BP46+((AM46-AN46)*BQ46-(AO46-AP46))*$AM$62+((AQ46-AR46)*BR46-(AS46-AT46))*$AQ$62+((AU46-AV46)*BS46-(AW46-AX46))*$AU$62+((AY46-AZ46)*BT46-(BA46-BB46))*$AY$62+((BC46-BD46)*BU46-(BF46-BG46))*$BC$62</f>
        <v>15759897.074888289</v>
      </c>
    </row>
    <row r="47" spans="1:76" s="1" customFormat="1" ht="12.75" customHeight="1" thickBot="1">
      <c r="A47" s="423"/>
      <c r="B47" s="13" t="s">
        <v>37</v>
      </c>
      <c r="C47" s="18"/>
      <c r="D47" s="38">
        <f aca="true" t="shared" si="55" ref="D47:BD47">D46</f>
        <v>7205098.616723297</v>
      </c>
      <c r="E47" s="38"/>
      <c r="F47" s="38">
        <f t="shared" si="55"/>
        <v>3981273.072614019</v>
      </c>
      <c r="G47" s="66">
        <f t="shared" si="55"/>
        <v>774562.58</v>
      </c>
      <c r="H47" s="66">
        <f t="shared" si="55"/>
        <v>0</v>
      </c>
      <c r="I47" s="66"/>
      <c r="J47" s="66"/>
      <c r="K47" s="115">
        <f t="shared" si="55"/>
        <v>1965026.04</v>
      </c>
      <c r="L47" s="115">
        <f t="shared" si="55"/>
        <v>727082</v>
      </c>
      <c r="M47" s="115"/>
      <c r="N47" s="115"/>
      <c r="O47" s="67">
        <f t="shared" si="55"/>
        <v>1191692.04</v>
      </c>
      <c r="P47" s="67">
        <f t="shared" si="55"/>
        <v>0</v>
      </c>
      <c r="Q47" s="67"/>
      <c r="R47" s="67"/>
      <c r="S47" s="117">
        <f t="shared" si="55"/>
        <v>1316103.04</v>
      </c>
      <c r="T47" s="118">
        <f t="shared" si="55"/>
        <v>0</v>
      </c>
      <c r="U47" s="118"/>
      <c r="V47" s="119"/>
      <c r="W47" s="66">
        <f t="shared" si="55"/>
        <v>686879.9400000001</v>
      </c>
      <c r="X47" s="66">
        <f t="shared" si="55"/>
        <v>0</v>
      </c>
      <c r="Y47" s="66"/>
      <c r="Z47" s="66"/>
      <c r="AA47" s="115">
        <f t="shared" si="55"/>
        <v>668315.16</v>
      </c>
      <c r="AB47" s="115">
        <f t="shared" si="55"/>
        <v>0</v>
      </c>
      <c r="AC47" s="115"/>
      <c r="AD47" s="115"/>
      <c r="AE47" s="67">
        <f t="shared" si="55"/>
        <v>892642.38</v>
      </c>
      <c r="AF47" s="67">
        <f t="shared" si="55"/>
        <v>0</v>
      </c>
      <c r="AG47" s="67"/>
      <c r="AH47" s="116"/>
      <c r="AI47" s="216">
        <f t="shared" si="55"/>
        <v>454090.55000000005</v>
      </c>
      <c r="AJ47" s="118">
        <f t="shared" si="55"/>
        <v>0</v>
      </c>
      <c r="AK47" s="118"/>
      <c r="AL47" s="119"/>
      <c r="AM47" s="207">
        <f t="shared" si="55"/>
        <v>553944</v>
      </c>
      <c r="AN47" s="241">
        <f t="shared" si="55"/>
        <v>0</v>
      </c>
      <c r="AO47" s="241"/>
      <c r="AP47" s="241"/>
      <c r="AQ47" s="184">
        <f t="shared" si="55"/>
        <v>1972355.6690615038</v>
      </c>
      <c r="AR47" s="184">
        <f t="shared" si="55"/>
        <v>0</v>
      </c>
      <c r="AS47" s="184"/>
      <c r="AT47" s="184"/>
      <c r="AU47" s="201">
        <f t="shared" si="55"/>
        <v>3621094.8300000005</v>
      </c>
      <c r="AV47" s="201">
        <f t="shared" si="55"/>
        <v>0</v>
      </c>
      <c r="AW47" s="201"/>
      <c r="AX47" s="201"/>
      <c r="AY47" s="132">
        <f t="shared" si="55"/>
        <v>3377058.9900000007</v>
      </c>
      <c r="AZ47" s="132">
        <f t="shared" si="55"/>
        <v>0</v>
      </c>
      <c r="BA47" s="132"/>
      <c r="BB47" s="132"/>
      <c r="BC47" s="139">
        <f t="shared" si="55"/>
        <v>3404296.68</v>
      </c>
      <c r="BD47" s="139">
        <f t="shared" si="55"/>
        <v>131148.37</v>
      </c>
      <c r="BE47" s="139"/>
      <c r="BF47" s="139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114">
        <f>BV46</f>
        <v>27526576.605384804</v>
      </c>
      <c r="BW47" s="114">
        <f>BW46</f>
        <v>7205098.616723295</v>
      </c>
      <c r="BX47" s="114">
        <f>BX46</f>
        <v>15759897.074888289</v>
      </c>
    </row>
    <row r="48" spans="1:76" ht="12.75" customHeight="1">
      <c r="A48" s="424" t="s">
        <v>38</v>
      </c>
      <c r="B48" s="27" t="s">
        <v>17</v>
      </c>
      <c r="C48" s="12">
        <v>4</v>
      </c>
      <c r="D48" s="39">
        <v>0</v>
      </c>
      <c r="E48" s="144"/>
      <c r="F48" s="172">
        <v>0</v>
      </c>
      <c r="G48" s="86">
        <v>0</v>
      </c>
      <c r="H48" s="99"/>
      <c r="I48" s="124"/>
      <c r="J48" s="99"/>
      <c r="K48" s="88">
        <v>0</v>
      </c>
      <c r="L48" s="100">
        <v>0</v>
      </c>
      <c r="M48" s="146"/>
      <c r="N48" s="101"/>
      <c r="O48" s="91">
        <v>0</v>
      </c>
      <c r="P48" s="102"/>
      <c r="Q48" s="93"/>
      <c r="R48" s="102"/>
      <c r="S48" s="159">
        <v>0</v>
      </c>
      <c r="T48" s="173"/>
      <c r="U48" s="147"/>
      <c r="V48" s="160"/>
      <c r="W48" s="56">
        <v>0</v>
      </c>
      <c r="X48" s="56">
        <v>0</v>
      </c>
      <c r="Y48" s="56"/>
      <c r="Z48" s="68"/>
      <c r="AA48" s="75">
        <v>0</v>
      </c>
      <c r="AB48" s="149">
        <v>0</v>
      </c>
      <c r="AC48" s="150"/>
      <c r="AD48" s="70"/>
      <c r="AE48" s="62">
        <v>0</v>
      </c>
      <c r="AF48" s="62">
        <v>0</v>
      </c>
      <c r="AG48" s="151"/>
      <c r="AH48" s="71"/>
      <c r="AI48" s="210">
        <v>0</v>
      </c>
      <c r="AJ48" s="147">
        <v>0</v>
      </c>
      <c r="AK48" s="147"/>
      <c r="AL48" s="160"/>
      <c r="AM48" s="198">
        <v>0</v>
      </c>
      <c r="AN48" s="198">
        <v>0</v>
      </c>
      <c r="AO48" s="198"/>
      <c r="AP48" s="243"/>
      <c r="AQ48" s="152">
        <v>0</v>
      </c>
      <c r="AR48" s="152">
        <v>0</v>
      </c>
      <c r="AS48" s="152"/>
      <c r="AT48" s="193"/>
      <c r="AU48" s="125">
        <v>0</v>
      </c>
      <c r="AV48" s="125">
        <v>0</v>
      </c>
      <c r="AW48" s="125"/>
      <c r="AX48" s="218"/>
      <c r="AY48" s="131">
        <v>0</v>
      </c>
      <c r="AZ48" s="131">
        <v>0</v>
      </c>
      <c r="BA48" s="131"/>
      <c r="BB48" s="131"/>
      <c r="BC48" s="138"/>
      <c r="BD48" s="138"/>
      <c r="BE48" s="138"/>
      <c r="BF48" s="138"/>
      <c r="BG48" s="26">
        <f aca="true" t="shared" si="56" ref="BG48:BG57">IF(D48=0,0,2001-(D48-F48)*C48/D48)</f>
        <v>0</v>
      </c>
      <c r="BH48" s="48">
        <f aca="true" t="shared" si="57" ref="BH48:BH57">IF((1-($BV$2-$BG48)/$C48)&gt;0,(1-($BV$2-$BG48)/$C48),0)</f>
        <v>0</v>
      </c>
      <c r="BI48" s="45">
        <f aca="true" t="shared" si="58" ref="BI48:BI57">IF((1-($BV$2-G$2)/$C48)&gt;0,(1-($BV$2-G$2)/$C48),0)</f>
        <v>0</v>
      </c>
      <c r="BJ48" s="45">
        <f aca="true" t="shared" si="59" ref="BJ48:BJ57">IF((1-($BV$2-K$2)/$C48)&gt;0,(1-($BV$2-K$2)/$C48),0)</f>
        <v>0</v>
      </c>
      <c r="BK48" s="45">
        <f aca="true" t="shared" si="60" ref="BK48:BK57">IF((1-($BV$2-O$2)/$C48)&gt;0,(1-($BV$2-O$2)/$C48),0)</f>
        <v>0</v>
      </c>
      <c r="BL48" s="45">
        <f aca="true" t="shared" si="61" ref="BL48:BL57">IF((1-($BV$2-S$2)/$C48)&gt;0,(1-($BV$2-S$2)/$C48),0)</f>
        <v>0</v>
      </c>
      <c r="BM48" s="45">
        <f aca="true" t="shared" si="62" ref="BM48:BM57">IF((1-($BV$2-W$2)/$C48)&gt;0,(1-($BV$2-W$2)/$C48),0)</f>
        <v>0</v>
      </c>
      <c r="BN48" s="45">
        <f aca="true" t="shared" si="63" ref="BN48:BN57">IF((1-($BV$2-AA$2)/$C48)&gt;0,(1-($BV$2-AA$2)/$C48),0)</f>
        <v>0</v>
      </c>
      <c r="BO48" s="45">
        <f aca="true" t="shared" si="64" ref="BO48:BO57">IF((1-($BV$2-AE$2)/$C48)&gt;0,(1-($BV$2-AE$2)/$C48),0)</f>
        <v>0</v>
      </c>
      <c r="BP48" s="45">
        <f aca="true" t="shared" si="65" ref="BP48:BP57">IF((1-($BV$2-AI$2)/$C48)&gt;0,(1-($BV$2-AI$2)/$C48),0)</f>
        <v>0</v>
      </c>
      <c r="BQ48" s="45">
        <f aca="true" t="shared" si="66" ref="BQ48:BQ57">IF((1-($BV$2-AM$2)/$C48)&gt;0,(1-($BV$2-AM$2)/$C48),0)</f>
        <v>0</v>
      </c>
      <c r="BR48" s="45">
        <f aca="true" t="shared" si="67" ref="BR48:BR57">IF((1-($BV$2-AQ$2)/$C48)&gt;0,(1-($BV$2-AQ$2)/$C48),0)</f>
        <v>0.25</v>
      </c>
      <c r="BS48" s="45">
        <f aca="true" t="shared" si="68" ref="BS48:BS57">IF((1-($BV$2-AU$2)/$C48)&gt;0,(1-($BV$2-AU$2)/$C48),0)</f>
        <v>0.5</v>
      </c>
      <c r="BT48" s="45">
        <f t="shared" si="16"/>
        <v>0.75</v>
      </c>
      <c r="BU48" s="45">
        <f aca="true" t="shared" si="69" ref="BU48:BU57">IF((1-($BV$2-BC$2)/$C48)&gt;0,(1-($BV$2-BC$2)/$C48),0)</f>
        <v>1</v>
      </c>
      <c r="BV48" s="83">
        <f>D48-E48+(G48-I48)*G$63+(K48-M48)*K$63+(O48-Q48)*O$63+(S48-U48)*S$63+(W48-Y48)*W$63+(AA48-AC48)*AA$63+(AE48-AG48)*AE$63+(AI48-AK48)*AI$63+(AM48-AO48)*AM$63+(AQ48-AS48)*$AQ$63+(AU48-AW48)*$AU$63+(AY48-BA48)*$AY$63+(BC48-BE48)*$BC$63</f>
        <v>0</v>
      </c>
      <c r="BW48" s="83">
        <f>BV48-(IF(BH48=0,0,D48-E48)+IF(BI48=0,0,(G48-I48)*G$63)+IF(BJ48=0,0,(K48-M48)*K$63)+IF(BK48=0,0,(O48-Q48)*O$63)+IF(BL48=0,0,(S48-U48)*S$63)+IF(BM48=0,0,(W48-Y48)*W$63)+IF(BN48=0,0,(AA48-AC48)*AA$63)+IF(BO48=0,0,(AE48-AG48)*AE$63)+IF(BP48=0,0,(AI48-AK48)*AI$63)+IF(BQ48=0,0,(AM48-AO48)*AM$63)+IF(BR48=0,0,(AQ48-AS48)*$AQ$63)+IF(BS48=0,0,(AU48-AW48)*$AU$63)+IF(BT48=0,0,(AY48-BA48)*$AY$63)+IF(BU48=0,0,(BC48-BE48)*$BC$63))</f>
        <v>0</v>
      </c>
      <c r="BX48" s="83">
        <f>(D48-E48)*BH48+((G48-H48-(I48-J48))*G$63)*BI48+((K48-L48-(M48-N48))*K$63)*BJ48+((O48-P48-(Q48-R48))*O$63)*BK48+((S48-T48-(U48-V48))*S$63)*BL48+((W48-X48-(Y48-Z48))*W$63)*BM48+((AA48-AB48-(AC48-AD48))*AA$63)*BN48+((AE48-AF48-(AG48-AH48))*AE$63)*BO48+((AI48-AJ48-(AK48-AL48))*AI$63)*BP48+((AM48-AN48)*BQ48-(AO48-AP48))*$AM$63+((AQ48-AR48)*BR48-(AS48-AT48))*$AQ$63+((AU48-AV48)*BS48-(AW48-AX48))*$AU$63+((AY48-AZ48)*BT48-(BA48-BB48))*$AY$63+((BC48-BD48)*BU48-(BF48-BG48))*$BC$63</f>
        <v>0</v>
      </c>
    </row>
    <row r="49" spans="1:76" ht="12.75" customHeight="1">
      <c r="A49" s="425"/>
      <c r="B49" s="28" t="s">
        <v>39</v>
      </c>
      <c r="C49" s="17">
        <v>1000</v>
      </c>
      <c r="D49" s="37">
        <v>3359.980468700259</v>
      </c>
      <c r="E49" s="144"/>
      <c r="F49" s="153">
        <v>3360</v>
      </c>
      <c r="G49" s="86">
        <v>0</v>
      </c>
      <c r="H49" s="87"/>
      <c r="I49" s="124"/>
      <c r="J49" s="87"/>
      <c r="K49" s="88">
        <v>0</v>
      </c>
      <c r="L49" s="89">
        <v>0</v>
      </c>
      <c r="M49" s="146"/>
      <c r="N49" s="90"/>
      <c r="O49" s="94">
        <v>0</v>
      </c>
      <c r="P49" s="92"/>
      <c r="Q49" s="93"/>
      <c r="R49" s="92"/>
      <c r="S49" s="147">
        <v>0</v>
      </c>
      <c r="T49" s="174"/>
      <c r="U49" s="147"/>
      <c r="V49" s="148"/>
      <c r="W49" s="56">
        <v>0</v>
      </c>
      <c r="X49" s="56">
        <v>0</v>
      </c>
      <c r="Y49" s="56"/>
      <c r="Z49" s="57"/>
      <c r="AA49" s="75">
        <v>0</v>
      </c>
      <c r="AB49" s="149">
        <v>0</v>
      </c>
      <c r="AC49" s="150"/>
      <c r="AD49" s="61"/>
      <c r="AE49" s="62">
        <v>0</v>
      </c>
      <c r="AF49" s="62">
        <v>0</v>
      </c>
      <c r="AG49" s="151"/>
      <c r="AH49" s="60"/>
      <c r="AI49" s="197">
        <v>0</v>
      </c>
      <c r="AJ49" s="147">
        <v>0</v>
      </c>
      <c r="AK49" s="147"/>
      <c r="AL49" s="148"/>
      <c r="AM49" s="198">
        <v>0</v>
      </c>
      <c r="AN49" s="198">
        <v>0</v>
      </c>
      <c r="AO49" s="198"/>
      <c r="AP49" s="244"/>
      <c r="AQ49" s="152">
        <v>0</v>
      </c>
      <c r="AR49" s="152">
        <v>0</v>
      </c>
      <c r="AS49" s="152"/>
      <c r="AT49" s="194"/>
      <c r="AU49" s="125">
        <v>0</v>
      </c>
      <c r="AV49" s="125">
        <v>0</v>
      </c>
      <c r="AW49" s="125"/>
      <c r="AX49" s="219"/>
      <c r="AY49" s="128">
        <v>0</v>
      </c>
      <c r="AZ49" s="128">
        <v>0</v>
      </c>
      <c r="BA49" s="128"/>
      <c r="BB49" s="128"/>
      <c r="BC49" s="138"/>
      <c r="BD49" s="135"/>
      <c r="BE49" s="135"/>
      <c r="BF49" s="135"/>
      <c r="BG49" s="26">
        <f t="shared" si="56"/>
        <v>2001.0058129206175</v>
      </c>
      <c r="BH49" s="48">
        <f t="shared" si="57"/>
        <v>0.9870058129206175</v>
      </c>
      <c r="BI49" s="45">
        <f t="shared" si="58"/>
        <v>0.988</v>
      </c>
      <c r="BJ49" s="45">
        <f t="shared" si="59"/>
        <v>0.989</v>
      </c>
      <c r="BK49" s="45">
        <f t="shared" si="60"/>
        <v>0.99</v>
      </c>
      <c r="BL49" s="45">
        <f t="shared" si="61"/>
        <v>0.991</v>
      </c>
      <c r="BM49" s="45">
        <f t="shared" si="62"/>
        <v>0.992</v>
      </c>
      <c r="BN49" s="45">
        <f t="shared" si="63"/>
        <v>0.993</v>
      </c>
      <c r="BO49" s="45">
        <f t="shared" si="64"/>
        <v>0.994</v>
      </c>
      <c r="BP49" s="45">
        <f t="shared" si="65"/>
        <v>0.995</v>
      </c>
      <c r="BQ49" s="45">
        <f t="shared" si="66"/>
        <v>0.996</v>
      </c>
      <c r="BR49" s="45">
        <f t="shared" si="67"/>
        <v>0.997</v>
      </c>
      <c r="BS49" s="45">
        <f t="shared" si="68"/>
        <v>0.998</v>
      </c>
      <c r="BT49" s="45">
        <f t="shared" si="16"/>
        <v>0.999</v>
      </c>
      <c r="BU49" s="45">
        <f t="shared" si="69"/>
        <v>1</v>
      </c>
      <c r="BV49" s="83">
        <f aca="true" t="shared" si="70" ref="BV49:BV57">D49-E49+(G49-I49)*G$63+(K49-M49)*K$63+(O49-Q49)*O$63+(S49-U49)*S$63+(W49-Y49)*W$63+(AA49-AC49)*AA$63+(AE49-AG49)*AE$63+(AI49-AK49)*AI$63+(AM49-AO49)*AM$63+(AQ49-AS49)*$AQ$63+(AU49-AW49)*$AU$63+(AY49-BA49)*$AY$63+(BC49-BE49)*$BC$63</f>
        <v>3359.980468700259</v>
      </c>
      <c r="BW49" s="83">
        <f aca="true" t="shared" si="71" ref="BW49:BW57">BV49-(IF(BH49=0,0,D49-E49)+IF(BI49=0,0,(G49-I49)*G$63)+IF(BJ49=0,0,(K49-M49)*K$63)+IF(BK49=0,0,(O49-Q49)*O$63)+IF(BL49=0,0,(S49-U49)*S$63)+IF(BM49=0,0,(W49-Y49)*W$63)+IF(BN49=0,0,(AA49-AC49)*AA$63)+IF(BO49=0,0,(AE49-AG49)*AE$63)+IF(BP49=0,0,(AI49-AK49)*AI$63)+IF(BQ49=0,0,(AM49-AO49)*AM$63)+IF(BR49=0,0,(AQ49-AS49)*$AQ$63)+IF(BS49=0,0,(AU49-AW49)*$AU$63)+IF(BT49=0,0,(AY49-BA49)*$AY$63)+IF(BU49=0,0,(BC49-BE49)*$BC$63))</f>
        <v>0</v>
      </c>
      <c r="BX49" s="83">
        <f aca="true" t="shared" si="72" ref="BX49:BX57">(D49-E49)*BH49+((G49-H49-(I49-J49))*G$63)*BI49+((K49-L49-(M49-N49))*K$63)*BJ49+((O49-P49-(Q49-R49))*O$63)*BK49+((S49-T49-(U49-V49))*S$63)*BL49+((W49-X49-(Y49-Z49))*W$63)*BM49+((AA49-AB49-(AC49-AD49))*AA$63)*BN49+((AE49-AF49-(AG49-AH49))*AE$63)*BO49+((AI49-AJ49-(AK49-AL49))*AI$63)*BP49+((AM49-AN49)*BQ49-(AO49-AP49))*$AM$63+((AQ49-AR49)*BR49-(AS49-AT49))*$AQ$63+((AU49-AV49)*BS49-(AW49-AX49))*$AU$63+((AY49-AZ49)*BT49-(BA49-BB49))*$AY$63+((BC49-BD49)*BU49-(BF49-BG49))*$BC$63</f>
        <v>4922.313558719871</v>
      </c>
    </row>
    <row r="50" spans="1:76" ht="12.75" customHeight="1">
      <c r="A50" s="425"/>
      <c r="B50" s="28" t="s">
        <v>9</v>
      </c>
      <c r="C50" s="7">
        <v>40</v>
      </c>
      <c r="D50" s="37">
        <v>1789555.4300672002</v>
      </c>
      <c r="E50" s="144"/>
      <c r="F50" s="145">
        <v>1078896.6108103576</v>
      </c>
      <c r="G50" s="86">
        <v>2935.52</v>
      </c>
      <c r="H50" s="87"/>
      <c r="I50" s="124"/>
      <c r="J50" s="87"/>
      <c r="K50" s="88">
        <v>0</v>
      </c>
      <c r="L50" s="89">
        <v>0</v>
      </c>
      <c r="M50" s="146"/>
      <c r="N50" s="90"/>
      <c r="O50" s="94">
        <v>0</v>
      </c>
      <c r="P50" s="92"/>
      <c r="Q50" s="93"/>
      <c r="R50" s="92"/>
      <c r="S50" s="147">
        <v>0</v>
      </c>
      <c r="T50" s="174"/>
      <c r="U50" s="147"/>
      <c r="V50" s="148"/>
      <c r="W50" s="56">
        <v>0</v>
      </c>
      <c r="X50" s="56">
        <v>0</v>
      </c>
      <c r="Y50" s="56"/>
      <c r="Z50" s="57"/>
      <c r="AA50" s="75">
        <v>427343.3</v>
      </c>
      <c r="AB50" s="149">
        <v>0</v>
      </c>
      <c r="AC50" s="150"/>
      <c r="AD50" s="61"/>
      <c r="AE50" s="62">
        <v>0</v>
      </c>
      <c r="AF50" s="62">
        <v>0</v>
      </c>
      <c r="AG50" s="151"/>
      <c r="AH50" s="60"/>
      <c r="AI50" s="197">
        <v>0</v>
      </c>
      <c r="AJ50" s="147">
        <v>0</v>
      </c>
      <c r="AK50" s="147"/>
      <c r="AL50" s="148"/>
      <c r="AM50" s="198">
        <v>0</v>
      </c>
      <c r="AN50" s="198">
        <v>0</v>
      </c>
      <c r="AO50" s="198"/>
      <c r="AP50" s="244"/>
      <c r="AQ50" s="152">
        <v>0</v>
      </c>
      <c r="AR50" s="152">
        <v>0</v>
      </c>
      <c r="AS50" s="152"/>
      <c r="AT50" s="194"/>
      <c r="AU50" s="125">
        <v>0</v>
      </c>
      <c r="AV50" s="125">
        <v>0</v>
      </c>
      <c r="AW50" s="125"/>
      <c r="AX50" s="229"/>
      <c r="AY50" s="128">
        <v>0</v>
      </c>
      <c r="AZ50" s="128">
        <v>0</v>
      </c>
      <c r="BA50" s="128"/>
      <c r="BB50" s="128"/>
      <c r="BC50" s="138"/>
      <c r="BD50" s="135"/>
      <c r="BE50" s="135"/>
      <c r="BF50" s="135"/>
      <c r="BG50" s="26">
        <f t="shared" si="56"/>
        <v>1985.1154108486005</v>
      </c>
      <c r="BH50" s="45">
        <f t="shared" si="57"/>
        <v>0.2778852712150126</v>
      </c>
      <c r="BI50" s="45">
        <f t="shared" si="58"/>
        <v>0.7</v>
      </c>
      <c r="BJ50" s="45">
        <f t="shared" si="59"/>
        <v>0.725</v>
      </c>
      <c r="BK50" s="45">
        <f t="shared" si="60"/>
        <v>0.75</v>
      </c>
      <c r="BL50" s="45">
        <f t="shared" si="61"/>
        <v>0.775</v>
      </c>
      <c r="BM50" s="45">
        <f t="shared" si="62"/>
        <v>0.8</v>
      </c>
      <c r="BN50" s="45">
        <f t="shared" si="63"/>
        <v>0.825</v>
      </c>
      <c r="BO50" s="45">
        <f t="shared" si="64"/>
        <v>0.85</v>
      </c>
      <c r="BP50" s="45">
        <f t="shared" si="65"/>
        <v>0.875</v>
      </c>
      <c r="BQ50" s="45">
        <f t="shared" si="66"/>
        <v>0.9</v>
      </c>
      <c r="BR50" s="45">
        <f t="shared" si="67"/>
        <v>0.925</v>
      </c>
      <c r="BS50" s="45">
        <f t="shared" si="68"/>
        <v>0.95</v>
      </c>
      <c r="BT50" s="45">
        <f t="shared" si="16"/>
        <v>0.975</v>
      </c>
      <c r="BU50" s="45">
        <f t="shared" si="69"/>
        <v>1</v>
      </c>
      <c r="BV50" s="83">
        <f t="shared" si="70"/>
        <v>2099110.480532586</v>
      </c>
      <c r="BW50" s="83">
        <f t="shared" si="71"/>
        <v>0</v>
      </c>
      <c r="BX50" s="83">
        <f t="shared" si="72"/>
        <v>753929.4750759345</v>
      </c>
    </row>
    <row r="51" spans="1:76" ht="12.75" customHeight="1">
      <c r="A51" s="425"/>
      <c r="B51" s="28" t="s">
        <v>40</v>
      </c>
      <c r="C51" s="7">
        <v>22</v>
      </c>
      <c r="D51" s="37">
        <v>26297065.700687524</v>
      </c>
      <c r="E51" s="144"/>
      <c r="F51" s="145">
        <v>15052101.522653665</v>
      </c>
      <c r="G51" s="86">
        <v>1405286.87</v>
      </c>
      <c r="H51" s="87"/>
      <c r="I51" s="124"/>
      <c r="J51" s="87"/>
      <c r="K51" s="88">
        <v>1845035.27</v>
      </c>
      <c r="L51" s="89">
        <v>0</v>
      </c>
      <c r="M51" s="146"/>
      <c r="N51" s="90"/>
      <c r="O51" s="94">
        <v>1528257.69</v>
      </c>
      <c r="P51" s="92"/>
      <c r="Q51" s="93"/>
      <c r="R51" s="92"/>
      <c r="S51" s="147">
        <v>1585438.52</v>
      </c>
      <c r="T51" s="174"/>
      <c r="U51" s="147"/>
      <c r="V51" s="148"/>
      <c r="W51" s="56">
        <v>2332967.07</v>
      </c>
      <c r="X51" s="56">
        <v>0</v>
      </c>
      <c r="Y51" s="56"/>
      <c r="Z51" s="57"/>
      <c r="AA51" s="75">
        <v>1940524.2900000005</v>
      </c>
      <c r="AB51" s="149">
        <v>0</v>
      </c>
      <c r="AC51" s="150"/>
      <c r="AD51" s="61"/>
      <c r="AE51" s="62">
        <v>2451346.14</v>
      </c>
      <c r="AF51" s="62">
        <v>0</v>
      </c>
      <c r="AG51" s="151"/>
      <c r="AH51" s="60"/>
      <c r="AI51" s="197">
        <v>2357328.0099999993</v>
      </c>
      <c r="AJ51" s="147">
        <v>0</v>
      </c>
      <c r="AK51" s="147"/>
      <c r="AL51" s="148"/>
      <c r="AM51" s="198">
        <v>2372370</v>
      </c>
      <c r="AN51" s="198">
        <v>0</v>
      </c>
      <c r="AO51" s="198"/>
      <c r="AP51" s="244"/>
      <c r="AQ51" s="152">
        <v>2526316.8300000015</v>
      </c>
      <c r="AR51" s="152">
        <v>0</v>
      </c>
      <c r="AS51" s="152"/>
      <c r="AT51" s="194"/>
      <c r="AU51" s="125">
        <v>2378895.180000002</v>
      </c>
      <c r="AV51" s="125">
        <v>0</v>
      </c>
      <c r="AW51" s="125"/>
      <c r="AX51" s="219"/>
      <c r="AY51" s="128">
        <v>3399815.2399999993</v>
      </c>
      <c r="AZ51" s="128">
        <v>0</v>
      </c>
      <c r="BA51" s="128"/>
      <c r="BB51" s="128"/>
      <c r="BC51" s="138">
        <f>'[1]Resumen'!C42</f>
        <v>3619240.1199999996</v>
      </c>
      <c r="BD51" s="135">
        <f>'[1]Resumen'!F42</f>
        <v>0</v>
      </c>
      <c r="BE51" s="135"/>
      <c r="BF51" s="135"/>
      <c r="BG51" s="26">
        <f t="shared" si="56"/>
        <v>1991.5925164909072</v>
      </c>
      <c r="BH51" s="45">
        <f t="shared" si="57"/>
        <v>0</v>
      </c>
      <c r="BI51" s="45">
        <f t="shared" si="58"/>
        <v>0.4545454545454546</v>
      </c>
      <c r="BJ51" s="45">
        <f t="shared" si="59"/>
        <v>0.5</v>
      </c>
      <c r="BK51" s="45">
        <f t="shared" si="60"/>
        <v>0.5454545454545454</v>
      </c>
      <c r="BL51" s="45">
        <f t="shared" si="61"/>
        <v>0.5909090909090908</v>
      </c>
      <c r="BM51" s="45">
        <f t="shared" si="62"/>
        <v>0.6363636363636364</v>
      </c>
      <c r="BN51" s="45">
        <f t="shared" si="63"/>
        <v>0.6818181818181819</v>
      </c>
      <c r="BO51" s="45">
        <f t="shared" si="64"/>
        <v>0.7272727272727273</v>
      </c>
      <c r="BP51" s="45">
        <f t="shared" si="65"/>
        <v>0.7727272727272727</v>
      </c>
      <c r="BQ51" s="45">
        <f t="shared" si="66"/>
        <v>0.8181818181818181</v>
      </c>
      <c r="BR51" s="45">
        <f t="shared" si="67"/>
        <v>0.8636363636363636</v>
      </c>
      <c r="BS51" s="45">
        <f t="shared" si="68"/>
        <v>0.9090909090909091</v>
      </c>
      <c r="BT51" s="45">
        <f t="shared" si="16"/>
        <v>0.9545454545454546</v>
      </c>
      <c r="BU51" s="45">
        <f t="shared" si="69"/>
        <v>1</v>
      </c>
      <c r="BV51" s="83">
        <f t="shared" si="70"/>
        <v>49675540.91418282</v>
      </c>
      <c r="BW51" s="83">
        <f t="shared" si="71"/>
        <v>26297065.700687524</v>
      </c>
      <c r="BX51" s="83">
        <f t="shared" si="72"/>
        <v>17976543.97093874</v>
      </c>
    </row>
    <row r="52" spans="1:76" ht="12.75" customHeight="1">
      <c r="A52" s="425"/>
      <c r="B52" s="28" t="s">
        <v>54</v>
      </c>
      <c r="C52" s="7">
        <v>22</v>
      </c>
      <c r="D52" s="37">
        <v>0</v>
      </c>
      <c r="E52" s="144"/>
      <c r="F52" s="145">
        <v>0</v>
      </c>
      <c r="G52" s="86">
        <v>0</v>
      </c>
      <c r="H52" s="87"/>
      <c r="I52" s="124"/>
      <c r="J52" s="87"/>
      <c r="K52" s="88">
        <v>0</v>
      </c>
      <c r="L52" s="89">
        <v>0</v>
      </c>
      <c r="M52" s="146"/>
      <c r="N52" s="90"/>
      <c r="O52" s="94">
        <v>0</v>
      </c>
      <c r="P52" s="92"/>
      <c r="Q52" s="93"/>
      <c r="R52" s="92"/>
      <c r="S52" s="147">
        <v>0</v>
      </c>
      <c r="T52" s="174"/>
      <c r="U52" s="147"/>
      <c r="V52" s="148"/>
      <c r="W52" s="56">
        <v>0</v>
      </c>
      <c r="X52" s="56">
        <v>0</v>
      </c>
      <c r="Y52" s="56"/>
      <c r="Z52" s="57"/>
      <c r="AA52" s="75">
        <v>0</v>
      </c>
      <c r="AB52" s="149">
        <v>0</v>
      </c>
      <c r="AC52" s="150"/>
      <c r="AD52" s="61"/>
      <c r="AE52" s="62">
        <v>0</v>
      </c>
      <c r="AF52" s="62">
        <v>0</v>
      </c>
      <c r="AG52" s="151"/>
      <c r="AH52" s="60"/>
      <c r="AI52" s="197">
        <v>0</v>
      </c>
      <c r="AJ52" s="147">
        <v>0</v>
      </c>
      <c r="AK52" s="147"/>
      <c r="AL52" s="148"/>
      <c r="AM52" s="198">
        <v>0</v>
      </c>
      <c r="AN52" s="198">
        <v>0</v>
      </c>
      <c r="AO52" s="198"/>
      <c r="AP52" s="244"/>
      <c r="AQ52" s="152">
        <v>0</v>
      </c>
      <c r="AR52" s="152">
        <v>0</v>
      </c>
      <c r="AS52" s="152"/>
      <c r="AT52" s="194"/>
      <c r="AU52" s="125">
        <v>0</v>
      </c>
      <c r="AV52" s="125">
        <v>0</v>
      </c>
      <c r="AW52" s="125"/>
      <c r="AX52" s="219"/>
      <c r="AY52" s="128">
        <v>0</v>
      </c>
      <c r="AZ52" s="128">
        <v>0</v>
      </c>
      <c r="BA52" s="128"/>
      <c r="BB52" s="128"/>
      <c r="BC52" s="138">
        <f>'[1]Resumen'!C43</f>
        <v>0</v>
      </c>
      <c r="BD52" s="135">
        <f>'[1]Resumen'!F43</f>
        <v>0</v>
      </c>
      <c r="BE52" s="135"/>
      <c r="BF52" s="135"/>
      <c r="BG52" s="26">
        <f t="shared" si="56"/>
        <v>0</v>
      </c>
      <c r="BH52" s="45">
        <f t="shared" si="57"/>
        <v>0</v>
      </c>
      <c r="BI52" s="45">
        <f t="shared" si="58"/>
        <v>0.4545454545454546</v>
      </c>
      <c r="BJ52" s="45">
        <f t="shared" si="59"/>
        <v>0.5</v>
      </c>
      <c r="BK52" s="45">
        <f t="shared" si="60"/>
        <v>0.5454545454545454</v>
      </c>
      <c r="BL52" s="45">
        <f t="shared" si="61"/>
        <v>0.5909090909090908</v>
      </c>
      <c r="BM52" s="45">
        <f t="shared" si="62"/>
        <v>0.6363636363636364</v>
      </c>
      <c r="BN52" s="45">
        <f t="shared" si="63"/>
        <v>0.6818181818181819</v>
      </c>
      <c r="BO52" s="45">
        <f t="shared" si="64"/>
        <v>0.7272727272727273</v>
      </c>
      <c r="BP52" s="45">
        <f t="shared" si="65"/>
        <v>0.7727272727272727</v>
      </c>
      <c r="BQ52" s="45">
        <f t="shared" si="66"/>
        <v>0.8181818181818181</v>
      </c>
      <c r="BR52" s="45">
        <f t="shared" si="67"/>
        <v>0.8636363636363636</v>
      </c>
      <c r="BS52" s="45">
        <f t="shared" si="68"/>
        <v>0.9090909090909091</v>
      </c>
      <c r="BT52" s="45">
        <f t="shared" si="16"/>
        <v>0.9545454545454546</v>
      </c>
      <c r="BU52" s="45">
        <f t="shared" si="69"/>
        <v>1</v>
      </c>
      <c r="BV52" s="83">
        <f t="shared" si="70"/>
        <v>0</v>
      </c>
      <c r="BW52" s="83">
        <f t="shared" si="71"/>
        <v>0</v>
      </c>
      <c r="BX52" s="83">
        <f t="shared" si="72"/>
        <v>0</v>
      </c>
    </row>
    <row r="53" spans="1:76" ht="12.75" customHeight="1">
      <c r="A53" s="425"/>
      <c r="B53" s="28" t="s">
        <v>10</v>
      </c>
      <c r="C53" s="7">
        <v>7</v>
      </c>
      <c r="D53" s="37">
        <v>271822.56421241054</v>
      </c>
      <c r="E53" s="144"/>
      <c r="F53" s="145">
        <v>155581.022060474</v>
      </c>
      <c r="G53" s="86">
        <v>21233</v>
      </c>
      <c r="H53" s="87"/>
      <c r="I53" s="124"/>
      <c r="J53" s="87"/>
      <c r="K53" s="88">
        <v>0</v>
      </c>
      <c r="L53" s="89">
        <v>0</v>
      </c>
      <c r="M53" s="146"/>
      <c r="N53" s="90"/>
      <c r="O53" s="94">
        <v>0</v>
      </c>
      <c r="P53" s="92"/>
      <c r="Q53" s="93"/>
      <c r="R53" s="92"/>
      <c r="S53" s="147">
        <v>0</v>
      </c>
      <c r="T53" s="174"/>
      <c r="U53" s="147"/>
      <c r="V53" s="148"/>
      <c r="W53" s="56">
        <v>0</v>
      </c>
      <c r="X53" s="56">
        <v>0</v>
      </c>
      <c r="Y53" s="56"/>
      <c r="Z53" s="57"/>
      <c r="AA53" s="75">
        <v>0</v>
      </c>
      <c r="AB53" s="149">
        <v>0</v>
      </c>
      <c r="AC53" s="150"/>
      <c r="AD53" s="61"/>
      <c r="AE53" s="62">
        <v>0</v>
      </c>
      <c r="AF53" s="62">
        <v>0</v>
      </c>
      <c r="AG53" s="151"/>
      <c r="AH53" s="60"/>
      <c r="AI53" s="197">
        <v>0</v>
      </c>
      <c r="AJ53" s="147">
        <v>0</v>
      </c>
      <c r="AK53" s="147"/>
      <c r="AL53" s="148"/>
      <c r="AM53" s="198">
        <v>0</v>
      </c>
      <c r="AN53" s="198">
        <v>0</v>
      </c>
      <c r="AO53" s="198"/>
      <c r="AP53" s="244"/>
      <c r="AQ53" s="152">
        <v>0</v>
      </c>
      <c r="AR53" s="152">
        <v>0</v>
      </c>
      <c r="AS53" s="152"/>
      <c r="AT53" s="194"/>
      <c r="AU53" s="125">
        <v>0</v>
      </c>
      <c r="AV53" s="125">
        <v>0</v>
      </c>
      <c r="AW53" s="125"/>
      <c r="AX53" s="219"/>
      <c r="AY53" s="128">
        <v>0</v>
      </c>
      <c r="AZ53" s="128">
        <v>0</v>
      </c>
      <c r="BA53" s="128"/>
      <c r="BB53" s="128"/>
      <c r="BC53" s="138"/>
      <c r="BD53" s="135"/>
      <c r="BE53" s="135"/>
      <c r="BF53" s="135"/>
      <c r="BG53" s="26">
        <f t="shared" si="56"/>
        <v>1998.0065369759823</v>
      </c>
      <c r="BH53" s="45">
        <f t="shared" si="57"/>
        <v>0</v>
      </c>
      <c r="BI53" s="45">
        <f t="shared" si="58"/>
        <v>0</v>
      </c>
      <c r="BJ53" s="45">
        <f t="shared" si="59"/>
        <v>0</v>
      </c>
      <c r="BK53" s="45">
        <f t="shared" si="60"/>
        <v>0</v>
      </c>
      <c r="BL53" s="45">
        <f t="shared" si="61"/>
        <v>0</v>
      </c>
      <c r="BM53" s="45">
        <f t="shared" si="62"/>
        <v>0</v>
      </c>
      <c r="BN53" s="45">
        <f t="shared" si="63"/>
        <v>0</v>
      </c>
      <c r="BO53" s="45">
        <f t="shared" si="64"/>
        <v>0.1428571428571429</v>
      </c>
      <c r="BP53" s="45">
        <f t="shared" si="65"/>
        <v>0.2857142857142857</v>
      </c>
      <c r="BQ53" s="45">
        <f t="shared" si="66"/>
        <v>0.4285714285714286</v>
      </c>
      <c r="BR53" s="45">
        <f t="shared" si="67"/>
        <v>0.5714285714285714</v>
      </c>
      <c r="BS53" s="45">
        <f t="shared" si="68"/>
        <v>0.7142857142857143</v>
      </c>
      <c r="BT53" s="45">
        <f t="shared" si="16"/>
        <v>0.8571428571428572</v>
      </c>
      <c r="BU53" s="45">
        <f t="shared" si="69"/>
        <v>1</v>
      </c>
      <c r="BV53" s="83">
        <f t="shared" si="70"/>
        <v>291368.06760291086</v>
      </c>
      <c r="BW53" s="83">
        <f t="shared" si="71"/>
        <v>291368.06760291086</v>
      </c>
      <c r="BX53" s="83">
        <f t="shared" si="72"/>
        <v>1603.5861068651882</v>
      </c>
    </row>
    <row r="54" spans="1:76" ht="12.75" customHeight="1">
      <c r="A54" s="425"/>
      <c r="B54" s="28" t="s">
        <v>11</v>
      </c>
      <c r="C54" s="7">
        <v>4</v>
      </c>
      <c r="D54" s="37">
        <v>524338.0136432359</v>
      </c>
      <c r="E54" s="144"/>
      <c r="F54" s="145">
        <v>300131.00439281407</v>
      </c>
      <c r="G54" s="86">
        <v>0</v>
      </c>
      <c r="H54" s="87"/>
      <c r="I54" s="124"/>
      <c r="J54" s="87"/>
      <c r="K54" s="88">
        <v>0</v>
      </c>
      <c r="L54" s="89">
        <v>0</v>
      </c>
      <c r="M54" s="146"/>
      <c r="N54" s="90"/>
      <c r="O54" s="94">
        <v>0</v>
      </c>
      <c r="P54" s="92"/>
      <c r="Q54" s="93"/>
      <c r="R54" s="92"/>
      <c r="S54" s="147">
        <v>0</v>
      </c>
      <c r="T54" s="174"/>
      <c r="U54" s="147"/>
      <c r="V54" s="148"/>
      <c r="W54" s="56">
        <v>0</v>
      </c>
      <c r="X54" s="56">
        <v>0</v>
      </c>
      <c r="Y54" s="56"/>
      <c r="Z54" s="57"/>
      <c r="AA54" s="75">
        <v>0</v>
      </c>
      <c r="AB54" s="149">
        <v>0</v>
      </c>
      <c r="AC54" s="150"/>
      <c r="AD54" s="61"/>
      <c r="AE54" s="62">
        <v>0</v>
      </c>
      <c r="AF54" s="62">
        <v>0</v>
      </c>
      <c r="AG54" s="151"/>
      <c r="AH54" s="60"/>
      <c r="AI54" s="197">
        <v>0</v>
      </c>
      <c r="AJ54" s="147">
        <v>0</v>
      </c>
      <c r="AK54" s="147"/>
      <c r="AL54" s="148"/>
      <c r="AM54" s="198">
        <v>0</v>
      </c>
      <c r="AN54" s="198">
        <v>0</v>
      </c>
      <c r="AO54" s="198"/>
      <c r="AP54" s="244"/>
      <c r="AQ54" s="152">
        <v>0</v>
      </c>
      <c r="AR54" s="152">
        <v>0</v>
      </c>
      <c r="AS54" s="152"/>
      <c r="AT54" s="194"/>
      <c r="AU54" s="125">
        <v>0</v>
      </c>
      <c r="AV54" s="125">
        <v>0</v>
      </c>
      <c r="AW54" s="125"/>
      <c r="AX54" s="219"/>
      <c r="AY54" s="128">
        <v>0</v>
      </c>
      <c r="AZ54" s="128">
        <v>0</v>
      </c>
      <c r="BA54" s="128"/>
      <c r="BB54" s="128"/>
      <c r="BC54" s="138"/>
      <c r="BD54" s="135"/>
      <c r="BE54" s="135"/>
      <c r="BF54" s="135"/>
      <c r="BG54" s="26">
        <f t="shared" si="56"/>
        <v>1999.289599430775</v>
      </c>
      <c r="BH54" s="45">
        <f t="shared" si="57"/>
        <v>0</v>
      </c>
      <c r="BI54" s="45">
        <f t="shared" si="58"/>
        <v>0</v>
      </c>
      <c r="BJ54" s="45">
        <f t="shared" si="59"/>
        <v>0</v>
      </c>
      <c r="BK54" s="45">
        <f t="shared" si="60"/>
        <v>0</v>
      </c>
      <c r="BL54" s="45">
        <f t="shared" si="61"/>
        <v>0</v>
      </c>
      <c r="BM54" s="45">
        <f t="shared" si="62"/>
        <v>0</v>
      </c>
      <c r="BN54" s="45">
        <f t="shared" si="63"/>
        <v>0</v>
      </c>
      <c r="BO54" s="45">
        <f t="shared" si="64"/>
        <v>0</v>
      </c>
      <c r="BP54" s="45">
        <f t="shared" si="65"/>
        <v>0</v>
      </c>
      <c r="BQ54" s="45">
        <f t="shared" si="66"/>
        <v>0</v>
      </c>
      <c r="BR54" s="45">
        <f t="shared" si="67"/>
        <v>0.25</v>
      </c>
      <c r="BS54" s="45">
        <f t="shared" si="68"/>
        <v>0.5</v>
      </c>
      <c r="BT54" s="45">
        <f t="shared" si="16"/>
        <v>0.75</v>
      </c>
      <c r="BU54" s="45">
        <f t="shared" si="69"/>
        <v>1</v>
      </c>
      <c r="BV54" s="83">
        <f t="shared" si="70"/>
        <v>524338.0136432359</v>
      </c>
      <c r="BW54" s="83">
        <f t="shared" si="71"/>
        <v>524338.0136432359</v>
      </c>
      <c r="BX54" s="83">
        <f t="shared" si="72"/>
        <v>1604.615883839722</v>
      </c>
    </row>
    <row r="55" spans="1:76" ht="12.75" customHeight="1">
      <c r="A55" s="425"/>
      <c r="B55" s="28" t="s">
        <v>12</v>
      </c>
      <c r="C55" s="7">
        <v>5</v>
      </c>
      <c r="D55" s="37">
        <v>0</v>
      </c>
      <c r="E55" s="144"/>
      <c r="F55" s="145">
        <v>0</v>
      </c>
      <c r="G55" s="86">
        <v>0</v>
      </c>
      <c r="H55" s="87"/>
      <c r="I55" s="124"/>
      <c r="J55" s="87"/>
      <c r="K55" s="88">
        <v>0</v>
      </c>
      <c r="L55" s="89">
        <v>0</v>
      </c>
      <c r="M55" s="146"/>
      <c r="N55" s="90"/>
      <c r="O55" s="94">
        <v>0</v>
      </c>
      <c r="P55" s="92"/>
      <c r="Q55" s="93"/>
      <c r="R55" s="92"/>
      <c r="S55" s="147">
        <v>0</v>
      </c>
      <c r="T55" s="174"/>
      <c r="U55" s="147"/>
      <c r="V55" s="148"/>
      <c r="W55" s="56">
        <v>0</v>
      </c>
      <c r="X55" s="56">
        <v>0</v>
      </c>
      <c r="Y55" s="56"/>
      <c r="Z55" s="57"/>
      <c r="AA55" s="75">
        <v>0</v>
      </c>
      <c r="AB55" s="149">
        <v>0</v>
      </c>
      <c r="AC55" s="150"/>
      <c r="AD55" s="61"/>
      <c r="AE55" s="62">
        <v>0</v>
      </c>
      <c r="AF55" s="62">
        <v>0</v>
      </c>
      <c r="AG55" s="151"/>
      <c r="AH55" s="60"/>
      <c r="AI55" s="197">
        <v>0</v>
      </c>
      <c r="AJ55" s="147">
        <v>0</v>
      </c>
      <c r="AK55" s="147"/>
      <c r="AL55" s="148"/>
      <c r="AM55" s="198">
        <v>0</v>
      </c>
      <c r="AN55" s="198">
        <v>0</v>
      </c>
      <c r="AO55" s="198"/>
      <c r="AP55" s="244"/>
      <c r="AQ55" s="152">
        <v>0</v>
      </c>
      <c r="AR55" s="152">
        <v>0</v>
      </c>
      <c r="AS55" s="152"/>
      <c r="AT55" s="194"/>
      <c r="AU55" s="125">
        <v>0</v>
      </c>
      <c r="AV55" s="125">
        <v>0</v>
      </c>
      <c r="AW55" s="125"/>
      <c r="AX55" s="219"/>
      <c r="AY55" s="128">
        <v>0</v>
      </c>
      <c r="AZ55" s="128">
        <v>0</v>
      </c>
      <c r="BA55" s="128"/>
      <c r="BB55" s="128"/>
      <c r="BC55" s="138"/>
      <c r="BD55" s="135"/>
      <c r="BE55" s="135"/>
      <c r="BF55" s="135"/>
      <c r="BG55" s="26">
        <f t="shared" si="56"/>
        <v>0</v>
      </c>
      <c r="BH55" s="45">
        <f t="shared" si="57"/>
        <v>0</v>
      </c>
      <c r="BI55" s="45">
        <f t="shared" si="58"/>
        <v>0</v>
      </c>
      <c r="BJ55" s="45">
        <f t="shared" si="59"/>
        <v>0</v>
      </c>
      <c r="BK55" s="45">
        <f t="shared" si="60"/>
        <v>0</v>
      </c>
      <c r="BL55" s="45">
        <f t="shared" si="61"/>
        <v>0</v>
      </c>
      <c r="BM55" s="45">
        <f t="shared" si="62"/>
        <v>0</v>
      </c>
      <c r="BN55" s="45">
        <f t="shared" si="63"/>
        <v>0</v>
      </c>
      <c r="BO55" s="45">
        <f t="shared" si="64"/>
        <v>0</v>
      </c>
      <c r="BP55" s="45">
        <f t="shared" si="65"/>
        <v>0</v>
      </c>
      <c r="BQ55" s="45">
        <f t="shared" si="66"/>
        <v>0.19999999999999996</v>
      </c>
      <c r="BR55" s="45">
        <f t="shared" si="67"/>
        <v>0.4</v>
      </c>
      <c r="BS55" s="45">
        <f t="shared" si="68"/>
        <v>0.6</v>
      </c>
      <c r="BT55" s="45">
        <f t="shared" si="16"/>
        <v>0.8</v>
      </c>
      <c r="BU55" s="45">
        <f t="shared" si="69"/>
        <v>1</v>
      </c>
      <c r="BV55" s="83">
        <f t="shared" si="70"/>
        <v>0</v>
      </c>
      <c r="BW55" s="83">
        <f t="shared" si="71"/>
        <v>0</v>
      </c>
      <c r="BX55" s="83">
        <f t="shared" si="72"/>
        <v>0</v>
      </c>
    </row>
    <row r="56" spans="1:76" ht="12.75" customHeight="1">
      <c r="A56" s="425"/>
      <c r="B56" s="28" t="s">
        <v>13</v>
      </c>
      <c r="C56" s="7">
        <v>8</v>
      </c>
      <c r="D56" s="37">
        <v>0</v>
      </c>
      <c r="E56" s="144"/>
      <c r="F56" s="145">
        <v>0</v>
      </c>
      <c r="G56" s="86">
        <v>0</v>
      </c>
      <c r="H56" s="87"/>
      <c r="I56" s="124"/>
      <c r="J56" s="87"/>
      <c r="K56" s="88">
        <v>0</v>
      </c>
      <c r="L56" s="89">
        <v>0</v>
      </c>
      <c r="M56" s="146"/>
      <c r="N56" s="90"/>
      <c r="O56" s="94">
        <v>0</v>
      </c>
      <c r="P56" s="92"/>
      <c r="Q56" s="93"/>
      <c r="R56" s="92"/>
      <c r="S56" s="147">
        <v>0</v>
      </c>
      <c r="T56" s="174"/>
      <c r="U56" s="147"/>
      <c r="V56" s="148"/>
      <c r="W56" s="56">
        <v>0</v>
      </c>
      <c r="X56" s="56">
        <v>0</v>
      </c>
      <c r="Y56" s="56"/>
      <c r="Z56" s="57"/>
      <c r="AA56" s="75">
        <v>0</v>
      </c>
      <c r="AB56" s="149">
        <v>0</v>
      </c>
      <c r="AC56" s="150"/>
      <c r="AD56" s="61"/>
      <c r="AE56" s="62">
        <v>0</v>
      </c>
      <c r="AF56" s="62">
        <v>0</v>
      </c>
      <c r="AG56" s="151"/>
      <c r="AH56" s="60"/>
      <c r="AI56" s="197">
        <v>0</v>
      </c>
      <c r="AJ56" s="147">
        <v>0</v>
      </c>
      <c r="AK56" s="147"/>
      <c r="AL56" s="148"/>
      <c r="AM56" s="198">
        <v>0</v>
      </c>
      <c r="AN56" s="198">
        <v>0</v>
      </c>
      <c r="AO56" s="198"/>
      <c r="AP56" s="244"/>
      <c r="AQ56" s="152">
        <v>0</v>
      </c>
      <c r="AR56" s="152">
        <v>0</v>
      </c>
      <c r="AS56" s="152"/>
      <c r="AT56" s="194"/>
      <c r="AU56" s="125">
        <v>0</v>
      </c>
      <c r="AV56" s="125">
        <v>0</v>
      </c>
      <c r="AW56" s="125"/>
      <c r="AX56" s="219"/>
      <c r="AY56" s="128">
        <v>0</v>
      </c>
      <c r="AZ56" s="128">
        <v>0</v>
      </c>
      <c r="BA56" s="128"/>
      <c r="BB56" s="128"/>
      <c r="BC56" s="138"/>
      <c r="BD56" s="135"/>
      <c r="BE56" s="135"/>
      <c r="BF56" s="135"/>
      <c r="BG56" s="26">
        <f t="shared" si="56"/>
        <v>0</v>
      </c>
      <c r="BH56" s="45">
        <f t="shared" si="57"/>
        <v>0</v>
      </c>
      <c r="BI56" s="45">
        <f t="shared" si="58"/>
        <v>0</v>
      </c>
      <c r="BJ56" s="45">
        <f t="shared" si="59"/>
        <v>0</v>
      </c>
      <c r="BK56" s="45">
        <f t="shared" si="60"/>
        <v>0</v>
      </c>
      <c r="BL56" s="45">
        <f t="shared" si="61"/>
        <v>0</v>
      </c>
      <c r="BM56" s="45">
        <f t="shared" si="62"/>
        <v>0</v>
      </c>
      <c r="BN56" s="45">
        <f t="shared" si="63"/>
        <v>0.125</v>
      </c>
      <c r="BO56" s="45">
        <f t="shared" si="64"/>
        <v>0.25</v>
      </c>
      <c r="BP56" s="45">
        <f t="shared" si="65"/>
        <v>0.375</v>
      </c>
      <c r="BQ56" s="45">
        <f t="shared" si="66"/>
        <v>0.5</v>
      </c>
      <c r="BR56" s="45">
        <f t="shared" si="67"/>
        <v>0.625</v>
      </c>
      <c r="BS56" s="45">
        <f t="shared" si="68"/>
        <v>0.75</v>
      </c>
      <c r="BT56" s="45">
        <f t="shared" si="16"/>
        <v>0.875</v>
      </c>
      <c r="BU56" s="45">
        <f t="shared" si="69"/>
        <v>1</v>
      </c>
      <c r="BV56" s="83">
        <f t="shared" si="70"/>
        <v>0</v>
      </c>
      <c r="BW56" s="83">
        <f t="shared" si="71"/>
        <v>0</v>
      </c>
      <c r="BX56" s="83">
        <f t="shared" si="72"/>
        <v>0</v>
      </c>
    </row>
    <row r="57" spans="1:76" ht="12.75" customHeight="1" thickBot="1">
      <c r="A57" s="425"/>
      <c r="B57" s="29" t="s">
        <v>41</v>
      </c>
      <c r="C57" s="11">
        <v>17</v>
      </c>
      <c r="D57" s="41">
        <v>1434140.860112974</v>
      </c>
      <c r="E57" s="144"/>
      <c r="F57" s="155">
        <v>820883.6957763091</v>
      </c>
      <c r="G57" s="86">
        <v>0</v>
      </c>
      <c r="H57" s="95"/>
      <c r="I57" s="124"/>
      <c r="J57" s="95"/>
      <c r="K57" s="88">
        <v>0</v>
      </c>
      <c r="L57" s="96">
        <v>0</v>
      </c>
      <c r="M57" s="146"/>
      <c r="N57" s="97"/>
      <c r="O57" s="91">
        <v>0</v>
      </c>
      <c r="P57" s="98"/>
      <c r="Q57" s="93"/>
      <c r="R57" s="98"/>
      <c r="S57" s="166">
        <v>0</v>
      </c>
      <c r="T57" s="175"/>
      <c r="U57" s="147"/>
      <c r="V57" s="167"/>
      <c r="W57" s="56">
        <v>0</v>
      </c>
      <c r="X57" s="56">
        <v>0</v>
      </c>
      <c r="Y57" s="56"/>
      <c r="Z57" s="63"/>
      <c r="AA57" s="75">
        <v>0</v>
      </c>
      <c r="AB57" s="149">
        <v>0</v>
      </c>
      <c r="AC57" s="150"/>
      <c r="AD57" s="64"/>
      <c r="AE57" s="62">
        <v>0</v>
      </c>
      <c r="AF57" s="62">
        <v>0</v>
      </c>
      <c r="AG57" s="151"/>
      <c r="AH57" s="65"/>
      <c r="AI57" s="215">
        <v>0</v>
      </c>
      <c r="AJ57" s="147">
        <v>0</v>
      </c>
      <c r="AK57" s="147"/>
      <c r="AL57" s="167"/>
      <c r="AM57" s="198">
        <v>0</v>
      </c>
      <c r="AN57" s="198">
        <v>0</v>
      </c>
      <c r="AO57" s="198"/>
      <c r="AP57" s="245"/>
      <c r="AQ57" s="152">
        <v>0</v>
      </c>
      <c r="AR57" s="152">
        <v>0</v>
      </c>
      <c r="AS57" s="152"/>
      <c r="AT57" s="195"/>
      <c r="AU57" s="125">
        <v>0</v>
      </c>
      <c r="AV57" s="125">
        <v>0</v>
      </c>
      <c r="AW57" s="125"/>
      <c r="AX57" s="220"/>
      <c r="AY57" s="129">
        <v>140059.97</v>
      </c>
      <c r="AZ57" s="129">
        <v>0</v>
      </c>
      <c r="BA57" s="129"/>
      <c r="BB57" s="129"/>
      <c r="BC57" s="138">
        <f>'[1]Resumen'!$C$44</f>
        <v>96346.01</v>
      </c>
      <c r="BD57" s="136">
        <f>'[1]Resumen'!$F$44</f>
        <v>0</v>
      </c>
      <c r="BE57" s="136"/>
      <c r="BF57" s="136"/>
      <c r="BG57" s="26">
        <f t="shared" si="56"/>
        <v>1993.7305803190754</v>
      </c>
      <c r="BH57" s="46">
        <f t="shared" si="57"/>
        <v>0</v>
      </c>
      <c r="BI57" s="45">
        <f t="shared" si="58"/>
        <v>0.2941176470588235</v>
      </c>
      <c r="BJ57" s="45">
        <f t="shared" si="59"/>
        <v>0.3529411764705882</v>
      </c>
      <c r="BK57" s="45">
        <f t="shared" si="60"/>
        <v>0.4117647058823529</v>
      </c>
      <c r="BL57" s="45">
        <f t="shared" si="61"/>
        <v>0.47058823529411764</v>
      </c>
      <c r="BM57" s="45">
        <f t="shared" si="62"/>
        <v>0.5294117647058824</v>
      </c>
      <c r="BN57" s="45">
        <f t="shared" si="63"/>
        <v>0.5882352941176471</v>
      </c>
      <c r="BO57" s="45">
        <f t="shared" si="64"/>
        <v>0.6470588235294117</v>
      </c>
      <c r="BP57" s="45">
        <f t="shared" si="65"/>
        <v>0.7058823529411764</v>
      </c>
      <c r="BQ57" s="45">
        <f t="shared" si="66"/>
        <v>0.7647058823529411</v>
      </c>
      <c r="BR57" s="45">
        <f t="shared" si="67"/>
        <v>0.8235294117647058</v>
      </c>
      <c r="BS57" s="45">
        <f t="shared" si="68"/>
        <v>0.8823529411764706</v>
      </c>
      <c r="BT57" s="45">
        <f t="shared" si="16"/>
        <v>0.9411764705882353</v>
      </c>
      <c r="BU57" s="45">
        <f t="shared" si="69"/>
        <v>1</v>
      </c>
      <c r="BV57" s="83">
        <f t="shared" si="70"/>
        <v>1623515.4715511801</v>
      </c>
      <c r="BW57" s="83">
        <f t="shared" si="71"/>
        <v>1434140.860112974</v>
      </c>
      <c r="BX57" s="83">
        <f t="shared" si="72"/>
        <v>184383.70828032633</v>
      </c>
    </row>
    <row r="58" spans="1:76" s="1" customFormat="1" ht="12.75" customHeight="1" thickBot="1">
      <c r="A58" s="426"/>
      <c r="B58" s="30" t="s">
        <v>42</v>
      </c>
      <c r="C58" s="31"/>
      <c r="D58" s="38">
        <f>SUM(D48:D57)</f>
        <v>30320282.549192045</v>
      </c>
      <c r="E58" s="38"/>
      <c r="F58" s="38">
        <f aca="true" t="shared" si="73" ref="F58:AJ58">SUM(F48:F57)</f>
        <v>17410953.85569362</v>
      </c>
      <c r="G58" s="66">
        <f t="shared" si="73"/>
        <v>1429455.3900000001</v>
      </c>
      <c r="H58" s="66">
        <f t="shared" si="73"/>
        <v>0</v>
      </c>
      <c r="I58" s="66"/>
      <c r="J58" s="66"/>
      <c r="K58" s="115">
        <f t="shared" si="73"/>
        <v>1845035.27</v>
      </c>
      <c r="L58" s="115">
        <f t="shared" si="73"/>
        <v>0</v>
      </c>
      <c r="M58" s="115"/>
      <c r="N58" s="115"/>
      <c r="O58" s="67">
        <f t="shared" si="73"/>
        <v>1528257.69</v>
      </c>
      <c r="P58" s="67">
        <f t="shared" si="73"/>
        <v>0</v>
      </c>
      <c r="Q58" s="67"/>
      <c r="R58" s="67"/>
      <c r="S58" s="120">
        <f t="shared" si="73"/>
        <v>1585438.52</v>
      </c>
      <c r="T58" s="121">
        <f t="shared" si="73"/>
        <v>0</v>
      </c>
      <c r="U58" s="121"/>
      <c r="V58" s="122"/>
      <c r="W58" s="66">
        <f t="shared" si="73"/>
        <v>2332967.07</v>
      </c>
      <c r="X58" s="66">
        <f t="shared" si="73"/>
        <v>0</v>
      </c>
      <c r="Y58" s="66"/>
      <c r="Z58" s="66"/>
      <c r="AA58" s="115">
        <f t="shared" si="73"/>
        <v>2367867.5900000003</v>
      </c>
      <c r="AB58" s="115">
        <f t="shared" si="73"/>
        <v>0</v>
      </c>
      <c r="AC58" s="123"/>
      <c r="AD58" s="115"/>
      <c r="AE58" s="67">
        <f t="shared" si="73"/>
        <v>2451346.14</v>
      </c>
      <c r="AF58" s="67">
        <f t="shared" si="73"/>
        <v>0</v>
      </c>
      <c r="AG58" s="67"/>
      <c r="AH58" s="116"/>
      <c r="AI58" s="221">
        <f t="shared" si="73"/>
        <v>2357328.0099999993</v>
      </c>
      <c r="AJ58" s="121">
        <f t="shared" si="73"/>
        <v>0</v>
      </c>
      <c r="AK58" s="121"/>
      <c r="AL58" s="122"/>
      <c r="AM58" s="207">
        <f aca="true" t="shared" si="74" ref="AM58:BD58">SUM(AM48:AM57)</f>
        <v>2372370</v>
      </c>
      <c r="AN58" s="241">
        <f t="shared" si="74"/>
        <v>0</v>
      </c>
      <c r="AO58" s="241"/>
      <c r="AP58" s="241"/>
      <c r="AQ58" s="184">
        <f t="shared" si="74"/>
        <v>2526316.8300000015</v>
      </c>
      <c r="AR58" s="184">
        <f t="shared" si="74"/>
        <v>0</v>
      </c>
      <c r="AS58" s="184"/>
      <c r="AT58" s="184"/>
      <c r="AU58" s="201">
        <f t="shared" si="74"/>
        <v>2378895.180000002</v>
      </c>
      <c r="AV58" s="201">
        <f t="shared" si="74"/>
        <v>0</v>
      </c>
      <c r="AW58" s="201"/>
      <c r="AX58" s="201"/>
      <c r="AY58" s="132">
        <f t="shared" si="74"/>
        <v>3539875.2099999995</v>
      </c>
      <c r="AZ58" s="132">
        <f t="shared" si="74"/>
        <v>0</v>
      </c>
      <c r="BA58" s="132"/>
      <c r="BB58" s="132"/>
      <c r="BC58" s="139">
        <f t="shared" si="74"/>
        <v>3715586.1299999994</v>
      </c>
      <c r="BD58" s="139">
        <f t="shared" si="74"/>
        <v>0</v>
      </c>
      <c r="BE58" s="139"/>
      <c r="BF58" s="139"/>
      <c r="BG58" s="53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114">
        <f>SUM(BV48:BV57)</f>
        <v>54217232.92798143</v>
      </c>
      <c r="BW58" s="114">
        <f>SUM(BW48:BW57)</f>
        <v>28546912.64204664</v>
      </c>
      <c r="BX58" s="114">
        <f>SUM(BX48:BX57)</f>
        <v>18922987.669844422</v>
      </c>
    </row>
    <row r="59" spans="1:76" s="23" customFormat="1" ht="30" customHeight="1">
      <c r="A59" s="2"/>
      <c r="B59" s="21" t="s">
        <v>43</v>
      </c>
      <c r="C59" s="22"/>
      <c r="D59" s="32">
        <f aca="true" t="shared" si="75" ref="D59:AI59">D13+D45+D47+D58</f>
        <v>365247420.05039185</v>
      </c>
      <c r="E59" s="32"/>
      <c r="F59" s="32">
        <f t="shared" si="75"/>
        <v>208920072.84576294</v>
      </c>
      <c r="G59" s="25">
        <f t="shared" si="75"/>
        <v>21991193.608861998</v>
      </c>
      <c r="H59" s="25">
        <f t="shared" si="75"/>
        <v>0</v>
      </c>
      <c r="I59" s="25"/>
      <c r="J59" s="25"/>
      <c r="K59" s="33">
        <f t="shared" si="75"/>
        <v>21245068.062247</v>
      </c>
      <c r="L59" s="33">
        <f t="shared" si="75"/>
        <v>6861633</v>
      </c>
      <c r="M59" s="33"/>
      <c r="N59" s="33"/>
      <c r="O59" s="34">
        <f t="shared" si="75"/>
        <v>15731828.199016998</v>
      </c>
      <c r="P59" s="34">
        <f t="shared" si="75"/>
        <v>0</v>
      </c>
      <c r="Q59" s="34"/>
      <c r="R59" s="34"/>
      <c r="S59" s="250">
        <f t="shared" si="75"/>
        <v>27177682.650000002</v>
      </c>
      <c r="T59" s="181">
        <f t="shared" si="75"/>
        <v>1983756</v>
      </c>
      <c r="U59" s="181"/>
      <c r="V59" s="181"/>
      <c r="W59" s="25">
        <f t="shared" si="75"/>
        <v>21210692.689999994</v>
      </c>
      <c r="X59" s="25">
        <f t="shared" si="75"/>
        <v>0</v>
      </c>
      <c r="Y59" s="25"/>
      <c r="Z59" s="25"/>
      <c r="AA59" s="33">
        <f t="shared" si="75"/>
        <v>22645037.58</v>
      </c>
      <c r="AB59" s="33">
        <f t="shared" si="75"/>
        <v>3019158.69</v>
      </c>
      <c r="AC59" s="33"/>
      <c r="AD59" s="33"/>
      <c r="AE59" s="36">
        <f t="shared" si="75"/>
        <v>25891274.3133722</v>
      </c>
      <c r="AF59" s="34">
        <f t="shared" si="75"/>
        <v>0</v>
      </c>
      <c r="AG59" s="34"/>
      <c r="AH59" s="34"/>
      <c r="AI59" s="222">
        <f t="shared" si="75"/>
        <v>23534302.86</v>
      </c>
      <c r="AJ59" s="181">
        <f aca="true" t="shared" si="76" ref="AJ59:BD59">AJ13+AJ45+AJ47+AJ58</f>
        <v>169592.56</v>
      </c>
      <c r="AK59" s="181"/>
      <c r="AL59" s="181"/>
      <c r="AM59" s="223">
        <f t="shared" si="76"/>
        <v>23428599.206099994</v>
      </c>
      <c r="AN59" s="246">
        <f t="shared" si="76"/>
        <v>0</v>
      </c>
      <c r="AO59" s="247"/>
      <c r="AP59" s="246"/>
      <c r="AQ59" s="196">
        <f t="shared" si="76"/>
        <v>38687520.20272293</v>
      </c>
      <c r="AR59" s="196">
        <f t="shared" si="76"/>
        <v>0</v>
      </c>
      <c r="AS59" s="185"/>
      <c r="AT59" s="176"/>
      <c r="AU59" s="224">
        <f t="shared" si="76"/>
        <v>42601316.685</v>
      </c>
      <c r="AV59" s="224">
        <f t="shared" si="76"/>
        <v>0</v>
      </c>
      <c r="AW59" s="202"/>
      <c r="AX59" s="224"/>
      <c r="AY59" s="134">
        <f t="shared" si="76"/>
        <v>54988873.61200001</v>
      </c>
      <c r="AZ59" s="134">
        <f t="shared" si="76"/>
        <v>0</v>
      </c>
      <c r="BA59" s="134"/>
      <c r="BB59" s="134"/>
      <c r="BC59" s="141">
        <f t="shared" si="76"/>
        <v>64581286.510000005</v>
      </c>
      <c r="BD59" s="141">
        <f t="shared" si="76"/>
        <v>1434411.81</v>
      </c>
      <c r="BE59" s="141"/>
      <c r="BF59" s="141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44">
        <f>BV13+BV45+BV47+BV58</f>
        <v>708656253.800132</v>
      </c>
      <c r="BW59" s="44">
        <f>BW13+BW45+BW47+BW58</f>
        <v>83643464.71048243</v>
      </c>
      <c r="BX59" s="44">
        <f>BX13+BX45+BX47+BX58</f>
        <v>314497477.80675316</v>
      </c>
    </row>
    <row r="60" spans="1:76" ht="12.75" customHeight="1">
      <c r="A60" s="427" t="s">
        <v>46</v>
      </c>
      <c r="B60" s="417" t="s">
        <v>6</v>
      </c>
      <c r="C60" s="418"/>
      <c r="D60" s="408">
        <v>1</v>
      </c>
      <c r="E60" s="409"/>
      <c r="F60" s="410"/>
      <c r="G60" s="396">
        <v>0.9050653123523084</v>
      </c>
      <c r="H60" s="397"/>
      <c r="I60" s="397"/>
      <c r="J60" s="398"/>
      <c r="K60" s="393">
        <v>0.8551272714605763</v>
      </c>
      <c r="L60" s="394"/>
      <c r="M60" s="394"/>
      <c r="N60" s="395"/>
      <c r="O60" s="399">
        <v>0.7205548101940741</v>
      </c>
      <c r="P60" s="400"/>
      <c r="Q60" s="400"/>
      <c r="R60" s="401"/>
      <c r="S60" s="402">
        <v>0.6</v>
      </c>
      <c r="T60" s="403"/>
      <c r="U60" s="403"/>
      <c r="V60" s="404"/>
      <c r="W60" s="411">
        <v>0.8784561621618228</v>
      </c>
      <c r="X60" s="412"/>
      <c r="Y60" s="412"/>
      <c r="Z60" s="413"/>
      <c r="AA60" s="411">
        <v>0.8510215533619558</v>
      </c>
      <c r="AB60" s="412"/>
      <c r="AC60" s="412"/>
      <c r="AD60" s="413"/>
      <c r="AE60" s="411">
        <v>0.8767106864656454</v>
      </c>
      <c r="AF60" s="412"/>
      <c r="AG60" s="412"/>
      <c r="AH60" s="413"/>
      <c r="AI60" s="411">
        <v>0.8467329244804255</v>
      </c>
      <c r="AJ60" s="412"/>
      <c r="AK60" s="412"/>
      <c r="AL60" s="413"/>
      <c r="AM60" s="414">
        <v>1</v>
      </c>
      <c r="AN60" s="415">
        <v>0</v>
      </c>
      <c r="AO60" s="415">
        <v>0</v>
      </c>
      <c r="AP60" s="416">
        <v>0</v>
      </c>
      <c r="AQ60" s="436">
        <v>0.9492863426440378</v>
      </c>
      <c r="AR60" s="437">
        <v>0</v>
      </c>
      <c r="AS60" s="437">
        <v>0</v>
      </c>
      <c r="AT60" s="438">
        <v>0</v>
      </c>
      <c r="AU60" s="430">
        <v>0.5966549348404687</v>
      </c>
      <c r="AV60" s="431">
        <v>0</v>
      </c>
      <c r="AW60" s="431">
        <v>0</v>
      </c>
      <c r="AX60" s="432">
        <v>0</v>
      </c>
      <c r="AY60" s="433">
        <v>0.997932684422841</v>
      </c>
      <c r="AZ60" s="434"/>
      <c r="BA60" s="434"/>
      <c r="BB60" s="435"/>
      <c r="BC60" s="405">
        <f>'[1]Resumen'!$D$13</f>
        <v>0.8152270448095819</v>
      </c>
      <c r="BD60" s="406"/>
      <c r="BE60" s="406"/>
      <c r="BF60" s="407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</row>
    <row r="61" spans="1:76" ht="12.75">
      <c r="A61" s="428"/>
      <c r="B61" s="417" t="s">
        <v>16</v>
      </c>
      <c r="C61" s="418"/>
      <c r="D61" s="408">
        <v>1</v>
      </c>
      <c r="E61" s="409"/>
      <c r="F61" s="410"/>
      <c r="G61" s="396">
        <v>0.8725864004484758</v>
      </c>
      <c r="H61" s="397"/>
      <c r="I61" s="397"/>
      <c r="J61" s="398"/>
      <c r="K61" s="393">
        <v>0.8676925522204391</v>
      </c>
      <c r="L61" s="394"/>
      <c r="M61" s="394"/>
      <c r="N61" s="395"/>
      <c r="O61" s="399">
        <v>0.829885249347181</v>
      </c>
      <c r="P61" s="400"/>
      <c r="Q61" s="400"/>
      <c r="R61" s="401"/>
      <c r="S61" s="402">
        <v>0.8782798244820564</v>
      </c>
      <c r="T61" s="403"/>
      <c r="U61" s="403"/>
      <c r="V61" s="404"/>
      <c r="W61" s="411">
        <v>0.8498214964289623</v>
      </c>
      <c r="X61" s="412"/>
      <c r="Y61" s="412"/>
      <c r="Z61" s="413"/>
      <c r="AA61" s="411">
        <v>0.8812210021442073</v>
      </c>
      <c r="AB61" s="412"/>
      <c r="AC61" s="412"/>
      <c r="AD61" s="413"/>
      <c r="AE61" s="411">
        <v>0.8552983946948819</v>
      </c>
      <c r="AF61" s="412"/>
      <c r="AG61" s="412"/>
      <c r="AH61" s="413"/>
      <c r="AI61" s="411">
        <v>0.8649005287424227</v>
      </c>
      <c r="AJ61" s="412"/>
      <c r="AK61" s="412"/>
      <c r="AL61" s="413"/>
      <c r="AM61" s="414">
        <v>0.7733575902062733</v>
      </c>
      <c r="AN61" s="415">
        <v>0</v>
      </c>
      <c r="AO61" s="415">
        <v>0</v>
      </c>
      <c r="AP61" s="416">
        <v>0</v>
      </c>
      <c r="AQ61" s="436">
        <v>0.885616624518406</v>
      </c>
      <c r="AR61" s="437">
        <v>0</v>
      </c>
      <c r="AS61" s="437">
        <v>0</v>
      </c>
      <c r="AT61" s="438">
        <v>0</v>
      </c>
      <c r="AU61" s="430">
        <v>0.819727051974433</v>
      </c>
      <c r="AV61" s="431">
        <v>0</v>
      </c>
      <c r="AW61" s="431">
        <v>0</v>
      </c>
      <c r="AX61" s="432">
        <v>0</v>
      </c>
      <c r="AY61" s="433">
        <v>0.8413287006433159</v>
      </c>
      <c r="AZ61" s="434"/>
      <c r="BA61" s="434"/>
      <c r="BB61" s="435"/>
      <c r="BC61" s="405">
        <f>'[1]Resumen'!$D$39</f>
        <v>0.843728847466</v>
      </c>
      <c r="BD61" s="406"/>
      <c r="BE61" s="406"/>
      <c r="BF61" s="407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</row>
    <row r="62" spans="1:76" ht="12.75">
      <c r="A62" s="428"/>
      <c r="B62" s="417" t="s">
        <v>35</v>
      </c>
      <c r="C62" s="418"/>
      <c r="D62" s="408">
        <v>1</v>
      </c>
      <c r="E62" s="409"/>
      <c r="F62" s="410"/>
      <c r="G62" s="396">
        <v>1</v>
      </c>
      <c r="H62" s="397"/>
      <c r="I62" s="397"/>
      <c r="J62" s="398"/>
      <c r="K62" s="393">
        <v>1</v>
      </c>
      <c r="L62" s="394"/>
      <c r="M62" s="394"/>
      <c r="N62" s="395"/>
      <c r="O62" s="399">
        <v>1</v>
      </c>
      <c r="P62" s="400"/>
      <c r="Q62" s="400"/>
      <c r="R62" s="401"/>
      <c r="S62" s="402">
        <v>1</v>
      </c>
      <c r="T62" s="403"/>
      <c r="U62" s="403"/>
      <c r="V62" s="404"/>
      <c r="W62" s="411">
        <v>0.9199999999999998</v>
      </c>
      <c r="X62" s="412"/>
      <c r="Y62" s="412"/>
      <c r="Z62" s="413"/>
      <c r="AA62" s="411">
        <v>0.92</v>
      </c>
      <c r="AB62" s="412"/>
      <c r="AC62" s="412"/>
      <c r="AD62" s="413"/>
      <c r="AE62" s="411">
        <v>0.92</v>
      </c>
      <c r="AF62" s="412"/>
      <c r="AG62" s="412"/>
      <c r="AH62" s="413"/>
      <c r="AI62" s="411">
        <v>0.9199999999999998</v>
      </c>
      <c r="AJ62" s="412"/>
      <c r="AK62" s="412"/>
      <c r="AL62" s="413"/>
      <c r="AM62" s="414">
        <v>1</v>
      </c>
      <c r="AN62" s="415">
        <v>0</v>
      </c>
      <c r="AO62" s="415">
        <v>0</v>
      </c>
      <c r="AP62" s="416">
        <v>0</v>
      </c>
      <c r="AQ62" s="436">
        <v>1</v>
      </c>
      <c r="AR62" s="437">
        <v>0</v>
      </c>
      <c r="AS62" s="437">
        <v>0</v>
      </c>
      <c r="AT62" s="438">
        <v>0</v>
      </c>
      <c r="AU62" s="430">
        <v>1</v>
      </c>
      <c r="AV62" s="431">
        <v>0</v>
      </c>
      <c r="AW62" s="431">
        <v>0</v>
      </c>
      <c r="AX62" s="432">
        <v>0</v>
      </c>
      <c r="AY62" s="433">
        <v>1</v>
      </c>
      <c r="AZ62" s="434"/>
      <c r="BA62" s="434"/>
      <c r="BB62" s="435"/>
      <c r="BC62" s="405">
        <f>'[1]Resumen'!$D$41</f>
        <v>0.9000000000000002</v>
      </c>
      <c r="BD62" s="406"/>
      <c r="BE62" s="406"/>
      <c r="BF62" s="407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</row>
    <row r="63" spans="1:76" ht="12.75">
      <c r="A63" s="429"/>
      <c r="B63" s="417" t="s">
        <v>44</v>
      </c>
      <c r="C63" s="418"/>
      <c r="D63" s="408">
        <v>1</v>
      </c>
      <c r="E63" s="409"/>
      <c r="F63" s="410"/>
      <c r="G63" s="396">
        <v>0.9205248146988343</v>
      </c>
      <c r="H63" s="397"/>
      <c r="I63" s="397"/>
      <c r="J63" s="398"/>
      <c r="K63" s="393">
        <v>0.9063397265028977</v>
      </c>
      <c r="L63" s="394"/>
      <c r="M63" s="394"/>
      <c r="N63" s="395"/>
      <c r="O63" s="399">
        <v>0.9365173657330002</v>
      </c>
      <c r="P63" s="400"/>
      <c r="Q63" s="400"/>
      <c r="R63" s="401"/>
      <c r="S63" s="402">
        <v>0.6</v>
      </c>
      <c r="T63" s="403"/>
      <c r="U63" s="403"/>
      <c r="V63" s="404"/>
      <c r="W63" s="411">
        <v>0.7000000000000005</v>
      </c>
      <c r="X63" s="412"/>
      <c r="Y63" s="412"/>
      <c r="Z63" s="413"/>
      <c r="AA63" s="411">
        <v>0.7180476012174314</v>
      </c>
      <c r="AB63" s="412"/>
      <c r="AC63" s="412"/>
      <c r="AD63" s="413"/>
      <c r="AE63" s="411">
        <v>0.7000000000000002</v>
      </c>
      <c r="AF63" s="412"/>
      <c r="AG63" s="412"/>
      <c r="AH63" s="413"/>
      <c r="AI63" s="411">
        <v>0.6999999999999997</v>
      </c>
      <c r="AJ63" s="412"/>
      <c r="AK63" s="412"/>
      <c r="AL63" s="413"/>
      <c r="AM63" s="414">
        <v>0.7864926737957928</v>
      </c>
      <c r="AN63" s="415">
        <v>0</v>
      </c>
      <c r="AO63" s="415">
        <v>0</v>
      </c>
      <c r="AP63" s="416">
        <v>0</v>
      </c>
      <c r="AQ63" s="436">
        <v>0.888252619627467</v>
      </c>
      <c r="AR63" s="437">
        <v>0</v>
      </c>
      <c r="AS63" s="437">
        <v>0</v>
      </c>
      <c r="AT63" s="438">
        <v>0</v>
      </c>
      <c r="AU63" s="430">
        <v>0.7999999999999988</v>
      </c>
      <c r="AV63" s="431">
        <v>0</v>
      </c>
      <c r="AW63" s="431">
        <v>0</v>
      </c>
      <c r="AX63" s="432">
        <v>0</v>
      </c>
      <c r="AY63" s="433">
        <v>0.8</v>
      </c>
      <c r="AZ63" s="434"/>
      <c r="BA63" s="434"/>
      <c r="BB63" s="435"/>
      <c r="BC63" s="405">
        <f>'[1]Resumen'!$D$45</f>
        <v>0.8025930231901262</v>
      </c>
      <c r="BD63" s="406"/>
      <c r="BE63" s="406"/>
      <c r="BF63" s="407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</row>
    <row r="64" ht="12.75" customHeight="1"/>
    <row r="66" spans="4:21" ht="1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8" ht="12.75" customHeight="1"/>
    <row r="70" ht="12.75" customHeight="1"/>
    <row r="81" ht="12.75" customHeight="1"/>
  </sheetData>
  <sheetProtection password="CCC5" sheet="1"/>
  <mergeCells count="156">
    <mergeCell ref="AU63:AX63"/>
    <mergeCell ref="BC63:BF63"/>
    <mergeCell ref="BC62:BF62"/>
    <mergeCell ref="AQ62:AT62"/>
    <mergeCell ref="AU62:AX62"/>
    <mergeCell ref="AY62:BB62"/>
    <mergeCell ref="AY63:BB63"/>
    <mergeCell ref="G63:J63"/>
    <mergeCell ref="K63:N63"/>
    <mergeCell ref="O63:R63"/>
    <mergeCell ref="S63:V63"/>
    <mergeCell ref="AQ63:AT63"/>
    <mergeCell ref="W63:Z63"/>
    <mergeCell ref="AA63:AD63"/>
    <mergeCell ref="AE63:AH63"/>
    <mergeCell ref="AE62:AH62"/>
    <mergeCell ref="AI62:AL62"/>
    <mergeCell ref="AM62:AP62"/>
    <mergeCell ref="AI63:AL63"/>
    <mergeCell ref="AM63:AP63"/>
    <mergeCell ref="AQ60:AT60"/>
    <mergeCell ref="AM60:AP60"/>
    <mergeCell ref="AU60:AX60"/>
    <mergeCell ref="AY60:BB60"/>
    <mergeCell ref="AY61:BB61"/>
    <mergeCell ref="G62:J62"/>
    <mergeCell ref="K62:N62"/>
    <mergeCell ref="O62:R62"/>
    <mergeCell ref="S62:V62"/>
    <mergeCell ref="W62:Z62"/>
    <mergeCell ref="AA62:AD62"/>
    <mergeCell ref="AQ61:AT61"/>
    <mergeCell ref="AU61:AX61"/>
    <mergeCell ref="W61:Z61"/>
    <mergeCell ref="AA61:AD61"/>
    <mergeCell ref="AE61:AH61"/>
    <mergeCell ref="BC61:BF61"/>
    <mergeCell ref="O60:R60"/>
    <mergeCell ref="S60:V60"/>
    <mergeCell ref="W60:Z60"/>
    <mergeCell ref="AE60:AH60"/>
    <mergeCell ref="AI60:AL60"/>
    <mergeCell ref="A5:A13"/>
    <mergeCell ref="A46:A47"/>
    <mergeCell ref="A48:A58"/>
    <mergeCell ref="A60:A63"/>
    <mergeCell ref="B60:C60"/>
    <mergeCell ref="D60:F60"/>
    <mergeCell ref="D63:F63"/>
    <mergeCell ref="B62:C62"/>
    <mergeCell ref="D62:F62"/>
    <mergeCell ref="B61:C61"/>
    <mergeCell ref="B63:C63"/>
    <mergeCell ref="BW3:BW4"/>
    <mergeCell ref="BG3:BG4"/>
    <mergeCell ref="BH3:BH4"/>
    <mergeCell ref="BI3:BI4"/>
    <mergeCell ref="BJ3:BJ4"/>
    <mergeCell ref="AA60:AD60"/>
    <mergeCell ref="BC3:BC4"/>
    <mergeCell ref="BD3:BD4"/>
    <mergeCell ref="AS3:AS4"/>
    <mergeCell ref="BC60:BF60"/>
    <mergeCell ref="BR3:BR4"/>
    <mergeCell ref="D61:F61"/>
    <mergeCell ref="AT3:AT4"/>
    <mergeCell ref="AU3:AU4"/>
    <mergeCell ref="AV3:AV4"/>
    <mergeCell ref="BK3:BK4"/>
    <mergeCell ref="AI61:AL61"/>
    <mergeCell ref="AM61:AP61"/>
    <mergeCell ref="G60:J60"/>
    <mergeCell ref="K60:N60"/>
    <mergeCell ref="BA3:BA4"/>
    <mergeCell ref="BB3:BB4"/>
    <mergeCell ref="G61:J61"/>
    <mergeCell ref="K61:N61"/>
    <mergeCell ref="O61:R61"/>
    <mergeCell ref="S61:V61"/>
    <mergeCell ref="AR3:AR4"/>
    <mergeCell ref="AG3:AG4"/>
    <mergeCell ref="AH3:AH4"/>
    <mergeCell ref="BX3:BX4"/>
    <mergeCell ref="BM3:BM4"/>
    <mergeCell ref="BN3:BN4"/>
    <mergeCell ref="BO3:BO4"/>
    <mergeCell ref="BP3:BP4"/>
    <mergeCell ref="BQ3:BQ4"/>
    <mergeCell ref="BV3:BV4"/>
    <mergeCell ref="BS3:BS4"/>
    <mergeCell ref="BT3:BT4"/>
    <mergeCell ref="BU3:BU4"/>
    <mergeCell ref="BL3:BL4"/>
    <mergeCell ref="AW3:AW4"/>
    <mergeCell ref="AX3:AX4"/>
    <mergeCell ref="AY3:AY4"/>
    <mergeCell ref="AZ3:AZ4"/>
    <mergeCell ref="AM3:AM4"/>
    <mergeCell ref="AN3:AN4"/>
    <mergeCell ref="AO3:AO4"/>
    <mergeCell ref="AP3:AP4"/>
    <mergeCell ref="AQ3:AQ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Q2:AT2"/>
    <mergeCell ref="AU2:AX2"/>
    <mergeCell ref="AY2:BB2"/>
    <mergeCell ref="BC2:BF2"/>
    <mergeCell ref="BV2:BX2"/>
    <mergeCell ref="D3:D4"/>
    <mergeCell ref="E3:E4"/>
    <mergeCell ref="F3:F4"/>
    <mergeCell ref="G3:G4"/>
    <mergeCell ref="H3:H4"/>
    <mergeCell ref="S2:V2"/>
    <mergeCell ref="W2:Z2"/>
    <mergeCell ref="AA2:AD2"/>
    <mergeCell ref="AE2:AH2"/>
    <mergeCell ref="AI2:AL2"/>
    <mergeCell ref="AM2:AP2"/>
    <mergeCell ref="BE3:BE4"/>
    <mergeCell ref="BF3:BF4"/>
    <mergeCell ref="A1:BO1"/>
    <mergeCell ref="A2:A4"/>
    <mergeCell ref="B2:B4"/>
    <mergeCell ref="C2:C4"/>
    <mergeCell ref="D2:F2"/>
    <mergeCell ref="G2:J2"/>
    <mergeCell ref="K2:N2"/>
    <mergeCell ref="O2:R2"/>
  </mergeCells>
  <printOptions/>
  <pageMargins left="0.35433070866141736" right="0.2362204724409449" top="0.31496062992125984" bottom="0.43" header="0.31496062992125984" footer="0.17"/>
  <pageSetup horizontalDpi="600" verticalDpi="600" orientation="portrait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E66"/>
  <sheetViews>
    <sheetView zoomScalePageLayoutView="0" workbookViewId="0" topLeftCell="B1">
      <pane xSplit="2" ySplit="4" topLeftCell="BC26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11.421875" defaultRowHeight="12.75"/>
  <cols>
    <col min="1" max="1" width="17.57421875" style="230" hidden="1" customWidth="1"/>
    <col min="2" max="2" width="34.57421875" style="230" customWidth="1"/>
    <col min="3" max="3" width="8.57421875" style="230" customWidth="1"/>
    <col min="4" max="4" width="12.7109375" style="230" customWidth="1"/>
    <col min="5" max="5" width="11.00390625" style="230" customWidth="1"/>
    <col min="6" max="6" width="12.7109375" style="230" customWidth="1"/>
    <col min="7" max="7" width="11.421875" style="230" customWidth="1"/>
    <col min="8" max="18" width="10.8515625" style="230" customWidth="1"/>
    <col min="19" max="19" width="11.140625" style="230" bestFit="1" customWidth="1"/>
    <col min="20" max="30" width="10.8515625" style="230" customWidth="1"/>
    <col min="31" max="31" width="13.140625" style="230" customWidth="1"/>
    <col min="32" max="34" width="10.8515625" style="230" customWidth="1"/>
    <col min="35" max="35" width="15.57421875" style="233" customWidth="1"/>
    <col min="36" max="38" width="10.8515625" style="230" customWidth="1"/>
    <col min="39" max="39" width="13.140625" style="233" bestFit="1" customWidth="1"/>
    <col min="40" max="40" width="10.8515625" style="230" customWidth="1"/>
    <col min="41" max="41" width="17.7109375" style="231" bestFit="1" customWidth="1"/>
    <col min="42" max="42" width="12.421875" style="230" customWidth="1"/>
    <col min="43" max="43" width="12.57421875" style="230" customWidth="1"/>
    <col min="44" max="44" width="10.8515625" style="230" customWidth="1"/>
    <col min="45" max="45" width="10.8515625" style="231" customWidth="1"/>
    <col min="46" max="46" width="10.8515625" style="230" customWidth="1"/>
    <col min="47" max="47" width="12.57421875" style="230" customWidth="1"/>
    <col min="48" max="48" width="10.8515625" style="230" customWidth="1"/>
    <col min="49" max="49" width="10.8515625" style="231" customWidth="1"/>
    <col min="50" max="50" width="10.8515625" style="230" customWidth="1"/>
    <col min="51" max="51" width="18.7109375" style="230" customWidth="1"/>
    <col min="52" max="52" width="10.8515625" style="230" customWidth="1"/>
    <col min="53" max="53" width="17.7109375" style="230" bestFit="1" customWidth="1"/>
    <col min="54" max="54" width="22.7109375" style="230" bestFit="1" customWidth="1"/>
    <col min="55" max="55" width="24.140625" style="230" bestFit="1" customWidth="1"/>
    <col min="56" max="56" width="15.7109375" style="230" customWidth="1"/>
    <col min="57" max="57" width="14.421875" style="230" customWidth="1"/>
    <col min="58" max="58" width="10.8515625" style="230" customWidth="1"/>
    <col min="59" max="59" width="15.140625" style="230" customWidth="1"/>
    <col min="60" max="60" width="10.8515625" style="230" customWidth="1"/>
    <col min="61" max="61" width="13.7109375" style="230" customWidth="1"/>
    <col min="62" max="62" width="10.8515625" style="230" customWidth="1"/>
    <col min="63" max="78" width="11.140625" style="230" customWidth="1"/>
    <col min="79" max="79" width="25.8515625" style="230" bestFit="1" customWidth="1"/>
    <col min="80" max="80" width="13.00390625" style="230" customWidth="1"/>
    <col min="81" max="81" width="15.421875" style="230" customWidth="1"/>
    <col min="82" max="16384" width="11.421875" style="230" customWidth="1"/>
  </cols>
  <sheetData>
    <row r="1" spans="1:71" ht="12.75">
      <c r="A1" s="324" t="s">
        <v>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</row>
    <row r="2" spans="1:81" ht="12.75" customHeight="1">
      <c r="A2" s="326" t="s">
        <v>0</v>
      </c>
      <c r="B2" s="326" t="s">
        <v>1</v>
      </c>
      <c r="C2" s="329" t="s">
        <v>2</v>
      </c>
      <c r="D2" s="332" t="s">
        <v>68</v>
      </c>
      <c r="E2" s="333"/>
      <c r="F2" s="334"/>
      <c r="G2" s="335">
        <v>2002</v>
      </c>
      <c r="H2" s="336"/>
      <c r="I2" s="336"/>
      <c r="J2" s="337"/>
      <c r="K2" s="338">
        <v>2003</v>
      </c>
      <c r="L2" s="339"/>
      <c r="M2" s="339"/>
      <c r="N2" s="340"/>
      <c r="O2" s="341">
        <v>2004</v>
      </c>
      <c r="P2" s="342"/>
      <c r="Q2" s="342"/>
      <c r="R2" s="343"/>
      <c r="S2" s="344">
        <v>2005</v>
      </c>
      <c r="T2" s="345"/>
      <c r="U2" s="345"/>
      <c r="V2" s="346"/>
      <c r="W2" s="335">
        <v>2006</v>
      </c>
      <c r="X2" s="336"/>
      <c r="Y2" s="336"/>
      <c r="Z2" s="337"/>
      <c r="AA2" s="338">
        <v>2007</v>
      </c>
      <c r="AB2" s="339"/>
      <c r="AC2" s="339"/>
      <c r="AD2" s="340"/>
      <c r="AE2" s="341">
        <v>2008</v>
      </c>
      <c r="AF2" s="342"/>
      <c r="AG2" s="342"/>
      <c r="AH2" s="343"/>
      <c r="AI2" s="344">
        <v>2009</v>
      </c>
      <c r="AJ2" s="345"/>
      <c r="AK2" s="345"/>
      <c r="AL2" s="346"/>
      <c r="AM2" s="347">
        <v>2010</v>
      </c>
      <c r="AN2" s="348"/>
      <c r="AO2" s="348"/>
      <c r="AP2" s="349"/>
      <c r="AQ2" s="350">
        <v>2011</v>
      </c>
      <c r="AR2" s="351"/>
      <c r="AS2" s="351"/>
      <c r="AT2" s="352"/>
      <c r="AU2" s="353">
        <v>2012</v>
      </c>
      <c r="AV2" s="354"/>
      <c r="AW2" s="354"/>
      <c r="AX2" s="355"/>
      <c r="AY2" s="356">
        <v>2013</v>
      </c>
      <c r="AZ2" s="357"/>
      <c r="BA2" s="357"/>
      <c r="BB2" s="358"/>
      <c r="BC2" s="359">
        <v>2014</v>
      </c>
      <c r="BD2" s="360"/>
      <c r="BE2" s="360"/>
      <c r="BF2" s="361"/>
      <c r="BG2" s="442">
        <v>2015</v>
      </c>
      <c r="BH2" s="443"/>
      <c r="BI2" s="443"/>
      <c r="BJ2" s="444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362">
        <v>2015</v>
      </c>
      <c r="CB2" s="363"/>
      <c r="CC2" s="364"/>
    </row>
    <row r="3" spans="1:81" s="1" customFormat="1" ht="12.75" customHeight="1">
      <c r="A3" s="327"/>
      <c r="B3" s="327"/>
      <c r="C3" s="330"/>
      <c r="D3" s="365" t="s">
        <v>69</v>
      </c>
      <c r="E3" s="365" t="s">
        <v>3</v>
      </c>
      <c r="F3" s="365" t="s">
        <v>70</v>
      </c>
      <c r="G3" s="367" t="s">
        <v>5</v>
      </c>
      <c r="H3" s="367" t="s">
        <v>4</v>
      </c>
      <c r="I3" s="367" t="s">
        <v>3</v>
      </c>
      <c r="J3" s="367" t="s">
        <v>45</v>
      </c>
      <c r="K3" s="369" t="s">
        <v>5</v>
      </c>
      <c r="L3" s="369" t="s">
        <v>4</v>
      </c>
      <c r="M3" s="369" t="s">
        <v>3</v>
      </c>
      <c r="N3" s="369" t="s">
        <v>45</v>
      </c>
      <c r="O3" s="371" t="s">
        <v>5</v>
      </c>
      <c r="P3" s="371" t="s">
        <v>4</v>
      </c>
      <c r="Q3" s="371" t="s">
        <v>3</v>
      </c>
      <c r="R3" s="371" t="s">
        <v>45</v>
      </c>
      <c r="S3" s="373" t="s">
        <v>5</v>
      </c>
      <c r="T3" s="373" t="s">
        <v>4</v>
      </c>
      <c r="U3" s="373" t="s">
        <v>3</v>
      </c>
      <c r="V3" s="373" t="s">
        <v>45</v>
      </c>
      <c r="W3" s="367" t="s">
        <v>5</v>
      </c>
      <c r="X3" s="367" t="s">
        <v>4</v>
      </c>
      <c r="Y3" s="367" t="s">
        <v>3</v>
      </c>
      <c r="Z3" s="367" t="s">
        <v>45</v>
      </c>
      <c r="AA3" s="369" t="s">
        <v>5</v>
      </c>
      <c r="AB3" s="369" t="s">
        <v>4</v>
      </c>
      <c r="AC3" s="369" t="s">
        <v>3</v>
      </c>
      <c r="AD3" s="369" t="s">
        <v>45</v>
      </c>
      <c r="AE3" s="371" t="s">
        <v>5</v>
      </c>
      <c r="AF3" s="371" t="s">
        <v>4</v>
      </c>
      <c r="AG3" s="371" t="s">
        <v>3</v>
      </c>
      <c r="AH3" s="371" t="s">
        <v>45</v>
      </c>
      <c r="AI3" s="375" t="s">
        <v>5</v>
      </c>
      <c r="AJ3" s="373" t="s">
        <v>4</v>
      </c>
      <c r="AK3" s="373" t="s">
        <v>3</v>
      </c>
      <c r="AL3" s="373" t="s">
        <v>45</v>
      </c>
      <c r="AM3" s="385" t="s">
        <v>5</v>
      </c>
      <c r="AN3" s="387" t="s">
        <v>4</v>
      </c>
      <c r="AO3" s="387" t="s">
        <v>3</v>
      </c>
      <c r="AP3" s="387" t="s">
        <v>93</v>
      </c>
      <c r="AQ3" s="389" t="s">
        <v>5</v>
      </c>
      <c r="AR3" s="389" t="s">
        <v>4</v>
      </c>
      <c r="AS3" s="389" t="s">
        <v>3</v>
      </c>
      <c r="AT3" s="389" t="s">
        <v>93</v>
      </c>
      <c r="AU3" s="379" t="s">
        <v>5</v>
      </c>
      <c r="AV3" s="379" t="s">
        <v>4</v>
      </c>
      <c r="AW3" s="379" t="s">
        <v>3</v>
      </c>
      <c r="AX3" s="379" t="s">
        <v>93</v>
      </c>
      <c r="AY3" s="381" t="s">
        <v>5</v>
      </c>
      <c r="AZ3" s="383" t="s">
        <v>4</v>
      </c>
      <c r="BA3" s="383" t="s">
        <v>3</v>
      </c>
      <c r="BB3" s="383" t="s">
        <v>93</v>
      </c>
      <c r="BC3" s="419" t="s">
        <v>5</v>
      </c>
      <c r="BD3" s="322" t="s">
        <v>4</v>
      </c>
      <c r="BE3" s="322" t="s">
        <v>3</v>
      </c>
      <c r="BF3" s="322" t="s">
        <v>93</v>
      </c>
      <c r="BG3" s="445" t="s">
        <v>5</v>
      </c>
      <c r="BH3" s="445" t="s">
        <v>4</v>
      </c>
      <c r="BI3" s="445" t="s">
        <v>3</v>
      </c>
      <c r="BJ3" s="445" t="s">
        <v>93</v>
      </c>
      <c r="BK3" s="377" t="s">
        <v>63</v>
      </c>
      <c r="BL3" s="377" t="s">
        <v>71</v>
      </c>
      <c r="BM3" s="377" t="s">
        <v>72</v>
      </c>
      <c r="BN3" s="377" t="s">
        <v>73</v>
      </c>
      <c r="BO3" s="377" t="s">
        <v>74</v>
      </c>
      <c r="BP3" s="377" t="s">
        <v>75</v>
      </c>
      <c r="BQ3" s="377" t="s">
        <v>62</v>
      </c>
      <c r="BR3" s="377" t="s">
        <v>64</v>
      </c>
      <c r="BS3" s="377" t="s">
        <v>65</v>
      </c>
      <c r="BT3" s="377" t="s">
        <v>66</v>
      </c>
      <c r="BU3" s="377" t="s">
        <v>67</v>
      </c>
      <c r="BV3" s="377" t="s">
        <v>76</v>
      </c>
      <c r="BW3" s="377" t="s">
        <v>77</v>
      </c>
      <c r="BX3" s="377" t="s">
        <v>78</v>
      </c>
      <c r="BY3" s="377" t="s">
        <v>79</v>
      </c>
      <c r="BZ3" s="377" t="s">
        <v>99</v>
      </c>
      <c r="CA3" s="391" t="s">
        <v>56</v>
      </c>
      <c r="CB3" s="391" t="s">
        <v>57</v>
      </c>
      <c r="CC3" s="391" t="s">
        <v>58</v>
      </c>
    </row>
    <row r="4" spans="1:81" ht="26.25" customHeight="1">
      <c r="A4" s="328"/>
      <c r="B4" s="328"/>
      <c r="C4" s="331"/>
      <c r="D4" s="366"/>
      <c r="E4" s="366"/>
      <c r="F4" s="366"/>
      <c r="G4" s="368"/>
      <c r="H4" s="368"/>
      <c r="I4" s="368"/>
      <c r="J4" s="368"/>
      <c r="K4" s="370"/>
      <c r="L4" s="370"/>
      <c r="M4" s="370"/>
      <c r="N4" s="370"/>
      <c r="O4" s="372"/>
      <c r="P4" s="372"/>
      <c r="Q4" s="372"/>
      <c r="R4" s="372"/>
      <c r="S4" s="374"/>
      <c r="T4" s="374"/>
      <c r="U4" s="374"/>
      <c r="V4" s="374"/>
      <c r="W4" s="368"/>
      <c r="X4" s="368"/>
      <c r="Y4" s="368"/>
      <c r="Z4" s="368"/>
      <c r="AA4" s="370"/>
      <c r="AB4" s="370"/>
      <c r="AC4" s="370"/>
      <c r="AD4" s="370"/>
      <c r="AE4" s="372"/>
      <c r="AF4" s="372"/>
      <c r="AG4" s="372"/>
      <c r="AH4" s="372"/>
      <c r="AI4" s="376"/>
      <c r="AJ4" s="374"/>
      <c r="AK4" s="374"/>
      <c r="AL4" s="374"/>
      <c r="AM4" s="386"/>
      <c r="AN4" s="388"/>
      <c r="AO4" s="388"/>
      <c r="AP4" s="388"/>
      <c r="AQ4" s="390"/>
      <c r="AR4" s="390"/>
      <c r="AS4" s="390"/>
      <c r="AT4" s="390"/>
      <c r="AU4" s="380"/>
      <c r="AV4" s="380"/>
      <c r="AW4" s="380"/>
      <c r="AX4" s="380"/>
      <c r="AY4" s="382"/>
      <c r="AZ4" s="384"/>
      <c r="BA4" s="384"/>
      <c r="BB4" s="384"/>
      <c r="BC4" s="420"/>
      <c r="BD4" s="323"/>
      <c r="BE4" s="323"/>
      <c r="BF4" s="323"/>
      <c r="BG4" s="446"/>
      <c r="BH4" s="446"/>
      <c r="BI4" s="446"/>
      <c r="BJ4" s="446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92"/>
      <c r="CB4" s="392"/>
      <c r="CC4" s="392"/>
    </row>
    <row r="5" spans="1:81" ht="12.75" customHeight="1">
      <c r="A5" s="421" t="s">
        <v>6</v>
      </c>
      <c r="B5" s="3" t="s">
        <v>7</v>
      </c>
      <c r="C5" s="7">
        <v>4</v>
      </c>
      <c r="D5" s="37">
        <v>16828362.28897025</v>
      </c>
      <c r="E5" s="144"/>
      <c r="F5" s="145">
        <v>9367054.958283719</v>
      </c>
      <c r="G5" s="86">
        <v>724231.49</v>
      </c>
      <c r="H5" s="87"/>
      <c r="I5" s="124"/>
      <c r="J5" s="87"/>
      <c r="K5" s="88">
        <v>275238.236</v>
      </c>
      <c r="L5" s="89">
        <v>0</v>
      </c>
      <c r="M5" s="146"/>
      <c r="N5" s="90"/>
      <c r="O5" s="91">
        <v>550652.571</v>
      </c>
      <c r="P5" s="92"/>
      <c r="Q5" s="93"/>
      <c r="R5" s="92"/>
      <c r="S5" s="147">
        <v>328758</v>
      </c>
      <c r="T5" s="113"/>
      <c r="U5" s="147"/>
      <c r="V5" s="148"/>
      <c r="W5" s="56">
        <v>722469.45</v>
      </c>
      <c r="X5" s="56">
        <v>0</v>
      </c>
      <c r="Y5" s="56"/>
      <c r="Z5" s="57"/>
      <c r="AA5" s="58">
        <v>244601.91</v>
      </c>
      <c r="AB5" s="149">
        <v>0</v>
      </c>
      <c r="AC5" s="150"/>
      <c r="AD5" s="59"/>
      <c r="AE5" s="62">
        <v>568283.63</v>
      </c>
      <c r="AF5" s="62">
        <v>0</v>
      </c>
      <c r="AG5" s="151"/>
      <c r="AH5" s="60"/>
      <c r="AI5" s="197">
        <v>1730965.9964623996</v>
      </c>
      <c r="AJ5" s="147">
        <v>0</v>
      </c>
      <c r="AK5" s="147"/>
      <c r="AL5" s="148"/>
      <c r="AM5" s="198">
        <v>355982.8599999999</v>
      </c>
      <c r="AN5" s="198">
        <v>0</v>
      </c>
      <c r="AO5" s="198"/>
      <c r="AP5" s="234"/>
      <c r="AQ5" s="152">
        <v>759508.4299999999</v>
      </c>
      <c r="AR5" s="152">
        <v>0</v>
      </c>
      <c r="AS5" s="152"/>
      <c r="AT5" s="186"/>
      <c r="AU5" s="125">
        <v>0</v>
      </c>
      <c r="AV5" s="125">
        <v>0</v>
      </c>
      <c r="AW5" s="125"/>
      <c r="AX5" s="203"/>
      <c r="AY5" s="128">
        <v>237791.6200000001</v>
      </c>
      <c r="AZ5" s="128">
        <v>0</v>
      </c>
      <c r="BA5" s="128"/>
      <c r="BB5" s="128"/>
      <c r="BC5" s="135">
        <f>'[1]Resumen'!C5</f>
        <v>689668.14</v>
      </c>
      <c r="BD5" s="135">
        <f>'[1]Resumen'!F5</f>
        <v>0</v>
      </c>
      <c r="BE5" s="135"/>
      <c r="BF5" s="135"/>
      <c r="BG5" s="253">
        <f>'[2]Resumen'!C5</f>
        <v>2684060.7900000014</v>
      </c>
      <c r="BH5" s="253">
        <f>'[2]Resumen'!F5</f>
        <v>0</v>
      </c>
      <c r="BI5" s="253"/>
      <c r="BJ5" s="253"/>
      <c r="BK5" s="26">
        <f aca="true" t="shared" si="0" ref="BK5:BK12">IF(D5=0,0,2001-(D5-F5)*C5/D5)</f>
        <v>1999.2264923460611</v>
      </c>
      <c r="BL5" s="45">
        <f aca="true" t="shared" si="1" ref="BL5:BL12">IF((1-($CA$2-$BK5)/$C5)&gt;0,(1-($CA$2-$BK5)/$C5),0)</f>
        <v>0</v>
      </c>
      <c r="BM5" s="45">
        <f aca="true" t="shared" si="2" ref="BM5:BM12">IF((1-($CA$2-G$2)/$C5)&gt;0,(1-($CA$2-G$2)/$C5),0)</f>
        <v>0</v>
      </c>
      <c r="BN5" s="45">
        <f aca="true" t="shared" si="3" ref="BN5:BN12">IF((1-($CA$2-K$2)/$C5)&gt;0,(1-($CA$2-K$2)/$C5),0)</f>
        <v>0</v>
      </c>
      <c r="BO5" s="45">
        <f aca="true" t="shared" si="4" ref="BO5:BO12">IF((1-($CA$2-O$2)/$C5)&gt;0,(1-($CA$2-O$2)/$C5),0)</f>
        <v>0</v>
      </c>
      <c r="BP5" s="45">
        <f aca="true" t="shared" si="5" ref="BP5:BP12">IF((1-($CA$2-S$2)/$C5)&gt;0,(1-($CA$2-S$2)/$C5),0)</f>
        <v>0</v>
      </c>
      <c r="BQ5" s="45">
        <f aca="true" t="shared" si="6" ref="BQ5:BQ12">IF((1-($CA$2-W$2)/$C5)&gt;0,(1-($CA$2-W$2)/$C5),0)</f>
        <v>0</v>
      </c>
      <c r="BR5" s="45">
        <f aca="true" t="shared" si="7" ref="BR5:BR12">IF((1-($CA$2-AA$2)/$C5)&gt;0,(1-($CA$2-AA$2)/$C5),0)</f>
        <v>0</v>
      </c>
      <c r="BS5" s="45">
        <f aca="true" t="shared" si="8" ref="BS5:BS12">IF((1-($CA$2-AE$2)/$C5)&gt;0,(1-($CA$2-AE$2)/$C5),0)</f>
        <v>0</v>
      </c>
      <c r="BT5" s="45">
        <f aca="true" t="shared" si="9" ref="BT5:BT12">IF((1-($CA$2-AI$2)/$C5)&gt;0,(1-($CA$2-AI$2)/$C5),0)</f>
        <v>0</v>
      </c>
      <c r="BU5" s="45">
        <f aca="true" t="shared" si="10" ref="BU5:BU12">IF((1-($CA$2-AM$2)/$C5)&gt;0,(1-($CA$2-AM$2)/$C5),0)</f>
        <v>0</v>
      </c>
      <c r="BV5" s="45">
        <f aca="true" t="shared" si="11" ref="BV5:BV12">IF((1-($CA$2-AQ$2)/$C5)&gt;0,(1-($CA$2-AQ$2)/$C5),0)</f>
        <v>0</v>
      </c>
      <c r="BW5" s="45">
        <f aca="true" t="shared" si="12" ref="BW5:BW12">IF((1-($CA$2-AU$2)/$C5)&gt;0,(1-($CA$2-AU$2)/$C5),0)</f>
        <v>0.25</v>
      </c>
      <c r="BX5" s="45">
        <f aca="true" t="shared" si="13" ref="BX5:BX12">IF((1-($CA$2-AY$2)/$C5)&gt;0,(1-($CA$2-AY$2)/$C5),0)</f>
        <v>0.5</v>
      </c>
      <c r="BY5" s="45">
        <f>IF((1-($CA$2-BC$2)/$C5)&gt;0,(1-($CA$2-BC$2)/$C5),0)</f>
        <v>0.75</v>
      </c>
      <c r="BZ5" s="45">
        <f>IF((1-($CA$2-BG$2)/$C5)&gt;0,(1-($CA$2-BG$2)/$C5),0)</f>
        <v>1</v>
      </c>
      <c r="CA5" s="260">
        <f>D5-E5+(G5-I5)*G$60+(K5-M5)*K$60+(O5-Q5)*O$60+(S5-U5)*S$60+(W5-Y5)*W$60+(AA5-AC5)*AA$60+(AE5-AG5)*AE$60+(AI5-AK5)*AI$60+(AM5-AO5)*AM$60+(AQ5-AS5)*$AQ$60+(AU5-AW5)*$AU$60+(AY5-BA5)*$AY$60+(BC5-BE5)*$BC$60+(BG5-BI5)*$BG$60</f>
        <v>25507958.259312816</v>
      </c>
      <c r="CB5" s="260">
        <f>CA5-(IF(BL5=0,0,D5-E5)+IF(BM5=0,0,(G5-I5)*G$60)+IF(BN5=0,0,(K5-M5)*K$60)+IF(BO5=0,0,(O5-Q5)*O$60)+IF(BP5=0,0,(S5-U5)*S$60)+IF(BQ5=0,0,(W5-Y5)*W$60)+IF(BR5=0,0,(AA5-AC5)*AA$60)+IF(BS5=0,0,(AE5-AG5)*AE$60)+IF(BT5=0,0,(AI5-AK5)*AI$60)+IF(BU5=0,0,(AM5-AO5)*AM$60)+IF(BV5=0,0,(AQ5-AS5)*$AQ$60)+IF(BW5=0,0,(AU5-AW5)*$AU$60)+IF(BX5=0,0,(AY5-BA5)*$AY$60)++IF(BY5=0,0,(BC5-BE5)*$BC$60)+IF(BZ5=0,0,(BG5-BI5)*$BG$60))</f>
        <v>22196912.278391518</v>
      </c>
      <c r="CC5" s="260">
        <f>(D5-E5)*BL5+((G5-H5-(I5-J5))*G$60)*BM5+((K5-L5-(M5-N5))*K$60)*BN5+((O5-P5-(Q5-R5))*O$60)*BO5+((S5-T5-(U5-V5))*S$60)*BP5+((W5-X5-(Y5-Z5))*W$60)*BQ5+((AA5-AB5-(AC5-AD5))*AA$60)*BR5+((AE5-AF5-(AG5-AH5))*AE$60)*BS5+((AI5-AJ5-(AK5-AL5))*AI$60)*BT5+((AM5-AN5)*BU5-(AO5-AP5))*$AM$60+((AQ5-AR5)*BV5-(AS5-AT5))*$AQ$60+((AU5-AV5)*BW5-(AW5-AX5))*$AU$60+((AY5-AZ5)*BX5-(BA5-BB5))*$AY$60+((BC5-BD5)*BY5-(BF5-BK5))*$BC$60+((BG5-BH5)*BZ5-(BI5-BJ5))*$BG$60</f>
        <v>3053466.759668751</v>
      </c>
    </row>
    <row r="6" spans="1:81" ht="12.75" customHeight="1">
      <c r="A6" s="422"/>
      <c r="B6" s="3" t="s">
        <v>8</v>
      </c>
      <c r="C6" s="17">
        <v>1000</v>
      </c>
      <c r="D6" s="37">
        <v>1566646.76421162</v>
      </c>
      <c r="E6" s="144"/>
      <c r="F6" s="153">
        <v>1566646.76421162</v>
      </c>
      <c r="G6" s="86">
        <v>0</v>
      </c>
      <c r="H6" s="87"/>
      <c r="I6" s="124"/>
      <c r="J6" s="87"/>
      <c r="K6" s="88">
        <v>0</v>
      </c>
      <c r="L6" s="89">
        <v>0</v>
      </c>
      <c r="M6" s="146"/>
      <c r="N6" s="90"/>
      <c r="O6" s="94">
        <v>0</v>
      </c>
      <c r="P6" s="92"/>
      <c r="Q6" s="93"/>
      <c r="R6" s="92"/>
      <c r="S6" s="147">
        <v>0</v>
      </c>
      <c r="T6" s="113"/>
      <c r="U6" s="147"/>
      <c r="V6" s="148"/>
      <c r="W6" s="56">
        <v>0</v>
      </c>
      <c r="X6" s="56">
        <v>0</v>
      </c>
      <c r="Y6" s="56"/>
      <c r="Z6" s="57"/>
      <c r="AA6" s="75">
        <v>0</v>
      </c>
      <c r="AB6" s="149">
        <v>0</v>
      </c>
      <c r="AC6" s="150"/>
      <c r="AD6" s="61"/>
      <c r="AE6" s="62">
        <v>0</v>
      </c>
      <c r="AF6" s="62">
        <v>0</v>
      </c>
      <c r="AG6" s="151"/>
      <c r="AH6" s="60"/>
      <c r="AI6" s="197">
        <v>0</v>
      </c>
      <c r="AJ6" s="147">
        <v>0</v>
      </c>
      <c r="AK6" s="147"/>
      <c r="AL6" s="148"/>
      <c r="AM6" s="198">
        <v>0</v>
      </c>
      <c r="AN6" s="198">
        <v>0</v>
      </c>
      <c r="AO6" s="198"/>
      <c r="AP6" s="234"/>
      <c r="AQ6" s="152">
        <v>0</v>
      </c>
      <c r="AR6" s="152">
        <v>0</v>
      </c>
      <c r="AS6" s="152"/>
      <c r="AT6" s="186"/>
      <c r="AU6" s="125">
        <v>0</v>
      </c>
      <c r="AV6" s="125">
        <v>0</v>
      </c>
      <c r="AW6" s="125"/>
      <c r="AX6" s="203"/>
      <c r="AY6" s="128">
        <v>200000</v>
      </c>
      <c r="AZ6" s="128">
        <v>0</v>
      </c>
      <c r="BA6" s="128"/>
      <c r="BB6" s="128"/>
      <c r="BC6" s="135">
        <f>'[1]Resumen'!C6</f>
        <v>0</v>
      </c>
      <c r="BD6" s="135">
        <f>'[1]Resumen'!F6</f>
        <v>0</v>
      </c>
      <c r="BE6" s="135"/>
      <c r="BF6" s="135"/>
      <c r="BG6" s="253">
        <f>'[2]Resumen'!C6</f>
        <v>5006825</v>
      </c>
      <c r="BH6" s="253">
        <f>'[2]Resumen'!F6</f>
        <v>0</v>
      </c>
      <c r="BI6" s="253"/>
      <c r="BJ6" s="253"/>
      <c r="BK6" s="26">
        <f t="shared" si="0"/>
        <v>2001</v>
      </c>
      <c r="BL6" s="45">
        <f t="shared" si="1"/>
        <v>0.986</v>
      </c>
      <c r="BM6" s="45">
        <f t="shared" si="2"/>
        <v>0.987</v>
      </c>
      <c r="BN6" s="45">
        <f t="shared" si="3"/>
        <v>0.988</v>
      </c>
      <c r="BO6" s="45">
        <f t="shared" si="4"/>
        <v>0.989</v>
      </c>
      <c r="BP6" s="45">
        <f t="shared" si="5"/>
        <v>0.99</v>
      </c>
      <c r="BQ6" s="45">
        <f t="shared" si="6"/>
        <v>0.991</v>
      </c>
      <c r="BR6" s="45">
        <f t="shared" si="7"/>
        <v>0.992</v>
      </c>
      <c r="BS6" s="45">
        <f t="shared" si="8"/>
        <v>0.993</v>
      </c>
      <c r="BT6" s="45">
        <f t="shared" si="9"/>
        <v>0.994</v>
      </c>
      <c r="BU6" s="45">
        <f t="shared" si="10"/>
        <v>0.995</v>
      </c>
      <c r="BV6" s="45">
        <f t="shared" si="11"/>
        <v>0.996</v>
      </c>
      <c r="BW6" s="45">
        <f t="shared" si="12"/>
        <v>0.997</v>
      </c>
      <c r="BX6" s="45">
        <f t="shared" si="13"/>
        <v>0.998</v>
      </c>
      <c r="BY6" s="45">
        <f aca="true" t="shared" si="14" ref="BY6:BY12">IF((1-($CA$2-BC$2)/$C6)&gt;0,(1-($CA$2-BC$2)/$C6),0)</f>
        <v>0.999</v>
      </c>
      <c r="BZ6" s="45">
        <f>IF((1-($CA$2-BG$2)/$C6)&gt;0,(1-($CA$2-BG$2)/$C6),0)</f>
        <v>1</v>
      </c>
      <c r="CA6" s="260">
        <f aca="true" t="shared" si="15" ref="CA6:CA12">D6-E6+(G6-I6)*G$60+(K6-M6)*K$60+(O6-Q6)*O$60+(S6-U6)*S$60+(W6-Y6)*W$60+(AA6-AC6)*AA$60+(AE6-AG6)*AE$60+(AI6-AK6)*AI$60+(AM6-AO6)*AM$60+(AQ6-AS6)*$AQ$60+(AU6-AW6)*$AU$60+(AY6-BA6)*$AY$60+(BC6-BE6)*$BC$60+(BG6-BI6)*$BG$60</f>
        <v>6451183.157410757</v>
      </c>
      <c r="CB6" s="260">
        <f aca="true" t="shared" si="16" ref="CB6:CB12">CA6-(IF(BL6=0,0,D6-E6)+IF(BM6=0,0,(G6-I6)*G$60)+IF(BN6=0,0,(K6-M6)*K$60)+IF(BO6=0,0,(O6-Q6)*O$60)+IF(BP6=0,0,(S6-U6)*S$60)+IF(BQ6=0,0,(W6-Y6)*W$60)+IF(BR6=0,0,(AA6-AC6)*AA$60)+IF(BS6=0,0,(AE6-AG6)*AE$60)+IF(BT6=0,0,(AI6-AK6)*AI$60)+IF(BU6=0,0,(AM6-AO6)*AM$60)+IF(BV6=0,0,(AQ6-AS6)*$AQ$60)+IF(BW6=0,0,(AU6-AW6)*$AU$60)+IF(BX6=0,0,(AY6-BA6)*$AY$60)++IF(BY6=0,0,(BC6-BE6)*$BC$60)+IF(BZ6=0,0,(BG6-BI6)*$BG$60))</f>
        <v>0</v>
      </c>
      <c r="CC6" s="260">
        <f aca="true" t="shared" si="17" ref="CC6:CC12">(D6-E6)*BL6+((G6-H6-(I6-J6))*G$60)*BM6+((K6-L6-(M6-N6))*K$60)*BN6+((O6-P6-(Q6-R6))*O$60)*BO6+((S6-T6-(U6-V6))*S$60)*BP6+((W6-X6-(Y6-Z6))*W$60)*BQ6+((AA6-AB6-(AC6-AD6))*AA$60)*BR6+((AE6-AF6-(AG6-AH6))*AE$60)*BS6+((AI6-AJ6-(AK6-AL6))*AI$60)*BT6+((AM6-AN6)*BU6-(AO6-AP6))*$AM$60+((AQ6-AR6)*BV6-(AS6-AT6))*$AQ$60+((AU6-AV6)*BW6-(AW6-AX6))*$AU$60+((AY6-AZ6)*BX6-(BA6-BB6))*$AY$60+((BC6-BD6)*BY6-(BF6-BK6))*$BC$60+((BG6-BH6)*BZ6-(BI6-BJ6))*$BG$60</f>
        <v>6430482.198954689</v>
      </c>
    </row>
    <row r="7" spans="1:81" ht="12.75" customHeight="1">
      <c r="A7" s="422"/>
      <c r="B7" s="3" t="s">
        <v>9</v>
      </c>
      <c r="C7" s="7">
        <v>40</v>
      </c>
      <c r="D7" s="37">
        <v>16418089.16985134</v>
      </c>
      <c r="E7" s="144"/>
      <c r="F7" s="145">
        <v>9218567.558574488</v>
      </c>
      <c r="G7" s="86">
        <v>2075393.48</v>
      </c>
      <c r="H7" s="87"/>
      <c r="I7" s="124"/>
      <c r="J7" s="87"/>
      <c r="K7" s="88">
        <v>23435.23</v>
      </c>
      <c r="L7" s="89">
        <v>0</v>
      </c>
      <c r="M7" s="146"/>
      <c r="N7" s="90"/>
      <c r="O7" s="94">
        <v>274437.07</v>
      </c>
      <c r="P7" s="92"/>
      <c r="Q7" s="93"/>
      <c r="R7" s="92"/>
      <c r="S7" s="147">
        <v>191778.05</v>
      </c>
      <c r="T7" s="113"/>
      <c r="U7" s="147"/>
      <c r="V7" s="148"/>
      <c r="W7" s="56">
        <v>72957.28</v>
      </c>
      <c r="X7" s="56">
        <v>0</v>
      </c>
      <c r="Y7" s="56"/>
      <c r="Z7" s="57"/>
      <c r="AA7" s="69">
        <v>457283</v>
      </c>
      <c r="AB7" s="149">
        <v>0</v>
      </c>
      <c r="AC7" s="150"/>
      <c r="AD7" s="61"/>
      <c r="AE7" s="62">
        <v>31620.100000000002</v>
      </c>
      <c r="AF7" s="62">
        <v>0</v>
      </c>
      <c r="AG7" s="151"/>
      <c r="AH7" s="60"/>
      <c r="AI7" s="197">
        <v>549574</v>
      </c>
      <c r="AJ7" s="147">
        <v>0</v>
      </c>
      <c r="AK7" s="147"/>
      <c r="AL7" s="148"/>
      <c r="AM7" s="198">
        <v>0</v>
      </c>
      <c r="AN7" s="198">
        <v>0</v>
      </c>
      <c r="AO7" s="198"/>
      <c r="AP7" s="234"/>
      <c r="AQ7" s="152">
        <v>28087.590000000004</v>
      </c>
      <c r="AR7" s="152">
        <v>0</v>
      </c>
      <c r="AS7" s="152"/>
      <c r="AT7" s="186"/>
      <c r="AU7" s="125">
        <v>632396.8099999999</v>
      </c>
      <c r="AV7" s="125">
        <v>0</v>
      </c>
      <c r="AW7" s="125"/>
      <c r="AX7" s="203"/>
      <c r="AY7" s="128">
        <v>2591</v>
      </c>
      <c r="AZ7" s="128">
        <v>0</v>
      </c>
      <c r="BA7" s="128"/>
      <c r="BB7" s="128"/>
      <c r="BC7" s="135">
        <f>'[1]Resumen'!C7</f>
        <v>88437.89</v>
      </c>
      <c r="BD7" s="135">
        <f>'[1]Resumen'!F7</f>
        <v>0</v>
      </c>
      <c r="BE7" s="135"/>
      <c r="BF7" s="135"/>
      <c r="BG7" s="253">
        <f>'[2]Resumen'!C7</f>
        <v>1401464.95</v>
      </c>
      <c r="BH7" s="253">
        <f>'[2]Resumen'!F7</f>
        <v>0</v>
      </c>
      <c r="BI7" s="253"/>
      <c r="BJ7" s="253"/>
      <c r="BK7" s="26">
        <f t="shared" si="0"/>
        <v>1983.4595382890298</v>
      </c>
      <c r="BL7" s="45">
        <f t="shared" si="1"/>
        <v>0.21148845722574383</v>
      </c>
      <c r="BM7" s="45">
        <f t="shared" si="2"/>
        <v>0.675</v>
      </c>
      <c r="BN7" s="45">
        <f t="shared" si="3"/>
        <v>0.7</v>
      </c>
      <c r="BO7" s="45">
        <f t="shared" si="4"/>
        <v>0.725</v>
      </c>
      <c r="BP7" s="45">
        <f t="shared" si="5"/>
        <v>0.75</v>
      </c>
      <c r="BQ7" s="45">
        <f t="shared" si="6"/>
        <v>0.775</v>
      </c>
      <c r="BR7" s="45">
        <f t="shared" si="7"/>
        <v>0.8</v>
      </c>
      <c r="BS7" s="45">
        <f t="shared" si="8"/>
        <v>0.825</v>
      </c>
      <c r="BT7" s="45">
        <f t="shared" si="9"/>
        <v>0.85</v>
      </c>
      <c r="BU7" s="45">
        <f t="shared" si="10"/>
        <v>0.875</v>
      </c>
      <c r="BV7" s="45">
        <f t="shared" si="11"/>
        <v>0.9</v>
      </c>
      <c r="BW7" s="45">
        <f t="shared" si="12"/>
        <v>0.925</v>
      </c>
      <c r="BX7" s="45">
        <f t="shared" si="13"/>
        <v>0.95</v>
      </c>
      <c r="BY7" s="45">
        <f t="shared" si="14"/>
        <v>0.975</v>
      </c>
      <c r="BZ7" s="45">
        <f aca="true" t="shared" si="18" ref="BZ7:BZ12">IF((1-($CA$2-BG$2)/$C7)&gt;0,(1-($CA$2-BG$2)/$C7),0)</f>
        <v>1</v>
      </c>
      <c r="CA7" s="260">
        <f t="shared" si="15"/>
        <v>21365658.275699295</v>
      </c>
      <c r="CB7" s="260">
        <f t="shared" si="16"/>
        <v>0</v>
      </c>
      <c r="CC7" s="260">
        <f t="shared" si="17"/>
        <v>7521992.499836493</v>
      </c>
    </row>
    <row r="8" spans="1:81" ht="12.75" customHeight="1">
      <c r="A8" s="422"/>
      <c r="B8" s="3" t="s">
        <v>10</v>
      </c>
      <c r="C8" s="7">
        <v>7</v>
      </c>
      <c r="D8" s="37">
        <v>3605931.36620409</v>
      </c>
      <c r="E8" s="144"/>
      <c r="F8" s="145">
        <v>2006491.8539852</v>
      </c>
      <c r="G8" s="86">
        <v>516686.54</v>
      </c>
      <c r="H8" s="87"/>
      <c r="I8" s="124"/>
      <c r="J8" s="87"/>
      <c r="K8" s="88">
        <v>20337.78</v>
      </c>
      <c r="L8" s="89">
        <v>0</v>
      </c>
      <c r="M8" s="146"/>
      <c r="N8" s="90"/>
      <c r="O8" s="94">
        <v>50764.86</v>
      </c>
      <c r="P8" s="92"/>
      <c r="Q8" s="93"/>
      <c r="R8" s="92"/>
      <c r="S8" s="147">
        <v>12982.75</v>
      </c>
      <c r="T8" s="113"/>
      <c r="U8" s="147"/>
      <c r="V8" s="148"/>
      <c r="W8" s="56">
        <v>29305.8</v>
      </c>
      <c r="X8" s="56">
        <v>0</v>
      </c>
      <c r="Y8" s="56"/>
      <c r="Z8" s="57"/>
      <c r="AA8" s="75">
        <v>178964.1</v>
      </c>
      <c r="AB8" s="149">
        <v>0</v>
      </c>
      <c r="AC8" s="150"/>
      <c r="AD8" s="61"/>
      <c r="AE8" s="62">
        <v>60471.6</v>
      </c>
      <c r="AF8" s="62">
        <v>0</v>
      </c>
      <c r="AG8" s="151"/>
      <c r="AH8" s="60"/>
      <c r="AI8" s="197">
        <v>6430</v>
      </c>
      <c r="AJ8" s="147">
        <v>0</v>
      </c>
      <c r="AK8" s="147"/>
      <c r="AL8" s="148"/>
      <c r="AM8" s="198">
        <v>0</v>
      </c>
      <c r="AN8" s="198">
        <v>0</v>
      </c>
      <c r="AO8" s="198"/>
      <c r="AP8" s="234"/>
      <c r="AQ8" s="152">
        <v>6797.9</v>
      </c>
      <c r="AR8" s="152">
        <v>0</v>
      </c>
      <c r="AS8" s="152"/>
      <c r="AT8" s="225"/>
      <c r="AU8" s="125">
        <v>237363.90000000002</v>
      </c>
      <c r="AV8" s="125">
        <v>0</v>
      </c>
      <c r="AW8" s="125"/>
      <c r="AX8" s="227"/>
      <c r="AY8" s="128">
        <v>11942</v>
      </c>
      <c r="AZ8" s="128">
        <v>0</v>
      </c>
      <c r="BA8" s="128"/>
      <c r="BB8" s="128"/>
      <c r="BC8" s="135">
        <f>'[1]Resumen'!C8</f>
        <v>7900.75</v>
      </c>
      <c r="BD8" s="135">
        <f>'[1]Resumen'!F8</f>
        <v>0</v>
      </c>
      <c r="BE8" s="135"/>
      <c r="BF8" s="135"/>
      <c r="BG8" s="253">
        <f>'[2]Resumen'!C8</f>
        <v>3235.56</v>
      </c>
      <c r="BH8" s="253">
        <f>'[2]Resumen'!F8</f>
        <v>0</v>
      </c>
      <c r="BI8" s="253"/>
      <c r="BJ8" s="253"/>
      <c r="BK8" s="26">
        <f t="shared" si="0"/>
        <v>1997.895094374101</v>
      </c>
      <c r="BL8" s="45">
        <f t="shared" si="1"/>
        <v>0</v>
      </c>
      <c r="BM8" s="45">
        <f t="shared" si="2"/>
        <v>0</v>
      </c>
      <c r="BN8" s="45">
        <f t="shared" si="3"/>
        <v>0</v>
      </c>
      <c r="BO8" s="45">
        <f t="shared" si="4"/>
        <v>0</v>
      </c>
      <c r="BP8" s="45">
        <f t="shared" si="5"/>
        <v>0</v>
      </c>
      <c r="BQ8" s="45">
        <f t="shared" si="6"/>
        <v>0</v>
      </c>
      <c r="BR8" s="45">
        <f t="shared" si="7"/>
        <v>0</v>
      </c>
      <c r="BS8" s="45">
        <f t="shared" si="8"/>
        <v>0</v>
      </c>
      <c r="BT8" s="45">
        <f t="shared" si="9"/>
        <v>0.1428571428571429</v>
      </c>
      <c r="BU8" s="45">
        <f t="shared" si="10"/>
        <v>0.2857142857142857</v>
      </c>
      <c r="BV8" s="45">
        <f t="shared" si="11"/>
        <v>0.4285714285714286</v>
      </c>
      <c r="BW8" s="45">
        <f t="shared" si="12"/>
        <v>0.5714285714285714</v>
      </c>
      <c r="BX8" s="45">
        <f t="shared" si="13"/>
        <v>0.7142857142857143</v>
      </c>
      <c r="BY8" s="45">
        <f t="shared" si="14"/>
        <v>0.8571428571428572</v>
      </c>
      <c r="BZ8" s="45">
        <f t="shared" si="18"/>
        <v>1</v>
      </c>
      <c r="CA8" s="260">
        <f t="shared" si="15"/>
        <v>4541296.360693016</v>
      </c>
      <c r="CB8" s="260">
        <f t="shared" si="16"/>
        <v>4366388.600221002</v>
      </c>
      <c r="CC8" s="260">
        <f t="shared" si="17"/>
        <v>103161.05188363143</v>
      </c>
    </row>
    <row r="9" spans="1:81" ht="12.75" customHeight="1">
      <c r="A9" s="422"/>
      <c r="B9" s="3" t="s">
        <v>11</v>
      </c>
      <c r="C9" s="7">
        <v>4</v>
      </c>
      <c r="D9" s="37">
        <v>4696061.24709316</v>
      </c>
      <c r="E9" s="144"/>
      <c r="F9" s="145">
        <v>2614696.19114189</v>
      </c>
      <c r="G9" s="86">
        <v>217025.03</v>
      </c>
      <c r="H9" s="87"/>
      <c r="I9" s="124"/>
      <c r="J9" s="87"/>
      <c r="K9" s="88">
        <v>154928.79</v>
      </c>
      <c r="L9" s="89">
        <v>0</v>
      </c>
      <c r="M9" s="146"/>
      <c r="N9" s="90"/>
      <c r="O9" s="94">
        <v>173538.07200000007</v>
      </c>
      <c r="P9" s="92"/>
      <c r="Q9" s="93"/>
      <c r="R9" s="92"/>
      <c r="S9" s="147">
        <v>226869.12</v>
      </c>
      <c r="T9" s="113"/>
      <c r="U9" s="147"/>
      <c r="V9" s="148"/>
      <c r="W9" s="56">
        <v>459584.46</v>
      </c>
      <c r="X9" s="56">
        <v>0</v>
      </c>
      <c r="Y9" s="56"/>
      <c r="Z9" s="57"/>
      <c r="AA9" s="75">
        <v>254650.30000000002</v>
      </c>
      <c r="AB9" s="149">
        <v>0</v>
      </c>
      <c r="AC9" s="150"/>
      <c r="AD9" s="61"/>
      <c r="AE9" s="62">
        <v>77820.41</v>
      </c>
      <c r="AF9" s="62">
        <v>0</v>
      </c>
      <c r="AG9" s="151"/>
      <c r="AH9" s="60"/>
      <c r="AI9" s="197">
        <v>288251.0075000001</v>
      </c>
      <c r="AJ9" s="147">
        <v>0</v>
      </c>
      <c r="AK9" s="147"/>
      <c r="AL9" s="148"/>
      <c r="AM9" s="198">
        <v>76228.29</v>
      </c>
      <c r="AN9" s="198">
        <v>0</v>
      </c>
      <c r="AO9" s="198"/>
      <c r="AP9" s="234"/>
      <c r="AQ9" s="152">
        <v>133801.85</v>
      </c>
      <c r="AR9" s="152">
        <v>0</v>
      </c>
      <c r="AS9" s="152"/>
      <c r="AT9" s="225"/>
      <c r="AU9" s="125">
        <v>0</v>
      </c>
      <c r="AV9" s="125">
        <v>0</v>
      </c>
      <c r="AW9" s="125"/>
      <c r="AX9" s="203"/>
      <c r="AY9" s="128">
        <v>272670.61</v>
      </c>
      <c r="AZ9" s="128">
        <v>0</v>
      </c>
      <c r="BA9" s="128"/>
      <c r="BB9" s="128"/>
      <c r="BC9" s="135">
        <f>'[1]Resumen'!C9</f>
        <v>607915.41</v>
      </c>
      <c r="BD9" s="135">
        <f>'[1]Resumen'!F9</f>
        <v>0</v>
      </c>
      <c r="BE9" s="135"/>
      <c r="BF9" s="135"/>
      <c r="BG9" s="253">
        <f>'[2]Resumen'!C9</f>
        <v>419201.62</v>
      </c>
      <c r="BH9" s="253">
        <f>'[2]Resumen'!F9</f>
        <v>0</v>
      </c>
      <c r="BI9" s="253"/>
      <c r="BJ9" s="253"/>
      <c r="BK9" s="26">
        <f t="shared" si="0"/>
        <v>1999.2271397697468</v>
      </c>
      <c r="BL9" s="45">
        <f t="shared" si="1"/>
        <v>0</v>
      </c>
      <c r="BM9" s="45">
        <f t="shared" si="2"/>
        <v>0</v>
      </c>
      <c r="BN9" s="45">
        <f t="shared" si="3"/>
        <v>0</v>
      </c>
      <c r="BO9" s="45">
        <f t="shared" si="4"/>
        <v>0</v>
      </c>
      <c r="BP9" s="45">
        <f t="shared" si="5"/>
        <v>0</v>
      </c>
      <c r="BQ9" s="45">
        <f t="shared" si="6"/>
        <v>0</v>
      </c>
      <c r="BR9" s="45">
        <f t="shared" si="7"/>
        <v>0</v>
      </c>
      <c r="BS9" s="45">
        <f t="shared" si="8"/>
        <v>0</v>
      </c>
      <c r="BT9" s="45">
        <f t="shared" si="9"/>
        <v>0</v>
      </c>
      <c r="BU9" s="45">
        <f t="shared" si="10"/>
        <v>0</v>
      </c>
      <c r="BV9" s="45">
        <f t="shared" si="11"/>
        <v>0</v>
      </c>
      <c r="BW9" s="45">
        <f t="shared" si="12"/>
        <v>0.25</v>
      </c>
      <c r="BX9" s="45">
        <f t="shared" si="13"/>
        <v>0.5</v>
      </c>
      <c r="BY9" s="45">
        <f t="shared" si="14"/>
        <v>0.75</v>
      </c>
      <c r="BZ9" s="45">
        <f t="shared" si="18"/>
        <v>1</v>
      </c>
      <c r="CA9" s="260">
        <f t="shared" si="15"/>
        <v>7582060.215397637</v>
      </c>
      <c r="CB9" s="260">
        <f t="shared" si="16"/>
        <v>6422111.928906621</v>
      </c>
      <c r="CC9" s="260">
        <f t="shared" si="17"/>
        <v>901627.3828266901</v>
      </c>
    </row>
    <row r="10" spans="1:81" ht="12.75" customHeight="1">
      <c r="A10" s="422"/>
      <c r="B10" s="3" t="s">
        <v>12</v>
      </c>
      <c r="C10" s="7">
        <v>5</v>
      </c>
      <c r="D10" s="37">
        <v>5798560.323719959</v>
      </c>
      <c r="E10" s="144"/>
      <c r="F10" s="145">
        <v>3227551.952161356</v>
      </c>
      <c r="G10" s="86">
        <v>0</v>
      </c>
      <c r="H10" s="87"/>
      <c r="I10" s="124"/>
      <c r="J10" s="87"/>
      <c r="K10" s="88">
        <v>0</v>
      </c>
      <c r="L10" s="89">
        <v>0</v>
      </c>
      <c r="M10" s="146"/>
      <c r="N10" s="90"/>
      <c r="O10" s="94">
        <v>0</v>
      </c>
      <c r="P10" s="92"/>
      <c r="Q10" s="93"/>
      <c r="R10" s="92"/>
      <c r="S10" s="147">
        <v>0</v>
      </c>
      <c r="T10" s="113"/>
      <c r="U10" s="147"/>
      <c r="V10" s="148"/>
      <c r="W10" s="56">
        <v>405378.07</v>
      </c>
      <c r="X10" s="56">
        <v>0</v>
      </c>
      <c r="Y10" s="56"/>
      <c r="Z10" s="57"/>
      <c r="AA10" s="75">
        <v>0</v>
      </c>
      <c r="AB10" s="149">
        <v>0</v>
      </c>
      <c r="AC10" s="150"/>
      <c r="AD10" s="61"/>
      <c r="AE10" s="62">
        <v>149314.29</v>
      </c>
      <c r="AF10" s="62">
        <v>0</v>
      </c>
      <c r="AG10" s="151"/>
      <c r="AH10" s="60"/>
      <c r="AI10" s="197">
        <v>0</v>
      </c>
      <c r="AJ10" s="147">
        <v>0</v>
      </c>
      <c r="AK10" s="147"/>
      <c r="AL10" s="148"/>
      <c r="AM10" s="198">
        <v>0</v>
      </c>
      <c r="AN10" s="198">
        <v>0</v>
      </c>
      <c r="AO10" s="198"/>
      <c r="AP10" s="234"/>
      <c r="AQ10" s="152">
        <v>370753.65</v>
      </c>
      <c r="AR10" s="152">
        <v>0</v>
      </c>
      <c r="AS10" s="152"/>
      <c r="AT10" s="225"/>
      <c r="AU10" s="125">
        <v>578298.94</v>
      </c>
      <c r="AV10" s="125">
        <v>0</v>
      </c>
      <c r="AW10" s="125"/>
      <c r="AX10" s="227"/>
      <c r="AY10" s="128">
        <v>474988</v>
      </c>
      <c r="AZ10" s="128">
        <v>0</v>
      </c>
      <c r="BA10" s="128"/>
      <c r="BB10" s="128"/>
      <c r="BC10" s="135">
        <f>'[1]Resumen'!C10</f>
        <v>0</v>
      </c>
      <c r="BD10" s="135">
        <f>'[1]Resumen'!F10</f>
        <v>0</v>
      </c>
      <c r="BE10" s="135"/>
      <c r="BF10" s="135"/>
      <c r="BG10" s="253">
        <f>'[2]Resumen'!C10</f>
        <v>1163538.24</v>
      </c>
      <c r="BH10" s="253">
        <f>'[2]Resumen'!F10</f>
        <v>0</v>
      </c>
      <c r="BI10" s="253"/>
      <c r="BJ10" s="253"/>
      <c r="BK10" s="26">
        <f t="shared" si="0"/>
        <v>1998.783063184631</v>
      </c>
      <c r="BL10" s="45">
        <f t="shared" si="1"/>
        <v>0</v>
      </c>
      <c r="BM10" s="45">
        <f t="shared" si="2"/>
        <v>0</v>
      </c>
      <c r="BN10" s="45">
        <f t="shared" si="3"/>
        <v>0</v>
      </c>
      <c r="BO10" s="45">
        <f t="shared" si="4"/>
        <v>0</v>
      </c>
      <c r="BP10" s="45">
        <f t="shared" si="5"/>
        <v>0</v>
      </c>
      <c r="BQ10" s="45">
        <f t="shared" si="6"/>
        <v>0</v>
      </c>
      <c r="BR10" s="45">
        <f t="shared" si="7"/>
        <v>0</v>
      </c>
      <c r="BS10" s="45">
        <f t="shared" si="8"/>
        <v>0</v>
      </c>
      <c r="BT10" s="45">
        <f t="shared" si="9"/>
        <v>0</v>
      </c>
      <c r="BU10" s="45">
        <f t="shared" si="10"/>
        <v>0</v>
      </c>
      <c r="BV10" s="45">
        <f t="shared" si="11"/>
        <v>0.19999999999999996</v>
      </c>
      <c r="BW10" s="45">
        <f t="shared" si="12"/>
        <v>0.4</v>
      </c>
      <c r="BX10" s="45">
        <f t="shared" si="13"/>
        <v>0.6</v>
      </c>
      <c r="BY10" s="45">
        <f t="shared" si="14"/>
        <v>0.8</v>
      </c>
      <c r="BZ10" s="45">
        <f t="shared" si="18"/>
        <v>1</v>
      </c>
      <c r="CA10" s="260">
        <f t="shared" si="15"/>
        <v>8545312.499030015</v>
      </c>
      <c r="CB10" s="260">
        <f t="shared" si="16"/>
        <v>6285572.621001756</v>
      </c>
      <c r="CC10" s="260">
        <f t="shared" si="17"/>
        <v>1583178.86911187</v>
      </c>
    </row>
    <row r="11" spans="1:81" ht="12.75" customHeight="1">
      <c r="A11" s="422"/>
      <c r="B11" s="3" t="s">
        <v>13</v>
      </c>
      <c r="C11" s="7">
        <v>8</v>
      </c>
      <c r="D11" s="37">
        <v>0</v>
      </c>
      <c r="E11" s="144"/>
      <c r="F11" s="145">
        <v>0</v>
      </c>
      <c r="G11" s="86">
        <v>117405.06</v>
      </c>
      <c r="H11" s="87"/>
      <c r="I11" s="124"/>
      <c r="J11" s="87"/>
      <c r="K11" s="88">
        <v>0</v>
      </c>
      <c r="L11" s="89">
        <v>0</v>
      </c>
      <c r="M11" s="146"/>
      <c r="N11" s="90"/>
      <c r="O11" s="94">
        <v>98287.808233</v>
      </c>
      <c r="P11" s="92"/>
      <c r="Q11" s="93"/>
      <c r="R11" s="92"/>
      <c r="S11" s="147">
        <v>182960.31</v>
      </c>
      <c r="T11" s="113"/>
      <c r="U11" s="147"/>
      <c r="V11" s="148"/>
      <c r="W11" s="56">
        <v>6456.27</v>
      </c>
      <c r="X11" s="56">
        <v>0</v>
      </c>
      <c r="Y11" s="56"/>
      <c r="Z11" s="57"/>
      <c r="AA11" s="75">
        <v>0</v>
      </c>
      <c r="AB11" s="149">
        <v>0</v>
      </c>
      <c r="AC11" s="150"/>
      <c r="AD11" s="61"/>
      <c r="AE11" s="62">
        <v>0</v>
      </c>
      <c r="AF11" s="62">
        <v>0</v>
      </c>
      <c r="AG11" s="151"/>
      <c r="AH11" s="60"/>
      <c r="AI11" s="197">
        <v>110773.24650000002</v>
      </c>
      <c r="AJ11" s="147">
        <v>0</v>
      </c>
      <c r="AK11" s="147"/>
      <c r="AL11" s="148"/>
      <c r="AM11" s="198">
        <v>92773.35</v>
      </c>
      <c r="AN11" s="198">
        <v>0</v>
      </c>
      <c r="AO11" s="198"/>
      <c r="AP11" s="234"/>
      <c r="AQ11" s="152">
        <v>156532.66999999998</v>
      </c>
      <c r="AR11" s="152">
        <v>0</v>
      </c>
      <c r="AS11" s="152"/>
      <c r="AT11" s="186"/>
      <c r="AU11" s="125">
        <v>105997.39</v>
      </c>
      <c r="AV11" s="125">
        <v>0</v>
      </c>
      <c r="AW11" s="125"/>
      <c r="AX11" s="203"/>
      <c r="AY11" s="128">
        <v>53332.92</v>
      </c>
      <c r="AZ11" s="128">
        <v>0</v>
      </c>
      <c r="BA11" s="128"/>
      <c r="BB11" s="128"/>
      <c r="BC11" s="135">
        <f>'[1]Resumen'!C11</f>
        <v>150723.88</v>
      </c>
      <c r="BD11" s="135">
        <f>'[1]Resumen'!F11</f>
        <v>0</v>
      </c>
      <c r="BE11" s="135"/>
      <c r="BF11" s="135"/>
      <c r="BG11" s="253">
        <f>'[2]Resumen'!C11</f>
        <v>60981.62</v>
      </c>
      <c r="BH11" s="253">
        <f>'[2]Resumen'!F11</f>
        <v>0</v>
      </c>
      <c r="BI11" s="253"/>
      <c r="BJ11" s="253"/>
      <c r="BK11" s="26">
        <f t="shared" si="0"/>
        <v>0</v>
      </c>
      <c r="BL11" s="45">
        <f t="shared" si="1"/>
        <v>0</v>
      </c>
      <c r="BM11" s="45">
        <f t="shared" si="2"/>
        <v>0</v>
      </c>
      <c r="BN11" s="45">
        <f t="shared" si="3"/>
        <v>0</v>
      </c>
      <c r="BO11" s="45">
        <f t="shared" si="4"/>
        <v>0</v>
      </c>
      <c r="BP11" s="45">
        <f t="shared" si="5"/>
        <v>0</v>
      </c>
      <c r="BQ11" s="45">
        <f t="shared" si="6"/>
        <v>0</v>
      </c>
      <c r="BR11" s="45">
        <f t="shared" si="7"/>
        <v>0</v>
      </c>
      <c r="BS11" s="45">
        <f t="shared" si="8"/>
        <v>0.125</v>
      </c>
      <c r="BT11" s="45">
        <f t="shared" si="9"/>
        <v>0.25</v>
      </c>
      <c r="BU11" s="45">
        <f t="shared" si="10"/>
        <v>0.375</v>
      </c>
      <c r="BV11" s="45">
        <f t="shared" si="11"/>
        <v>0.5</v>
      </c>
      <c r="BW11" s="45">
        <f t="shared" si="12"/>
        <v>0.625</v>
      </c>
      <c r="BX11" s="45">
        <f t="shared" si="13"/>
        <v>0.75</v>
      </c>
      <c r="BY11" s="45">
        <f t="shared" si="14"/>
        <v>0.875</v>
      </c>
      <c r="BZ11" s="45">
        <f t="shared" si="18"/>
        <v>1</v>
      </c>
      <c r="CA11" s="260">
        <f t="shared" si="15"/>
        <v>924093.7580935057</v>
      </c>
      <c r="CB11" s="260">
        <f t="shared" si="16"/>
        <v>292528.736472443</v>
      </c>
      <c r="CC11" s="260">
        <f t="shared" si="17"/>
        <v>376556.6101452602</v>
      </c>
    </row>
    <row r="12" spans="1:81" ht="12.75" customHeight="1" thickBot="1">
      <c r="A12" s="422"/>
      <c r="B12" s="10" t="s">
        <v>14</v>
      </c>
      <c r="C12" s="11">
        <v>17</v>
      </c>
      <c r="D12" s="154">
        <v>3671966.99152334</v>
      </c>
      <c r="E12" s="144"/>
      <c r="F12" s="155">
        <v>2042944.2144350202</v>
      </c>
      <c r="G12" s="86">
        <v>89880.83</v>
      </c>
      <c r="H12" s="95"/>
      <c r="I12" s="124"/>
      <c r="J12" s="95"/>
      <c r="K12" s="88">
        <v>334921.35</v>
      </c>
      <c r="L12" s="96">
        <v>0</v>
      </c>
      <c r="M12" s="146"/>
      <c r="N12" s="97"/>
      <c r="O12" s="91">
        <v>128967.56</v>
      </c>
      <c r="P12" s="98"/>
      <c r="Q12" s="93"/>
      <c r="R12" s="98"/>
      <c r="S12" s="85">
        <v>170960.37</v>
      </c>
      <c r="T12" s="113"/>
      <c r="U12" s="147"/>
      <c r="V12" s="35"/>
      <c r="W12" s="56">
        <v>501023.28</v>
      </c>
      <c r="X12" s="56">
        <v>0</v>
      </c>
      <c r="Y12" s="56"/>
      <c r="Z12" s="63"/>
      <c r="AA12" s="69">
        <v>294151.9000000001</v>
      </c>
      <c r="AB12" s="149">
        <v>0</v>
      </c>
      <c r="AC12" s="150"/>
      <c r="AD12" s="64"/>
      <c r="AE12" s="62">
        <v>231400.88</v>
      </c>
      <c r="AF12" s="62">
        <v>0</v>
      </c>
      <c r="AG12" s="151"/>
      <c r="AH12" s="65"/>
      <c r="AI12" s="204">
        <v>79872.89</v>
      </c>
      <c r="AJ12" s="147">
        <v>0</v>
      </c>
      <c r="AK12" s="147"/>
      <c r="AL12" s="35"/>
      <c r="AM12" s="198">
        <v>0</v>
      </c>
      <c r="AN12" s="198">
        <v>0</v>
      </c>
      <c r="AO12" s="198"/>
      <c r="AP12" s="235"/>
      <c r="AQ12" s="152">
        <v>0</v>
      </c>
      <c r="AR12" s="152">
        <v>0</v>
      </c>
      <c r="AS12" s="152"/>
      <c r="AT12" s="226"/>
      <c r="AU12" s="125">
        <v>13823.33</v>
      </c>
      <c r="AV12" s="125">
        <v>0</v>
      </c>
      <c r="AW12" s="125"/>
      <c r="AX12" s="205"/>
      <c r="AY12" s="129">
        <v>0</v>
      </c>
      <c r="AZ12" s="129">
        <v>0</v>
      </c>
      <c r="BA12" s="129"/>
      <c r="BB12" s="129"/>
      <c r="BC12" s="135">
        <f>'[1]Resumen'!C12</f>
        <v>83034.83</v>
      </c>
      <c r="BD12" s="143">
        <f>'[1]Resumen'!F12</f>
        <v>0</v>
      </c>
      <c r="BE12" s="136"/>
      <c r="BF12" s="136"/>
      <c r="BG12" s="254">
        <f>'[2]Resumen'!C12</f>
        <v>46720.15</v>
      </c>
      <c r="BH12" s="254">
        <f>'[2]Resumen'!F12</f>
        <v>0</v>
      </c>
      <c r="BI12" s="254"/>
      <c r="BJ12" s="254"/>
      <c r="BK12" s="26">
        <f t="shared" si="0"/>
        <v>1993.4581600884674</v>
      </c>
      <c r="BL12" s="45">
        <f t="shared" si="1"/>
        <v>0</v>
      </c>
      <c r="BM12" s="45">
        <f t="shared" si="2"/>
        <v>0.23529411764705888</v>
      </c>
      <c r="BN12" s="45">
        <f t="shared" si="3"/>
        <v>0.2941176470588235</v>
      </c>
      <c r="BO12" s="45">
        <f t="shared" si="4"/>
        <v>0.3529411764705882</v>
      </c>
      <c r="BP12" s="45">
        <f t="shared" si="5"/>
        <v>0.4117647058823529</v>
      </c>
      <c r="BQ12" s="46">
        <f t="shared" si="6"/>
        <v>0.47058823529411764</v>
      </c>
      <c r="BR12" s="45">
        <f t="shared" si="7"/>
        <v>0.5294117647058824</v>
      </c>
      <c r="BS12" s="45">
        <f t="shared" si="8"/>
        <v>0.5882352941176471</v>
      </c>
      <c r="BT12" s="45">
        <f t="shared" si="9"/>
        <v>0.6470588235294117</v>
      </c>
      <c r="BU12" s="45">
        <f t="shared" si="10"/>
        <v>0.7058823529411764</v>
      </c>
      <c r="BV12" s="45">
        <f t="shared" si="11"/>
        <v>0.7647058823529411</v>
      </c>
      <c r="BW12" s="45">
        <f t="shared" si="12"/>
        <v>0.8235294117647058</v>
      </c>
      <c r="BX12" s="45">
        <f t="shared" si="13"/>
        <v>0.8823529411764706</v>
      </c>
      <c r="BY12" s="45">
        <f t="shared" si="14"/>
        <v>0.9411764705882353</v>
      </c>
      <c r="BZ12" s="45">
        <f t="shared" si="18"/>
        <v>1</v>
      </c>
      <c r="CA12" s="260">
        <f t="shared" si="15"/>
        <v>5315835.671484555</v>
      </c>
      <c r="CB12" s="260">
        <f t="shared" si="16"/>
        <v>3671966.9915233385</v>
      </c>
      <c r="CC12" s="260">
        <f t="shared" si="17"/>
        <v>796999.4552817373</v>
      </c>
    </row>
    <row r="13" spans="1:81" ht="12.75" customHeight="1" thickBot="1">
      <c r="A13" s="423"/>
      <c r="B13" s="13" t="s">
        <v>15</v>
      </c>
      <c r="C13" s="14"/>
      <c r="D13" s="38">
        <f>SUM(D5:D12)</f>
        <v>52585618.151573755</v>
      </c>
      <c r="E13" s="38"/>
      <c r="F13" s="38">
        <f aca="true" t="shared" si="19" ref="F13:BD13">SUM(F5:F12)</f>
        <v>30043953.49279329</v>
      </c>
      <c r="G13" s="66">
        <f t="shared" si="19"/>
        <v>3740622.4299999997</v>
      </c>
      <c r="H13" s="66">
        <f t="shared" si="19"/>
        <v>0</v>
      </c>
      <c r="I13" s="66"/>
      <c r="J13" s="66"/>
      <c r="K13" s="115">
        <f t="shared" si="19"/>
        <v>808861.3859999999</v>
      </c>
      <c r="L13" s="115">
        <f t="shared" si="19"/>
        <v>0</v>
      </c>
      <c r="M13" s="115"/>
      <c r="N13" s="115"/>
      <c r="O13" s="67">
        <f t="shared" si="19"/>
        <v>1276647.9412330003</v>
      </c>
      <c r="P13" s="67">
        <f t="shared" si="19"/>
        <v>0</v>
      </c>
      <c r="Q13" s="67"/>
      <c r="R13" s="67"/>
      <c r="S13" s="156">
        <f t="shared" si="19"/>
        <v>1114308.6</v>
      </c>
      <c r="T13" s="157">
        <f t="shared" si="19"/>
        <v>0</v>
      </c>
      <c r="U13" s="157"/>
      <c r="V13" s="158"/>
      <c r="W13" s="66">
        <f t="shared" si="19"/>
        <v>2197174.6100000003</v>
      </c>
      <c r="X13" s="66">
        <f t="shared" si="19"/>
        <v>0</v>
      </c>
      <c r="Y13" s="66"/>
      <c r="Z13" s="66"/>
      <c r="AA13" s="115">
        <f t="shared" si="19"/>
        <v>1429651.2100000002</v>
      </c>
      <c r="AB13" s="115">
        <f t="shared" si="19"/>
        <v>0</v>
      </c>
      <c r="AC13" s="115"/>
      <c r="AD13" s="115"/>
      <c r="AE13" s="67">
        <f t="shared" si="19"/>
        <v>1118910.9100000001</v>
      </c>
      <c r="AF13" s="67">
        <f t="shared" si="19"/>
        <v>0</v>
      </c>
      <c r="AG13" s="67"/>
      <c r="AH13" s="116"/>
      <c r="AI13" s="206">
        <f t="shared" si="19"/>
        <v>2765867.1404624</v>
      </c>
      <c r="AJ13" s="157">
        <f t="shared" si="19"/>
        <v>0</v>
      </c>
      <c r="AK13" s="157"/>
      <c r="AL13" s="158"/>
      <c r="AM13" s="207">
        <f t="shared" si="19"/>
        <v>524984.4999999999</v>
      </c>
      <c r="AN13" s="236">
        <f t="shared" si="19"/>
        <v>0</v>
      </c>
      <c r="AO13" s="237"/>
      <c r="AP13" s="238"/>
      <c r="AQ13" s="184">
        <f t="shared" si="19"/>
        <v>1455482.0899999999</v>
      </c>
      <c r="AR13" s="188">
        <f t="shared" si="19"/>
        <v>0</v>
      </c>
      <c r="AS13" s="182"/>
      <c r="AT13" s="189"/>
      <c r="AU13" s="201">
        <f t="shared" si="19"/>
        <v>1567880.3699999999</v>
      </c>
      <c r="AV13" s="208">
        <f t="shared" si="19"/>
        <v>0</v>
      </c>
      <c r="AW13" s="199"/>
      <c r="AX13" s="209"/>
      <c r="AY13" s="130">
        <f t="shared" si="19"/>
        <v>1253316.15</v>
      </c>
      <c r="AZ13" s="130">
        <f t="shared" si="19"/>
        <v>0</v>
      </c>
      <c r="BA13" s="130"/>
      <c r="BB13" s="130"/>
      <c r="BC13" s="137">
        <f t="shared" si="19"/>
        <v>1627680.9</v>
      </c>
      <c r="BD13" s="137">
        <f t="shared" si="19"/>
        <v>0</v>
      </c>
      <c r="BE13" s="137"/>
      <c r="BF13" s="137"/>
      <c r="BG13" s="255">
        <f>+SUM(BG5:BG12)</f>
        <v>10786027.93</v>
      </c>
      <c r="BH13" s="255"/>
      <c r="BI13" s="255"/>
      <c r="BJ13" s="255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261">
        <f>SUM(CA5:CA12)</f>
        <v>80233398.19712159</v>
      </c>
      <c r="CB13" s="261">
        <f>SUM(CB5:CB12)</f>
        <v>43235481.15651668</v>
      </c>
      <c r="CC13" s="261">
        <f>SUM(CC5:CC12)</f>
        <v>20767464.827709123</v>
      </c>
    </row>
    <row r="14" spans="1:81" ht="12.75" customHeight="1">
      <c r="A14" s="6"/>
      <c r="B14" s="4" t="s">
        <v>18</v>
      </c>
      <c r="C14" s="15"/>
      <c r="D14" s="40">
        <v>0</v>
      </c>
      <c r="E14" s="180"/>
      <c r="F14" s="76">
        <v>0</v>
      </c>
      <c r="G14" s="103"/>
      <c r="H14" s="103"/>
      <c r="I14" s="103"/>
      <c r="J14" s="103"/>
      <c r="K14" s="104"/>
      <c r="L14" s="105">
        <v>0</v>
      </c>
      <c r="M14" s="105"/>
      <c r="N14" s="104"/>
      <c r="O14" s="106"/>
      <c r="P14" s="106"/>
      <c r="Q14" s="106"/>
      <c r="R14" s="106"/>
      <c r="S14" s="161">
        <v>0</v>
      </c>
      <c r="T14" s="161"/>
      <c r="U14" s="162"/>
      <c r="V14" s="163"/>
      <c r="W14" s="72"/>
      <c r="X14" s="72"/>
      <c r="Y14" s="73"/>
      <c r="Z14" s="72"/>
      <c r="AA14" s="74"/>
      <c r="AB14" s="74"/>
      <c r="AC14" s="164"/>
      <c r="AD14" s="74"/>
      <c r="AE14" s="51"/>
      <c r="AF14" s="51"/>
      <c r="AG14" s="52"/>
      <c r="AH14" s="51"/>
      <c r="AI14" s="211"/>
      <c r="AJ14" s="163"/>
      <c r="AK14" s="163"/>
      <c r="AL14" s="163"/>
      <c r="AM14" s="212">
        <v>0</v>
      </c>
      <c r="AN14" s="239">
        <v>0</v>
      </c>
      <c r="AO14" s="239"/>
      <c r="AP14" s="240"/>
      <c r="AQ14" s="190">
        <v>0</v>
      </c>
      <c r="AR14" s="183">
        <v>0</v>
      </c>
      <c r="AS14" s="183"/>
      <c r="AT14" s="191"/>
      <c r="AU14" s="213">
        <v>0</v>
      </c>
      <c r="AV14" s="200">
        <v>0</v>
      </c>
      <c r="AW14" s="200"/>
      <c r="AX14" s="214"/>
      <c r="AY14" s="127">
        <v>0</v>
      </c>
      <c r="AZ14" s="127">
        <v>0</v>
      </c>
      <c r="BA14" s="127"/>
      <c r="BB14" s="127"/>
      <c r="BC14" s="142"/>
      <c r="BD14" s="142"/>
      <c r="BE14" s="142"/>
      <c r="BF14" s="142"/>
      <c r="BG14" s="253"/>
      <c r="BH14" s="253"/>
      <c r="BI14" s="253"/>
      <c r="BJ14" s="253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262"/>
      <c r="CB14" s="262"/>
      <c r="CC14" s="262"/>
    </row>
    <row r="15" spans="1:81" ht="12.75" customHeight="1">
      <c r="A15" s="6"/>
      <c r="B15" s="3" t="s">
        <v>95</v>
      </c>
      <c r="C15" s="7">
        <v>30</v>
      </c>
      <c r="D15" s="37">
        <v>14258943.477268081</v>
      </c>
      <c r="E15" s="144"/>
      <c r="F15" s="145">
        <v>8161634.986512598</v>
      </c>
      <c r="G15" s="86">
        <v>152319</v>
      </c>
      <c r="H15" s="87"/>
      <c r="I15" s="124"/>
      <c r="J15" s="87"/>
      <c r="K15" s="88">
        <v>338129.06</v>
      </c>
      <c r="L15" s="89">
        <v>0</v>
      </c>
      <c r="M15" s="146"/>
      <c r="N15" s="90"/>
      <c r="O15" s="94">
        <v>0</v>
      </c>
      <c r="P15" s="92"/>
      <c r="Q15" s="93"/>
      <c r="R15" s="92"/>
      <c r="S15" s="147">
        <v>320245</v>
      </c>
      <c r="T15" s="113"/>
      <c r="U15" s="147"/>
      <c r="V15" s="148"/>
      <c r="W15" s="56">
        <v>11341.38</v>
      </c>
      <c r="X15" s="56">
        <v>0</v>
      </c>
      <c r="Y15" s="56"/>
      <c r="Z15" s="57"/>
      <c r="AA15" s="75">
        <v>12304.695</v>
      </c>
      <c r="AB15" s="149">
        <v>0</v>
      </c>
      <c r="AC15" s="150"/>
      <c r="AD15" s="61"/>
      <c r="AE15" s="62">
        <v>29864.48</v>
      </c>
      <c r="AF15" s="62">
        <v>0</v>
      </c>
      <c r="AG15" s="151"/>
      <c r="AH15" s="60"/>
      <c r="AI15" s="197">
        <v>0</v>
      </c>
      <c r="AJ15" s="147">
        <v>0</v>
      </c>
      <c r="AK15" s="147"/>
      <c r="AL15" s="148"/>
      <c r="AM15" s="198">
        <v>116035.58</v>
      </c>
      <c r="AN15" s="198">
        <v>0</v>
      </c>
      <c r="AO15" s="198"/>
      <c r="AP15" s="234"/>
      <c r="AQ15" s="152">
        <v>1076464.81</v>
      </c>
      <c r="AR15" s="152">
        <v>0</v>
      </c>
      <c r="AS15" s="152"/>
      <c r="AT15" s="186"/>
      <c r="AU15" s="125">
        <v>0</v>
      </c>
      <c r="AV15" s="125">
        <v>0</v>
      </c>
      <c r="AW15" s="125"/>
      <c r="AX15" s="203"/>
      <c r="AY15" s="128">
        <v>0</v>
      </c>
      <c r="AZ15" s="128">
        <v>0</v>
      </c>
      <c r="BA15" s="128"/>
      <c r="BB15" s="128"/>
      <c r="BC15" s="138">
        <f>'[1]Resumen'!C15</f>
        <v>0</v>
      </c>
      <c r="BD15" s="135">
        <f>'[1]Resumen'!F15</f>
        <v>0</v>
      </c>
      <c r="BE15" s="135"/>
      <c r="BF15" s="135"/>
      <c r="BG15" s="253">
        <f>'[2]Resumen'!C15</f>
        <v>0</v>
      </c>
      <c r="BH15" s="253">
        <f>'[2]Resumen'!F15</f>
        <v>0</v>
      </c>
      <c r="BI15" s="253"/>
      <c r="BJ15" s="253"/>
      <c r="BK15" s="26">
        <f>IF(D15=0,0,2001-(D15-F15)*C15/D15)</f>
        <v>1988.1716123277802</v>
      </c>
      <c r="BL15" s="45">
        <f>IF((1-($CA$2-$BK15)/$C15)&gt;0,(1-($CA$2-$BK15)/$C15),0)</f>
        <v>0.10572041092600559</v>
      </c>
      <c r="BM15" s="45">
        <f>IF((1-($CA$2-G$2)/$C15)&gt;0,(1-($CA$2-G$2)/$C15),0)</f>
        <v>0.5666666666666667</v>
      </c>
      <c r="BN15" s="45">
        <f>IF((1-($CA$2-K$2)/$C15)&gt;0,(1-($CA$2-K$2)/$C15),0)</f>
        <v>0.6</v>
      </c>
      <c r="BO15" s="45">
        <f>IF((1-($CA$2-O$2)/$C15)&gt;0,(1-($CA$2-O$2)/$C15),0)</f>
        <v>0.6333333333333333</v>
      </c>
      <c r="BP15" s="45">
        <f>IF((1-($CA$2-S$2)/$C15)&gt;0,(1-($CA$2-S$2)/$C15),0)</f>
        <v>0.6666666666666667</v>
      </c>
      <c r="BQ15" s="45">
        <f>IF((1-($CA$2-W$2)/$C15)&gt;0,(1-($CA$2-W$2)/$C15),0)</f>
        <v>0.7</v>
      </c>
      <c r="BR15" s="45">
        <f>IF((1-($CA$2-AA$2)/$C15)&gt;0,(1-($CA$2-AA$2)/$C15),0)</f>
        <v>0.7333333333333334</v>
      </c>
      <c r="BS15" s="45">
        <f>IF((1-($CA$2-AE$2)/$C15)&gt;0,(1-($CA$2-AE$2)/$C15),0)</f>
        <v>0.7666666666666666</v>
      </c>
      <c r="BT15" s="45">
        <f>IF((1-($CA$2-AI$2)/$C15)&gt;0,(1-($CA$2-AI$2)/$C15),0)</f>
        <v>0.8</v>
      </c>
      <c r="BU15" s="45">
        <f>IF((1-($CA$2-AM$2)/$C15)&gt;0,(1-($CA$2-AM$2)/$C15),0)</f>
        <v>0.8333333333333334</v>
      </c>
      <c r="BV15" s="45">
        <f>IF((1-($CA$2-AQ$2)/$C15)&gt;0,(1-($CA$2-AQ$2)/$C15),0)</f>
        <v>0.8666666666666667</v>
      </c>
      <c r="BW15" s="45">
        <f>IF((1-($CA$2-AU$2)/$C15)&gt;0,(1-($CA$2-AU$2)/$C15),0)</f>
        <v>0.9</v>
      </c>
      <c r="BX15" s="45">
        <f>IF((1-($CA$2-AY$2)/$C15)&gt;0,(1-($CA$2-AY$2)/$C15),0)</f>
        <v>0.9333333333333333</v>
      </c>
      <c r="BY15" s="45">
        <f>IF((1-($CA$2-BC$2)/$C15)&gt;0,(1-($CA$2-BC$2)/$C15),0)</f>
        <v>0.9666666666666667</v>
      </c>
      <c r="BZ15" s="45">
        <f>IF((1-($CA$2-BG$2)/$C15)&gt;0,(1-($CA$2-BG$2)/$C15),0)</f>
        <v>1</v>
      </c>
      <c r="CA15" s="260">
        <f>+D15-E15+(G15-I15)*G$61+(K15-M15)*K$61+(O15-Q15)*O$61+(S15-U15)*S$61+(W15-Y15)*W$61+(AA15-AC15)*AA$61+(AE15-AG15)*AE$61+(AI15-AK15)*AI$61+(AM15-AO15)*AM$61+(AQ15-AS15)*$AQ$61+(AU15-AW15)*$AU$61+(AY15-BA15)*$AY$61+(BC15-BE15)*$BC$61+(BG15-BI15)*$BG$61</f>
        <v>16055608.228597125</v>
      </c>
      <c r="CB15" s="260">
        <f>CA15-(IF(BL15=0,0,D15-E15)+IF(BM15=0,0,(G15-I15)*G$61)+IF(BN15=0,0,(K15-M15)*K$61)+IF(BO15=0,0,(O15-Q15)*O$61)+IF(BP15=0,0,(S15-U15)*S$61)+IF(BQ15=0,0,(W15-Y15)*W$61)+IF(BR15=0,0,(AA15-AC15)*AA$61)+IF(BS15=0,0,(AE15-AG15)*AE$61)+IF(BT15=0,0,(AI15-AK15)*AI$61)+IF(BU15=0,0,(AM15-AO15)*AM$61)+IF(BV15=0,0,(AQ15-AS15)*$AQ$61)+IF(BW15=0,0,(AU15-AW15)*$AU$61)+IF(BX15=0,0,(AY15-BA15)*$AY$61)++IF(BY15=0,0,(BC15-BE15)*$BC$61)+IF(BZ15=0,0,(BG15-BI15)*$BG$61))</f>
        <v>0</v>
      </c>
      <c r="CC15" s="260">
        <f>(D15-E15)*BL15+((G15-H15-(I15-J15))*G$61)*BM15+((K15-L15-(M15-N15))*K$61)*BN15+((O15-P15-(Q15-R15))*O$61)*BO15+((S15-T15-(U15-V15))*S$61)*BP15+((W15-X15-(Y15-Z15))*W$61)*BQ15+((AA15-AB15-(AC15-AD15))*AA$61)*BR15+((AE15-AF15-(AG15-AH15))*AE$61)*BS15+((AI15-AJ15-(AK15-AL15))*AI$61)*BT15+((AM15-AN15)*BU15-(AO15-AP15))*$AM$61+((AQ15-AR15)*BV15-(AS15-AT15))*$AQ$61+((AU15-AV15)*BW15-(AW15-AX15))*$AU$61+((AY15-AZ15)*BX15-(BA15-BB15))*$AY$61+((BC15-BD15)*BY15-(BF15-BK15))*$BC$61+((BG15-BH15)*BZ15-(BI15-BJ15))*$BG$61</f>
        <v>2883286.3677052394</v>
      </c>
    </row>
    <row r="16" spans="1:81" ht="12.75" customHeight="1">
      <c r="A16" s="6"/>
      <c r="B16" s="3" t="s">
        <v>96</v>
      </c>
      <c r="C16" s="7">
        <v>30</v>
      </c>
      <c r="D16" s="37">
        <v>0</v>
      </c>
      <c r="E16" s="144"/>
      <c r="F16" s="145">
        <v>0</v>
      </c>
      <c r="G16" s="86">
        <v>0</v>
      </c>
      <c r="H16" s="87"/>
      <c r="I16" s="124"/>
      <c r="J16" s="87"/>
      <c r="K16" s="88">
        <v>0</v>
      </c>
      <c r="L16" s="89">
        <v>0</v>
      </c>
      <c r="M16" s="146"/>
      <c r="N16" s="90"/>
      <c r="O16" s="94">
        <v>0</v>
      </c>
      <c r="P16" s="92"/>
      <c r="Q16" s="93"/>
      <c r="R16" s="92"/>
      <c r="S16" s="147">
        <v>2783529.55</v>
      </c>
      <c r="T16" s="113"/>
      <c r="U16" s="147"/>
      <c r="V16" s="148"/>
      <c r="W16" s="56">
        <v>1604617.82</v>
      </c>
      <c r="X16" s="56">
        <v>0</v>
      </c>
      <c r="Y16" s="56"/>
      <c r="Z16" s="57"/>
      <c r="AA16" s="75">
        <v>0</v>
      </c>
      <c r="AB16" s="149">
        <v>0</v>
      </c>
      <c r="AC16" s="150"/>
      <c r="AD16" s="61"/>
      <c r="AE16" s="62">
        <v>2009540.01</v>
      </c>
      <c r="AF16" s="62">
        <v>0</v>
      </c>
      <c r="AG16" s="151"/>
      <c r="AH16" s="60"/>
      <c r="AI16" s="197">
        <v>0</v>
      </c>
      <c r="AJ16" s="147">
        <v>0</v>
      </c>
      <c r="AK16" s="147"/>
      <c r="AL16" s="148"/>
      <c r="AM16" s="198">
        <v>0</v>
      </c>
      <c r="AN16" s="198">
        <v>0</v>
      </c>
      <c r="AO16" s="198"/>
      <c r="AP16" s="234"/>
      <c r="AQ16" s="152">
        <v>0</v>
      </c>
      <c r="AR16" s="152">
        <v>0</v>
      </c>
      <c r="AS16" s="152"/>
      <c r="AT16" s="186"/>
      <c r="AU16" s="125">
        <v>0</v>
      </c>
      <c r="AV16" s="125">
        <v>0</v>
      </c>
      <c r="AW16" s="125"/>
      <c r="AX16" s="203"/>
      <c r="AY16" s="128">
        <v>865449.26</v>
      </c>
      <c r="AZ16" s="128">
        <v>0</v>
      </c>
      <c r="BA16" s="128"/>
      <c r="BB16" s="128"/>
      <c r="BC16" s="138">
        <f>'[1]Resumen'!C16</f>
        <v>0</v>
      </c>
      <c r="BD16" s="135">
        <f>'[1]Resumen'!F16</f>
        <v>0</v>
      </c>
      <c r="BE16" s="135"/>
      <c r="BF16" s="135"/>
      <c r="BG16" s="253">
        <f>'[2]Resumen'!C16</f>
        <v>0</v>
      </c>
      <c r="BH16" s="253">
        <f>'[2]Resumen'!F16</f>
        <v>0</v>
      </c>
      <c r="BI16" s="253"/>
      <c r="BJ16" s="253"/>
      <c r="BK16" s="26">
        <f>IF(D16=0,0,2001-(D16-F16)*C16/D16)</f>
        <v>0</v>
      </c>
      <c r="BL16" s="45">
        <f>IF((1-($CA$2-$BK16)/$C16)&gt;0,(1-($CA$2-$BK16)/$C16),0)</f>
        <v>0</v>
      </c>
      <c r="BM16" s="45">
        <f>IF((1-($CA$2-G$2)/$C16)&gt;0,(1-($CA$2-G$2)/$C16),0)</f>
        <v>0.5666666666666667</v>
      </c>
      <c r="BN16" s="45">
        <f>IF((1-($CA$2-K$2)/$C16)&gt;0,(1-($CA$2-K$2)/$C16),0)</f>
        <v>0.6</v>
      </c>
      <c r="BO16" s="45">
        <f>IF((1-($CA$2-O$2)/$C16)&gt;0,(1-($CA$2-O$2)/$C16),0)</f>
        <v>0.6333333333333333</v>
      </c>
      <c r="BP16" s="45">
        <f>IF((1-($CA$2-S$2)/$C16)&gt;0,(1-($CA$2-S$2)/$C16),0)</f>
        <v>0.6666666666666667</v>
      </c>
      <c r="BQ16" s="45">
        <f>IF((1-($CA$2-W$2)/$C16)&gt;0,(1-($CA$2-W$2)/$C16),0)</f>
        <v>0.7</v>
      </c>
      <c r="BR16" s="45">
        <f>IF((1-($CA$2-AA$2)/$C16)&gt;0,(1-($CA$2-AA$2)/$C16),0)</f>
        <v>0.7333333333333334</v>
      </c>
      <c r="BS16" s="45">
        <f>IF((1-($CA$2-AE$2)/$C16)&gt;0,(1-($CA$2-AE$2)/$C16),0)</f>
        <v>0.7666666666666666</v>
      </c>
      <c r="BT16" s="45">
        <f>IF((1-($CA$2-AI$2)/$C16)&gt;0,(1-($CA$2-AI$2)/$C16),0)</f>
        <v>0.8</v>
      </c>
      <c r="BU16" s="45">
        <f>IF((1-($CA$2-AM$2)/$C16)&gt;0,(1-($CA$2-AM$2)/$C16),0)</f>
        <v>0.8333333333333334</v>
      </c>
      <c r="BV16" s="45">
        <f>IF((1-($CA$2-AQ$2)/$C16)&gt;0,(1-($CA$2-AQ$2)/$C16),0)</f>
        <v>0.8666666666666667</v>
      </c>
      <c r="BW16" s="45">
        <f>IF((1-($CA$2-AU$2)/$C16)&gt;0,(1-($CA$2-AU$2)/$C16),0)</f>
        <v>0.9</v>
      </c>
      <c r="BX16" s="45">
        <f>IF((1-($CA$2-AY$2)/$C16)&gt;0,(1-($CA$2-AY$2)/$C16),0)</f>
        <v>0.9333333333333333</v>
      </c>
      <c r="BY16" s="45">
        <f>IF((1-($CA$2-BC$2)/$C16)&gt;0,(1-($CA$2-BC$2)/$C16),0)</f>
        <v>0.9666666666666667</v>
      </c>
      <c r="BZ16" s="45">
        <f>IF((1-($CA$2-BG$2)/$C16)&gt;0,(1-($CA$2-BG$2)/$C16),0)</f>
        <v>1</v>
      </c>
      <c r="CA16" s="260">
        <f>+D16-E16+(G16-I16)*G$61+(K16-M16)*K$61+(O16-Q16)*O$61+(S16-U16)*S$61+(W16-Y16)*W$61+(AA16-AC16)*AA$61+(AE16-AG16)*AE$61+(AI16-AK16)*AI$61+(AM16-AO16)*AM$61+(AQ16-AS16)*$AQ$61+(AU16-AW16)*$AU$61+(AY16-BA16)*$AY$61+(BC16-BE16)*$BC$61+(BG16-BI16)*$BG$61</f>
        <v>6255240.207620253</v>
      </c>
      <c r="CB16" s="260">
        <f>CA16-(IF(BL16=0,0,D16-E16)+IF(BM16=0,0,(G16-I16)*G$61)+IF(BN16=0,0,(K16-M16)*K$61)+IF(BO16=0,0,(O16-Q16)*O$61)+IF(BP16=0,0,(S16-U16)*S$61)+IF(BQ16=0,0,(W16-Y16)*W$61)+IF(BR16=0,0,(AA16-AC16)*AA$61)+IF(BS16=0,0,(AE16-AG16)*AE$61)+IF(BT16=0,0,(AI16-AK16)*AI$61)+IF(BU16=0,0,(AM16-AO16)*AM$61)+IF(BV16=0,0,(AQ16-AS16)*$AQ$61)+IF(BW16=0,0,(AU16-AW16)*$AU$61)+IF(BX16=0,0,(AY16-BA16)*$AY$61)++IF(BY16=0,0,(BC16-BE16)*$BC$61)+IF(BZ16=0,0,(BG16-BI16)*$BG$61))</f>
        <v>0</v>
      </c>
      <c r="CC16" s="260">
        <f>(D16-E16)*BL16+((G16-H16-(I16-J16))*G$61)*BM16+((K16-L16-(M16-N16))*K$61)*BN16+((O16-P16-(Q16-R16))*O$61)*BO16+((S16-T16-(U16-V16))*S$61)*BP16+((W16-X16-(Y16-Z16))*W$61)*BQ16+((AA16-AB16-(AC16-AD16))*AA$61)*BR16+((AE16-AF16-(AG16-AH16))*AE$61)*BS16+((AI16-AJ16-(AK16-AL16))*AI$61)*BT16+((AM16-AN16)*BU16-(AO16-AP16))*$AM$61+((AQ16-AR16)*BV16-(AS16-AT16))*$AQ$61+((AU16-AV16)*BW16-(AW16-AX16))*$AU$61+((AY16-AZ16)*BX16-(BA16-BB16))*$AY$61+((BC16-BD16)*BY16-(BF16-BK16))*$BC$61+((BG16-BH16)*BZ16-(BI16-BJ16))*$BG$61</f>
        <v>4581657.67714622</v>
      </c>
    </row>
    <row r="17" spans="1:83" ht="12.75" customHeight="1">
      <c r="A17" s="6"/>
      <c r="B17" s="3" t="s">
        <v>98</v>
      </c>
      <c r="C17" s="7">
        <v>30</v>
      </c>
      <c r="D17" s="37">
        <v>18156752.043342188</v>
      </c>
      <c r="E17" s="144"/>
      <c r="F17" s="145">
        <v>10392690.240663446</v>
      </c>
      <c r="G17" s="86">
        <v>4326524.08</v>
      </c>
      <c r="H17" s="87"/>
      <c r="I17" s="124"/>
      <c r="J17" s="87"/>
      <c r="K17" s="88">
        <v>157348.18</v>
      </c>
      <c r="L17" s="89">
        <v>0</v>
      </c>
      <c r="M17" s="146"/>
      <c r="N17" s="90"/>
      <c r="O17" s="94">
        <v>1381720.04</v>
      </c>
      <c r="P17" s="92"/>
      <c r="Q17" s="93"/>
      <c r="R17" s="92"/>
      <c r="S17" s="147">
        <v>6562191</v>
      </c>
      <c r="T17" s="113"/>
      <c r="U17" s="147"/>
      <c r="V17" s="148"/>
      <c r="W17" s="56">
        <v>1779943</v>
      </c>
      <c r="X17" s="56">
        <v>0</v>
      </c>
      <c r="Y17" s="56"/>
      <c r="Z17" s="57"/>
      <c r="AA17" s="75">
        <v>0</v>
      </c>
      <c r="AB17" s="149">
        <v>0</v>
      </c>
      <c r="AC17" s="150"/>
      <c r="AD17" s="61"/>
      <c r="AE17" s="62">
        <v>166644.7334</v>
      </c>
      <c r="AF17" s="62">
        <v>0</v>
      </c>
      <c r="AG17" s="151"/>
      <c r="AH17" s="60"/>
      <c r="AI17" s="197">
        <v>0</v>
      </c>
      <c r="AJ17" s="147">
        <v>0</v>
      </c>
      <c r="AK17" s="147"/>
      <c r="AL17" s="148"/>
      <c r="AM17" s="198">
        <v>334932</v>
      </c>
      <c r="AN17" s="198">
        <v>0</v>
      </c>
      <c r="AO17" s="198"/>
      <c r="AP17" s="234"/>
      <c r="AQ17" s="152">
        <v>6198413.53</v>
      </c>
      <c r="AR17" s="152">
        <v>0</v>
      </c>
      <c r="AS17" s="152"/>
      <c r="AT17" s="186"/>
      <c r="AU17" s="125">
        <v>151071</v>
      </c>
      <c r="AV17" s="125">
        <v>0</v>
      </c>
      <c r="AW17" s="125"/>
      <c r="AX17" s="203"/>
      <c r="AY17" s="128">
        <v>4576000.1899999995</v>
      </c>
      <c r="AZ17" s="128">
        <v>0</v>
      </c>
      <c r="BA17" s="128"/>
      <c r="BB17" s="128"/>
      <c r="BC17" s="138">
        <f>'[1]Resumen'!C17</f>
        <v>142571.36</v>
      </c>
      <c r="BD17" s="135">
        <f>'[1]Resumen'!F17</f>
        <v>0</v>
      </c>
      <c r="BE17" s="135"/>
      <c r="BF17" s="135"/>
      <c r="BG17" s="253">
        <f>'[2]Resumen'!C17</f>
        <v>627083.9099999999</v>
      </c>
      <c r="BH17" s="253">
        <f>'[2]Resumen'!F17</f>
        <v>0</v>
      </c>
      <c r="BI17" s="253"/>
      <c r="BJ17" s="253"/>
      <c r="BK17" s="26">
        <f>IF(D17=0,0,2001-(D17-F17)*C17/D17)</f>
        <v>1988.1716123277802</v>
      </c>
      <c r="BL17" s="45">
        <f>IF((1-($CA$2-$BK17)/$C17)&gt;0,(1-($CA$2-$BK17)/$C17),0)</f>
        <v>0.10572041092600559</v>
      </c>
      <c r="BM17" s="45">
        <f>IF((1-($CA$2-G$2)/$C17)&gt;0,(1-($CA$2-G$2)/$C17),0)</f>
        <v>0.5666666666666667</v>
      </c>
      <c r="BN17" s="45">
        <f>IF((1-($CA$2-K$2)/$C17)&gt;0,(1-($CA$2-K$2)/$C17),0)</f>
        <v>0.6</v>
      </c>
      <c r="BO17" s="45">
        <f>IF((1-($CA$2-O$2)/$C17)&gt;0,(1-($CA$2-O$2)/$C17),0)</f>
        <v>0.6333333333333333</v>
      </c>
      <c r="BP17" s="45">
        <f>IF((1-($CA$2-S$2)/$C17)&gt;0,(1-($CA$2-S$2)/$C17),0)</f>
        <v>0.6666666666666667</v>
      </c>
      <c r="BQ17" s="45">
        <f>IF((1-($CA$2-W$2)/$C17)&gt;0,(1-($CA$2-W$2)/$C17),0)</f>
        <v>0.7</v>
      </c>
      <c r="BR17" s="45">
        <f>IF((1-($CA$2-AA$2)/$C17)&gt;0,(1-($CA$2-AA$2)/$C17),0)</f>
        <v>0.7333333333333334</v>
      </c>
      <c r="BS17" s="45">
        <f>IF((1-($CA$2-AE$2)/$C17)&gt;0,(1-($CA$2-AE$2)/$C17),0)</f>
        <v>0.7666666666666666</v>
      </c>
      <c r="BT17" s="45">
        <f>IF((1-($CA$2-AI$2)/$C17)&gt;0,(1-($CA$2-AI$2)/$C17),0)</f>
        <v>0.8</v>
      </c>
      <c r="BU17" s="45">
        <f>IF((1-($CA$2-AM$2)/$C17)&gt;0,(1-($CA$2-AM$2)/$C17),0)</f>
        <v>0.8333333333333334</v>
      </c>
      <c r="BV17" s="45">
        <f>IF((1-($CA$2-AQ$2)/$C17)&gt;0,(1-($CA$2-AQ$2)/$C17),0)</f>
        <v>0.8666666666666667</v>
      </c>
      <c r="BW17" s="45">
        <f>IF((1-($CA$2-AU$2)/$C17)&gt;0,(1-($CA$2-AU$2)/$C17),0)</f>
        <v>0.9</v>
      </c>
      <c r="BX17" s="45">
        <f>IF((1-($CA$2-AY$2)/$C17)&gt;0,(1-($CA$2-AY$2)/$C17),0)</f>
        <v>0.9333333333333333</v>
      </c>
      <c r="BY17" s="45">
        <f>IF((1-($CA$2-BC$2)/$C17)&gt;0,(1-($CA$2-BC$2)/$C17),0)</f>
        <v>0.9666666666666667</v>
      </c>
      <c r="BZ17" s="45">
        <f>IF((1-($CA$2-BG$2)/$C17)&gt;0,(1-($CA$2-BG$2)/$C17),0)</f>
        <v>1</v>
      </c>
      <c r="CA17" s="260">
        <f>+D17-E17+(G17-I17)*G$61+(K17-M17)*K$61+(O17-Q17)*O$61+(S17-U17)*S$61+(W17-Y17)*W$61+(AA17-AC17)*AA$61+(AE17-AG17)*AE$61+(AI17-AK17)*AI$61+(AM17-AO17)*AM$61+(AQ17-AS17)*$AQ$61+(AU17-AW17)*$AU$61+(AY17-BA17)*$AY$61+(BC17-BE17)*$BC$61+(BG17-BI17)*$BG$61</f>
        <v>40968295.046652526</v>
      </c>
      <c r="CB17" s="260">
        <f>CA17-(IF(BL17=0,0,D17-E17)+IF(BM17=0,0,(G17-I17)*G$61)+IF(BN17=0,0,(K17-M17)*K$61)+IF(BO17=0,0,(O17-Q17)*O$61)+IF(BP17=0,0,(S17-U17)*S$61)+IF(BQ17=0,0,(W17-Y17)*W$61)+IF(BR17=0,0,(AA17-AC17)*AA$61)+IF(BS17=0,0,(AE17-AG17)*AE$61)+IF(BT17=0,0,(AI17-AK17)*AI$61)+IF(BU17=0,0,(AM17-AO17)*AM$61)+IF(BV17=0,0,(AQ17-AS17)*$AQ$61)+IF(BW17=0,0,(AU17-AW17)*$AU$61)+IF(BX17=0,0,(AY17-BA17)*$AY$61)++IF(BY17=0,0,(BC17-BE17)*$BC$61)+IF(BZ17=0,0,(BG17-BI17)*$BG$61))</f>
        <v>0</v>
      </c>
      <c r="CC17" s="260">
        <f>(D17-E17)*BL17+((G17-H17-(I17-J17))*G$61)*BM17+((K17-L17-(M17-N17))*K$61)*BN17+((O17-P17-(Q17-R17))*O$61)*BO17+((S17-T17-(U17-V17))*S$61)*BP17+((W17-X17-(Y17-Z17))*W$61)*BQ17+((AA17-AB17-(AC17-AD17))*AA$61)*BR17+((AE17-AF17-(AG17-AH17))*AE$61)*BS17+((AI17-AJ17-(AK17-AL17))*AI$61)*BT17+((AM17-AN17)*BU17-(AO17-AP17))*$AM$61+((AQ17-AR17)*BV17-(AS17-AT17))*$AQ$61+((AU17-AV17)*BW17-(AW17-AX17))*$AU$61+((AY17-AZ17)*BX17-(BA17-BB17))*$AY$61+((BC17-BD17)*BY17-(BF17-BK17))*$BC$61+((BG17-BH17)*BZ17-(BI17-BJ17))*$BG$61</f>
        <v>19165412.295180548</v>
      </c>
      <c r="CE17" s="249" t="s">
        <v>97</v>
      </c>
    </row>
    <row r="18" spans="1:81" ht="12.75" customHeight="1">
      <c r="A18" s="6"/>
      <c r="B18" s="4" t="s">
        <v>19</v>
      </c>
      <c r="C18" s="15"/>
      <c r="D18" s="76">
        <v>0</v>
      </c>
      <c r="E18" s="108"/>
      <c r="F18" s="76">
        <v>0</v>
      </c>
      <c r="G18" s="103"/>
      <c r="H18" s="103"/>
      <c r="I18" s="103"/>
      <c r="J18" s="103"/>
      <c r="K18" s="104"/>
      <c r="L18" s="105">
        <v>0</v>
      </c>
      <c r="M18" s="105"/>
      <c r="N18" s="104"/>
      <c r="O18" s="106"/>
      <c r="P18" s="106"/>
      <c r="Q18" s="106"/>
      <c r="R18" s="106"/>
      <c r="S18" s="161">
        <v>0</v>
      </c>
      <c r="T18" s="161"/>
      <c r="U18" s="162"/>
      <c r="V18" s="163"/>
      <c r="W18" s="73"/>
      <c r="X18" s="72"/>
      <c r="Y18" s="73"/>
      <c r="Z18" s="72"/>
      <c r="AA18" s="74"/>
      <c r="AB18" s="74"/>
      <c r="AC18" s="164"/>
      <c r="AD18" s="74"/>
      <c r="AE18" s="51"/>
      <c r="AF18" s="51"/>
      <c r="AG18" s="52"/>
      <c r="AH18" s="51"/>
      <c r="AI18" s="211"/>
      <c r="AJ18" s="163"/>
      <c r="AK18" s="163"/>
      <c r="AL18" s="163"/>
      <c r="AM18" s="212">
        <v>0</v>
      </c>
      <c r="AN18" s="239">
        <v>0</v>
      </c>
      <c r="AO18" s="239"/>
      <c r="AP18" s="240"/>
      <c r="AQ18" s="190">
        <v>0</v>
      </c>
      <c r="AR18" s="183">
        <v>0</v>
      </c>
      <c r="AS18" s="183"/>
      <c r="AT18" s="191"/>
      <c r="AU18" s="213">
        <v>0</v>
      </c>
      <c r="AV18" s="200">
        <v>0</v>
      </c>
      <c r="AW18" s="200"/>
      <c r="AX18" s="214"/>
      <c r="AY18" s="127">
        <v>0</v>
      </c>
      <c r="AZ18" s="127">
        <v>0</v>
      </c>
      <c r="BA18" s="127"/>
      <c r="BB18" s="127"/>
      <c r="BC18" s="142"/>
      <c r="BD18" s="142"/>
      <c r="BE18" s="142"/>
      <c r="BF18" s="142"/>
      <c r="BG18" s="253"/>
      <c r="BH18" s="253"/>
      <c r="BI18" s="253"/>
      <c r="BJ18" s="253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262"/>
      <c r="CB18" s="262"/>
      <c r="CC18" s="262"/>
    </row>
    <row r="19" spans="1:81" ht="12.75" customHeight="1">
      <c r="A19" s="6"/>
      <c r="B19" s="3" t="s">
        <v>20</v>
      </c>
      <c r="C19" s="7">
        <v>30</v>
      </c>
      <c r="D19" s="37">
        <v>45104668.049131624</v>
      </c>
      <c r="E19" s="144"/>
      <c r="F19" s="145">
        <v>25817329.130430106</v>
      </c>
      <c r="G19" s="86">
        <v>2914508.15</v>
      </c>
      <c r="H19" s="87"/>
      <c r="I19" s="124"/>
      <c r="J19" s="87"/>
      <c r="K19" s="88">
        <v>3062464.14</v>
      </c>
      <c r="L19" s="89">
        <v>1808541</v>
      </c>
      <c r="M19" s="146"/>
      <c r="N19" s="90"/>
      <c r="O19" s="94">
        <v>1498368</v>
      </c>
      <c r="P19" s="92"/>
      <c r="Q19" s="93"/>
      <c r="R19" s="92"/>
      <c r="S19" s="147">
        <v>1733828</v>
      </c>
      <c r="T19" s="113"/>
      <c r="U19" s="147"/>
      <c r="V19" s="148"/>
      <c r="W19" s="56">
        <v>1547007.83</v>
      </c>
      <c r="X19" s="56">
        <v>0</v>
      </c>
      <c r="Y19" s="56"/>
      <c r="Z19" s="57"/>
      <c r="AA19" s="75">
        <v>2952333.5999999996</v>
      </c>
      <c r="AB19" s="149">
        <v>2113411.09</v>
      </c>
      <c r="AC19" s="150"/>
      <c r="AD19" s="61"/>
      <c r="AE19" s="62">
        <v>1377326.58</v>
      </c>
      <c r="AF19" s="62">
        <v>0</v>
      </c>
      <c r="AG19" s="151"/>
      <c r="AH19" s="60"/>
      <c r="AI19" s="197">
        <v>1034198.0624073506</v>
      </c>
      <c r="AJ19" s="147">
        <v>0</v>
      </c>
      <c r="AK19" s="147"/>
      <c r="AL19" s="148"/>
      <c r="AM19" s="198">
        <v>1234757.0362000007</v>
      </c>
      <c r="AN19" s="198">
        <v>0</v>
      </c>
      <c r="AO19" s="198"/>
      <c r="AP19" s="234"/>
      <c r="AQ19" s="152">
        <v>1681984.5899999999</v>
      </c>
      <c r="AR19" s="152">
        <v>0</v>
      </c>
      <c r="AS19" s="152"/>
      <c r="AT19" s="225"/>
      <c r="AU19" s="125">
        <v>2780704.239999998</v>
      </c>
      <c r="AV19" s="125">
        <v>0</v>
      </c>
      <c r="AW19" s="125"/>
      <c r="AX19" s="227"/>
      <c r="AY19" s="128">
        <v>4280570.019999997</v>
      </c>
      <c r="AZ19" s="128">
        <v>0</v>
      </c>
      <c r="BA19" s="128"/>
      <c r="BB19" s="128"/>
      <c r="BC19" s="138">
        <f>'[1]Resumen'!C19</f>
        <v>3354499.7700000005</v>
      </c>
      <c r="BD19" s="135">
        <f>'[1]Resumen'!F19</f>
        <v>0</v>
      </c>
      <c r="BE19" s="135"/>
      <c r="BF19" s="135"/>
      <c r="BG19" s="253">
        <f>'[2]Resumen'!C19</f>
        <v>5909381.010000006</v>
      </c>
      <c r="BH19" s="253">
        <f>'[2]Resumen'!F19</f>
        <v>0</v>
      </c>
      <c r="BI19" s="253"/>
      <c r="BJ19" s="253"/>
      <c r="BK19" s="26">
        <f aca="true" t="shared" si="20" ref="BK19:BK31">IF(D19=0,0,2001-(D19-F19)*C19/D19)</f>
        <v>1988.1716123277802</v>
      </c>
      <c r="BL19" s="45">
        <f aca="true" t="shared" si="21" ref="BL19:BL31">IF((1-($CA$2-$BK19)/$C19)&gt;0,(1-($CA$2-$BK19)/$C19),0)</f>
        <v>0.10572041092600559</v>
      </c>
      <c r="BM19" s="45">
        <f aca="true" t="shared" si="22" ref="BM19:BM31">IF((1-($CA$2-G$2)/$C19)&gt;0,(1-($CA$2-G$2)/$C19),0)</f>
        <v>0.5666666666666667</v>
      </c>
      <c r="BN19" s="45">
        <f aca="true" t="shared" si="23" ref="BN19:BN31">IF((1-($CA$2-K$2)/$C19)&gt;0,(1-($CA$2-K$2)/$C19),0)</f>
        <v>0.6</v>
      </c>
      <c r="BO19" s="45">
        <f aca="true" t="shared" si="24" ref="BO19:BO31">IF((1-($CA$2-O$2)/$C19)&gt;0,(1-($CA$2-O$2)/$C19),0)</f>
        <v>0.6333333333333333</v>
      </c>
      <c r="BP19" s="45">
        <f aca="true" t="shared" si="25" ref="BP19:BP31">IF((1-($CA$2-S$2)/$C19)&gt;0,(1-($CA$2-S$2)/$C19),0)</f>
        <v>0.6666666666666667</v>
      </c>
      <c r="BQ19" s="45">
        <f aca="true" t="shared" si="26" ref="BQ19:BQ31">IF((1-($CA$2-W$2)/$C19)&gt;0,(1-($CA$2-W$2)/$C19),0)</f>
        <v>0.7</v>
      </c>
      <c r="BR19" s="45">
        <f aca="true" t="shared" si="27" ref="BR19:BR31">IF((1-($CA$2-AA$2)/$C19)&gt;0,(1-($CA$2-AA$2)/$C19),0)</f>
        <v>0.7333333333333334</v>
      </c>
      <c r="BS19" s="45">
        <f aca="true" t="shared" si="28" ref="BS19:BS31">IF((1-($CA$2-AE$2)/$C19)&gt;0,(1-($CA$2-AE$2)/$C19),0)</f>
        <v>0.7666666666666666</v>
      </c>
      <c r="BT19" s="45">
        <f aca="true" t="shared" si="29" ref="BT19:BT31">IF((1-($CA$2-AI$2)/$C19)&gt;0,(1-($CA$2-AI$2)/$C19),0)</f>
        <v>0.8</v>
      </c>
      <c r="BU19" s="45">
        <f aca="true" t="shared" si="30" ref="BU19:BU31">IF((1-($CA$2-AM$2)/$C19)&gt;0,(1-($CA$2-AM$2)/$C19),0)</f>
        <v>0.8333333333333334</v>
      </c>
      <c r="BV19" s="45">
        <f aca="true" t="shared" si="31" ref="BV19:BV31">IF((1-($CA$2-AQ$2)/$C19)&gt;0,(1-($CA$2-AQ$2)/$C19),0)</f>
        <v>0.8666666666666667</v>
      </c>
      <c r="BW19" s="45">
        <f aca="true" t="shared" si="32" ref="BW19:BW31">IF((1-($CA$2-AU$2)/$C19)&gt;0,(1-($CA$2-AU$2)/$C19),0)</f>
        <v>0.9</v>
      </c>
      <c r="BX19" s="45">
        <f aca="true" t="shared" si="33" ref="BX19:BX31">IF((1-($CA$2-AY$2)/$C19)&gt;0,(1-($CA$2-AY$2)/$C19),0)</f>
        <v>0.9333333333333333</v>
      </c>
      <c r="BY19" s="45">
        <f aca="true" t="shared" si="34" ref="BY19:BY31">IF((1-($CA$2-BC$2)/$C19)&gt;0,(1-($CA$2-BC$2)/$C19),0)</f>
        <v>0.9666666666666667</v>
      </c>
      <c r="BZ19" s="45">
        <f aca="true" t="shared" si="35" ref="BZ19:BZ31">IF((1-($CA$2-BG$2)/$C19)&gt;0,(1-($CA$2-BG$2)/$C19),0)</f>
        <v>1</v>
      </c>
      <c r="CA19" s="260">
        <f aca="true" t="shared" si="36" ref="CA19:CA31">+D19-E19+(G19-I19)*G$61+(K19-M19)*K$61+(O19-Q19)*O$61+(S19-U19)*S$61+(W19-Y19)*W$61+(AA19-AC19)*AA$61+(AE19-AG19)*AE$61+(AI19-AK19)*AI$61+(AM19-AO19)*AM$61+(AQ19-AS19)*$AQ$61+(AU19-AW19)*$AU$61+(AY19-BA19)*$AY$61+(BC19-BE19)*$BC$61+(BG19-BI19)*$BG$61</f>
        <v>74852039.32020594</v>
      </c>
      <c r="CB19" s="260">
        <f aca="true" t="shared" si="37" ref="CB19:CB31">CA19-(IF(BL19=0,0,D19-E19)+IF(BM19=0,0,(G19-I19)*G$61)+IF(BN19=0,0,(K19-M19)*K$61)+IF(BO19=0,0,(O19-Q19)*O$61)+IF(BP19=0,0,(S19-U19)*S$61)+IF(BQ19=0,0,(W19-Y19)*W$61)+IF(BR19=0,0,(AA19-AC19)*AA$61)+IF(BS19=0,0,(AE19-AG19)*AE$61)+IF(BT19=0,0,(AI19-AK19)*AI$61)+IF(BU19=0,0,(AM19-AO19)*AM$61)+IF(BV19=0,0,(AQ19-AS19)*$AQ$61)+IF(BW19=0,0,(AU19-AW19)*$AU$61)+IF(BX19=0,0,(AY19-BA19)*$AY$61)++IF(BY19=0,0,(BC19-BE19)*$BC$61)+IF(BZ19=0,0,(BG19-BI19)*$BG$61))</f>
        <v>0</v>
      </c>
      <c r="CC19" s="260">
        <f aca="true" t="shared" si="38" ref="CC19:CC31">(D19-E19)*BL19+((G19-H19-(I19-J19))*G$61)*BM19+((K19-L19-(M19-N19))*K$61)*BN19+((O19-P19-(Q19-R19))*O$61)*BO19+((S19-T19-(U19-V19))*S$61)*BP19+((W19-X19-(Y19-Z19))*W$61)*BQ19+((AA19-AB19-(AC19-AD19))*AA$61)*BR19+((AE19-AF19-(AG19-AH19))*AE$61)*BS19+((AI19-AJ19-(AK19-AL19))*AI$61)*BT19+((AM19-AN19)*BU19-(AO19-AP19))*$AM$61+((AQ19-AR19)*BV19-(AS19-AT19))*$AQ$61+((AU19-AV19)*BW19-(AW19-AX19))*$AU$61+((AY19-AZ19)*BX19-(BA19-BB19))*$AY$61+((BC19-BD19)*BY19-(BF19-BK19))*$BC$61+((BG19-BH19)*BZ19-(BI19-BJ19))*$BG$61</f>
        <v>26619660.841071267</v>
      </c>
    </row>
    <row r="20" spans="1:81" ht="12.75" customHeight="1">
      <c r="A20" s="6" t="s">
        <v>60</v>
      </c>
      <c r="B20" s="3" t="s">
        <v>21</v>
      </c>
      <c r="C20" s="7">
        <v>30</v>
      </c>
      <c r="D20" s="37">
        <v>100883795.71850276</v>
      </c>
      <c r="E20" s="144"/>
      <c r="F20" s="145">
        <v>57744581.007770106</v>
      </c>
      <c r="G20" s="86">
        <v>1741512.35</v>
      </c>
      <c r="H20" s="87"/>
      <c r="I20" s="124"/>
      <c r="J20" s="87"/>
      <c r="K20" s="88">
        <v>2384819.88</v>
      </c>
      <c r="L20" s="89">
        <v>3414229</v>
      </c>
      <c r="M20" s="146"/>
      <c r="N20" s="90"/>
      <c r="O20" s="94">
        <v>2124392.57</v>
      </c>
      <c r="P20" s="92"/>
      <c r="Q20" s="93"/>
      <c r="R20" s="92"/>
      <c r="S20" s="147">
        <v>2093227</v>
      </c>
      <c r="T20" s="113"/>
      <c r="U20" s="147"/>
      <c r="V20" s="148"/>
      <c r="W20" s="56">
        <v>1399144.93</v>
      </c>
      <c r="X20" s="56">
        <v>0</v>
      </c>
      <c r="Y20" s="56"/>
      <c r="Z20" s="57"/>
      <c r="AA20" s="75">
        <v>1584434.51</v>
      </c>
      <c r="AB20" s="149">
        <v>0</v>
      </c>
      <c r="AC20" s="150"/>
      <c r="AD20" s="61"/>
      <c r="AE20" s="62">
        <v>1996551.18</v>
      </c>
      <c r="AF20" s="62">
        <v>0</v>
      </c>
      <c r="AG20" s="151"/>
      <c r="AH20" s="60"/>
      <c r="AI20" s="197">
        <v>983938.8204291366</v>
      </c>
      <c r="AJ20" s="147">
        <v>0</v>
      </c>
      <c r="AK20" s="147"/>
      <c r="AL20" s="148"/>
      <c r="AM20" s="198">
        <v>1839009.6533999972</v>
      </c>
      <c r="AN20" s="198">
        <v>0</v>
      </c>
      <c r="AO20" s="198"/>
      <c r="AP20" s="234"/>
      <c r="AQ20" s="152">
        <v>2262361.054999997</v>
      </c>
      <c r="AR20" s="152">
        <v>0</v>
      </c>
      <c r="AS20" s="152"/>
      <c r="AT20" s="186"/>
      <c r="AU20" s="125">
        <v>3050666.7299999953</v>
      </c>
      <c r="AV20" s="125">
        <v>0</v>
      </c>
      <c r="AW20" s="125"/>
      <c r="AX20" s="203"/>
      <c r="AY20" s="128">
        <v>3331989.859999994</v>
      </c>
      <c r="AZ20" s="128">
        <v>0</v>
      </c>
      <c r="BA20" s="128"/>
      <c r="BB20" s="128"/>
      <c r="BC20" s="138">
        <f>'[1]Resumen'!C20</f>
        <v>4128251.3600000013</v>
      </c>
      <c r="BD20" s="135">
        <f>'[1]Resumen'!F20</f>
        <v>530.95</v>
      </c>
      <c r="BE20" s="135"/>
      <c r="BF20" s="135"/>
      <c r="BG20" s="253">
        <f>'[2]Resumen'!C20</f>
        <v>6311478.260000001</v>
      </c>
      <c r="BH20" s="253">
        <f>'[2]Resumen'!F20</f>
        <v>0</v>
      </c>
      <c r="BI20" s="253"/>
      <c r="BJ20" s="253"/>
      <c r="BK20" s="26">
        <f t="shared" si="20"/>
        <v>1988.1716123277802</v>
      </c>
      <c r="BL20" s="45">
        <f t="shared" si="21"/>
        <v>0.10572041092600559</v>
      </c>
      <c r="BM20" s="45">
        <f t="shared" si="22"/>
        <v>0.5666666666666667</v>
      </c>
      <c r="BN20" s="45">
        <f t="shared" si="23"/>
        <v>0.6</v>
      </c>
      <c r="BO20" s="45">
        <f t="shared" si="24"/>
        <v>0.6333333333333333</v>
      </c>
      <c r="BP20" s="45">
        <f t="shared" si="25"/>
        <v>0.6666666666666667</v>
      </c>
      <c r="BQ20" s="45">
        <f t="shared" si="26"/>
        <v>0.7</v>
      </c>
      <c r="BR20" s="45">
        <f t="shared" si="27"/>
        <v>0.7333333333333334</v>
      </c>
      <c r="BS20" s="45">
        <f t="shared" si="28"/>
        <v>0.7666666666666666</v>
      </c>
      <c r="BT20" s="45">
        <f t="shared" si="29"/>
        <v>0.8</v>
      </c>
      <c r="BU20" s="45">
        <f t="shared" si="30"/>
        <v>0.8333333333333334</v>
      </c>
      <c r="BV20" s="45">
        <f t="shared" si="31"/>
        <v>0.8666666666666667</v>
      </c>
      <c r="BW20" s="45">
        <f t="shared" si="32"/>
        <v>0.9</v>
      </c>
      <c r="BX20" s="45">
        <f t="shared" si="33"/>
        <v>0.9333333333333333</v>
      </c>
      <c r="BY20" s="45">
        <f t="shared" si="34"/>
        <v>0.9666666666666667</v>
      </c>
      <c r="BZ20" s="45">
        <f t="shared" si="35"/>
        <v>1</v>
      </c>
      <c r="CA20" s="260">
        <f t="shared" si="36"/>
        <v>130382723.12368003</v>
      </c>
      <c r="CB20" s="260">
        <f t="shared" si="37"/>
        <v>0</v>
      </c>
      <c r="CC20" s="260">
        <f t="shared" si="38"/>
        <v>33287750.455252454</v>
      </c>
    </row>
    <row r="21" spans="1:81" ht="12.75" customHeight="1">
      <c r="A21" s="6" t="s">
        <v>61</v>
      </c>
      <c r="B21" s="3" t="s">
        <v>22</v>
      </c>
      <c r="C21" s="7">
        <v>30</v>
      </c>
      <c r="D21" s="37">
        <v>10502599.27748627</v>
      </c>
      <c r="E21" s="144"/>
      <c r="F21" s="145">
        <v>6011557.798394562</v>
      </c>
      <c r="G21" s="86">
        <v>0</v>
      </c>
      <c r="H21" s="87"/>
      <c r="I21" s="124"/>
      <c r="J21" s="87"/>
      <c r="K21" s="88">
        <v>0</v>
      </c>
      <c r="L21" s="89">
        <v>0</v>
      </c>
      <c r="M21" s="146"/>
      <c r="N21" s="90"/>
      <c r="O21" s="94">
        <v>0</v>
      </c>
      <c r="P21" s="92"/>
      <c r="Q21" s="93"/>
      <c r="R21" s="92"/>
      <c r="S21" s="147">
        <v>1587005</v>
      </c>
      <c r="T21" s="113">
        <v>1587005</v>
      </c>
      <c r="U21" s="147"/>
      <c r="V21" s="148"/>
      <c r="W21" s="56">
        <v>0</v>
      </c>
      <c r="X21" s="56">
        <v>0</v>
      </c>
      <c r="Y21" s="56"/>
      <c r="Z21" s="57"/>
      <c r="AA21" s="75">
        <v>0</v>
      </c>
      <c r="AB21" s="149">
        <v>0</v>
      </c>
      <c r="AC21" s="150"/>
      <c r="AD21" s="61"/>
      <c r="AE21" s="62">
        <v>0</v>
      </c>
      <c r="AF21" s="62">
        <v>0</v>
      </c>
      <c r="AG21" s="151"/>
      <c r="AH21" s="60"/>
      <c r="AI21" s="197">
        <v>0</v>
      </c>
      <c r="AJ21" s="147">
        <v>0</v>
      </c>
      <c r="AK21" s="147"/>
      <c r="AL21" s="148"/>
      <c r="AM21" s="198">
        <v>0</v>
      </c>
      <c r="AN21" s="198">
        <v>0</v>
      </c>
      <c r="AO21" s="198"/>
      <c r="AP21" s="234"/>
      <c r="AQ21" s="152">
        <v>0</v>
      </c>
      <c r="AR21" s="152">
        <v>0</v>
      </c>
      <c r="AS21" s="152"/>
      <c r="AT21" s="186"/>
      <c r="AU21" s="125">
        <v>0</v>
      </c>
      <c r="AV21" s="125">
        <v>0</v>
      </c>
      <c r="AW21" s="125"/>
      <c r="AX21" s="227"/>
      <c r="AY21" s="128">
        <v>0</v>
      </c>
      <c r="AZ21" s="128">
        <v>0</v>
      </c>
      <c r="BA21" s="128"/>
      <c r="BB21" s="128"/>
      <c r="BC21" s="138">
        <f>'[1]Resumen'!C21</f>
        <v>0</v>
      </c>
      <c r="BD21" s="135">
        <f>'[1]Resumen'!F21</f>
        <v>0</v>
      </c>
      <c r="BE21" s="135"/>
      <c r="BF21" s="135"/>
      <c r="BG21" s="253">
        <f>'[2]Resumen'!C21</f>
        <v>0</v>
      </c>
      <c r="BH21" s="253">
        <f>'[2]Resumen'!F21</f>
        <v>0</v>
      </c>
      <c r="BI21" s="253"/>
      <c r="BJ21" s="253"/>
      <c r="BK21" s="26">
        <f t="shared" si="20"/>
        <v>1988.1716285832626</v>
      </c>
      <c r="BL21" s="45">
        <f t="shared" si="21"/>
        <v>0.10572095277542148</v>
      </c>
      <c r="BM21" s="45">
        <f t="shared" si="22"/>
        <v>0.5666666666666667</v>
      </c>
      <c r="BN21" s="45">
        <f t="shared" si="23"/>
        <v>0.6</v>
      </c>
      <c r="BO21" s="45">
        <f t="shared" si="24"/>
        <v>0.6333333333333333</v>
      </c>
      <c r="BP21" s="45">
        <f t="shared" si="25"/>
        <v>0.6666666666666667</v>
      </c>
      <c r="BQ21" s="45">
        <f t="shared" si="26"/>
        <v>0.7</v>
      </c>
      <c r="BR21" s="45">
        <f t="shared" si="27"/>
        <v>0.7333333333333334</v>
      </c>
      <c r="BS21" s="45">
        <f t="shared" si="28"/>
        <v>0.7666666666666666</v>
      </c>
      <c r="BT21" s="45">
        <f t="shared" si="29"/>
        <v>0.8</v>
      </c>
      <c r="BU21" s="45">
        <f t="shared" si="30"/>
        <v>0.8333333333333334</v>
      </c>
      <c r="BV21" s="45">
        <f t="shared" si="31"/>
        <v>0.8666666666666667</v>
      </c>
      <c r="BW21" s="45">
        <f t="shared" si="32"/>
        <v>0.9</v>
      </c>
      <c r="BX21" s="45">
        <f t="shared" si="33"/>
        <v>0.9333333333333333</v>
      </c>
      <c r="BY21" s="45">
        <f t="shared" si="34"/>
        <v>0.9666666666666667</v>
      </c>
      <c r="BZ21" s="45">
        <f t="shared" si="35"/>
        <v>1</v>
      </c>
      <c r="CA21" s="260">
        <f t="shared" si="36"/>
        <v>11896433.750338417</v>
      </c>
      <c r="CB21" s="260">
        <f t="shared" si="37"/>
        <v>0</v>
      </c>
      <c r="CC21" s="260">
        <f t="shared" si="38"/>
        <v>1112022.279991051</v>
      </c>
    </row>
    <row r="22" spans="1:81" ht="12.75" customHeight="1">
      <c r="A22" s="6"/>
      <c r="B22" s="3" t="s">
        <v>23</v>
      </c>
      <c r="C22" s="7">
        <v>30</v>
      </c>
      <c r="D22" s="37">
        <v>0</v>
      </c>
      <c r="E22" s="144"/>
      <c r="F22" s="145">
        <v>0</v>
      </c>
      <c r="G22" s="86">
        <v>8243.08</v>
      </c>
      <c r="H22" s="87"/>
      <c r="I22" s="124"/>
      <c r="J22" s="87"/>
      <c r="K22" s="88">
        <v>107822.54</v>
      </c>
      <c r="L22" s="89">
        <v>0</v>
      </c>
      <c r="M22" s="146"/>
      <c r="N22" s="90"/>
      <c r="O22" s="94">
        <v>14342</v>
      </c>
      <c r="P22" s="92"/>
      <c r="Q22" s="93"/>
      <c r="R22" s="92"/>
      <c r="S22" s="147">
        <v>40902.2</v>
      </c>
      <c r="T22" s="113"/>
      <c r="U22" s="147"/>
      <c r="V22" s="148"/>
      <c r="W22" s="56">
        <v>105842.35699999999</v>
      </c>
      <c r="X22" s="56">
        <v>0</v>
      </c>
      <c r="Y22" s="56"/>
      <c r="Z22" s="57"/>
      <c r="AA22" s="75">
        <v>51925</v>
      </c>
      <c r="AB22" s="149">
        <v>0</v>
      </c>
      <c r="AC22" s="150"/>
      <c r="AD22" s="61"/>
      <c r="AE22" s="62">
        <v>329931.08</v>
      </c>
      <c r="AF22" s="62">
        <v>0</v>
      </c>
      <c r="AG22" s="151"/>
      <c r="AH22" s="60"/>
      <c r="AI22" s="197">
        <v>698785.9325000001</v>
      </c>
      <c r="AJ22" s="147">
        <v>0</v>
      </c>
      <c r="AK22" s="147"/>
      <c r="AL22" s="148"/>
      <c r="AM22" s="198">
        <v>703903.8700000001</v>
      </c>
      <c r="AN22" s="198">
        <v>0</v>
      </c>
      <c r="AO22" s="198"/>
      <c r="AP22" s="234"/>
      <c r="AQ22" s="152">
        <v>1218864.87</v>
      </c>
      <c r="AR22" s="152">
        <v>0</v>
      </c>
      <c r="AS22" s="152"/>
      <c r="AT22" s="186"/>
      <c r="AU22" s="125">
        <v>1378168.0800000003</v>
      </c>
      <c r="AV22" s="125">
        <v>0</v>
      </c>
      <c r="AW22" s="125"/>
      <c r="AX22" s="203"/>
      <c r="AY22" s="128">
        <v>2304144.9</v>
      </c>
      <c r="AZ22" s="128">
        <v>0</v>
      </c>
      <c r="BA22" s="128"/>
      <c r="BB22" s="128"/>
      <c r="BC22" s="138">
        <f>'[1]Resumen'!C22</f>
        <v>636574.1399999999</v>
      </c>
      <c r="BD22" s="135">
        <f>'[1]Resumen'!F22</f>
        <v>0</v>
      </c>
      <c r="BE22" s="135"/>
      <c r="BF22" s="135"/>
      <c r="BG22" s="253">
        <f>'[2]Resumen'!C22</f>
        <v>1089814.49</v>
      </c>
      <c r="BH22" s="253">
        <f>'[2]Resumen'!F22</f>
        <v>0</v>
      </c>
      <c r="BI22" s="253"/>
      <c r="BJ22" s="253"/>
      <c r="BK22" s="26">
        <f t="shared" si="20"/>
        <v>0</v>
      </c>
      <c r="BL22" s="45">
        <f t="shared" si="21"/>
        <v>0</v>
      </c>
      <c r="BM22" s="45">
        <f t="shared" si="22"/>
        <v>0.5666666666666667</v>
      </c>
      <c r="BN22" s="45">
        <f t="shared" si="23"/>
        <v>0.6</v>
      </c>
      <c r="BO22" s="45">
        <f t="shared" si="24"/>
        <v>0.6333333333333333</v>
      </c>
      <c r="BP22" s="45">
        <f t="shared" si="25"/>
        <v>0.6666666666666667</v>
      </c>
      <c r="BQ22" s="45">
        <f t="shared" si="26"/>
        <v>0.7</v>
      </c>
      <c r="BR22" s="45">
        <f t="shared" si="27"/>
        <v>0.7333333333333334</v>
      </c>
      <c r="BS22" s="45">
        <f t="shared" si="28"/>
        <v>0.7666666666666666</v>
      </c>
      <c r="BT22" s="45">
        <f t="shared" si="29"/>
        <v>0.8</v>
      </c>
      <c r="BU22" s="45">
        <f t="shared" si="30"/>
        <v>0.8333333333333334</v>
      </c>
      <c r="BV22" s="45">
        <f t="shared" si="31"/>
        <v>0.8666666666666667</v>
      </c>
      <c r="BW22" s="45">
        <f t="shared" si="32"/>
        <v>0.9</v>
      </c>
      <c r="BX22" s="45">
        <f t="shared" si="33"/>
        <v>0.9333333333333333</v>
      </c>
      <c r="BY22" s="45">
        <f t="shared" si="34"/>
        <v>0.9666666666666667</v>
      </c>
      <c r="BZ22" s="45">
        <f t="shared" si="35"/>
        <v>1</v>
      </c>
      <c r="CA22" s="260">
        <f t="shared" si="36"/>
        <v>7255050.436864194</v>
      </c>
      <c r="CB22" s="260">
        <f t="shared" si="37"/>
        <v>0</v>
      </c>
      <c r="CC22" s="260">
        <f t="shared" si="38"/>
        <v>6477499.68785005</v>
      </c>
    </row>
    <row r="23" spans="1:81" ht="12.75" customHeight="1">
      <c r="A23" s="6"/>
      <c r="B23" s="3" t="s">
        <v>24</v>
      </c>
      <c r="C23" s="7">
        <v>30</v>
      </c>
      <c r="D23" s="37">
        <v>0</v>
      </c>
      <c r="E23" s="144"/>
      <c r="F23" s="145">
        <v>0</v>
      </c>
      <c r="G23" s="86">
        <v>1472247.99</v>
      </c>
      <c r="H23" s="87"/>
      <c r="I23" s="124"/>
      <c r="J23" s="87"/>
      <c r="K23" s="88">
        <v>3838199.57</v>
      </c>
      <c r="L23" s="89">
        <v>0</v>
      </c>
      <c r="M23" s="146"/>
      <c r="N23" s="90"/>
      <c r="O23" s="94">
        <v>1377632.68</v>
      </c>
      <c r="P23" s="92"/>
      <c r="Q23" s="93"/>
      <c r="R23" s="92"/>
      <c r="S23" s="147">
        <v>2456072</v>
      </c>
      <c r="T23" s="113"/>
      <c r="U23" s="147"/>
      <c r="V23" s="148"/>
      <c r="W23" s="56">
        <v>3090247.853</v>
      </c>
      <c r="X23" s="56">
        <v>0</v>
      </c>
      <c r="Y23" s="56"/>
      <c r="Z23" s="57"/>
      <c r="AA23" s="75">
        <v>3365313</v>
      </c>
      <c r="AB23" s="149">
        <v>0</v>
      </c>
      <c r="AC23" s="150"/>
      <c r="AD23" s="61"/>
      <c r="AE23" s="62">
        <v>3107834.99</v>
      </c>
      <c r="AF23" s="62">
        <v>0</v>
      </c>
      <c r="AG23" s="151"/>
      <c r="AH23" s="60"/>
      <c r="AI23" s="197">
        <v>4921819.294201113</v>
      </c>
      <c r="AJ23" s="147">
        <v>0</v>
      </c>
      <c r="AK23" s="147"/>
      <c r="AL23" s="148"/>
      <c r="AM23" s="198">
        <v>4251329</v>
      </c>
      <c r="AN23" s="198">
        <v>0</v>
      </c>
      <c r="AO23" s="198"/>
      <c r="AP23" s="234"/>
      <c r="AQ23" s="152">
        <v>3671640.23</v>
      </c>
      <c r="AR23" s="152">
        <v>0</v>
      </c>
      <c r="AS23" s="152"/>
      <c r="AT23" s="186"/>
      <c r="AU23" s="125">
        <v>7538643.900000004</v>
      </c>
      <c r="AV23" s="125">
        <v>0</v>
      </c>
      <c r="AW23" s="125"/>
      <c r="AX23" s="227"/>
      <c r="AY23" s="128">
        <v>6958840.2800000105</v>
      </c>
      <c r="AZ23" s="128">
        <v>0</v>
      </c>
      <c r="BA23" s="128"/>
      <c r="BB23" s="128"/>
      <c r="BC23" s="138">
        <f>'[1]Resumen'!C23</f>
        <v>12170665.799999993</v>
      </c>
      <c r="BD23" s="135">
        <f>'[1]Resumen'!F23</f>
        <v>478353.08</v>
      </c>
      <c r="BE23" s="135"/>
      <c r="BF23" s="135"/>
      <c r="BG23" s="253">
        <f>'[2]Resumen'!C23</f>
        <v>5933814.640000003</v>
      </c>
      <c r="BH23" s="253">
        <f>'[2]Resumen'!F23</f>
        <v>0</v>
      </c>
      <c r="BI23" s="253"/>
      <c r="BJ23" s="253"/>
      <c r="BK23" s="26">
        <f t="shared" si="20"/>
        <v>0</v>
      </c>
      <c r="BL23" s="45">
        <f t="shared" si="21"/>
        <v>0</v>
      </c>
      <c r="BM23" s="45">
        <f t="shared" si="22"/>
        <v>0.5666666666666667</v>
      </c>
      <c r="BN23" s="45">
        <f t="shared" si="23"/>
        <v>0.6</v>
      </c>
      <c r="BO23" s="45">
        <f t="shared" si="24"/>
        <v>0.6333333333333333</v>
      </c>
      <c r="BP23" s="45">
        <f t="shared" si="25"/>
        <v>0.6666666666666667</v>
      </c>
      <c r="BQ23" s="45">
        <f t="shared" si="26"/>
        <v>0.7</v>
      </c>
      <c r="BR23" s="45">
        <f t="shared" si="27"/>
        <v>0.7333333333333334</v>
      </c>
      <c r="BS23" s="45">
        <f t="shared" si="28"/>
        <v>0.7666666666666666</v>
      </c>
      <c r="BT23" s="45">
        <f t="shared" si="29"/>
        <v>0.8</v>
      </c>
      <c r="BU23" s="45">
        <f t="shared" si="30"/>
        <v>0.8333333333333334</v>
      </c>
      <c r="BV23" s="45">
        <f t="shared" si="31"/>
        <v>0.8666666666666667</v>
      </c>
      <c r="BW23" s="45">
        <f t="shared" si="32"/>
        <v>0.9</v>
      </c>
      <c r="BX23" s="45">
        <f t="shared" si="33"/>
        <v>0.9333333333333333</v>
      </c>
      <c r="BY23" s="45">
        <f t="shared" si="34"/>
        <v>0.9666666666666667</v>
      </c>
      <c r="BZ23" s="45">
        <f t="shared" si="35"/>
        <v>1</v>
      </c>
      <c r="CA23" s="260">
        <f t="shared" si="36"/>
        <v>53920123.4329568</v>
      </c>
      <c r="CB23" s="260">
        <f t="shared" si="37"/>
        <v>0</v>
      </c>
      <c r="CC23" s="260">
        <f t="shared" si="38"/>
        <v>45120532.87683971</v>
      </c>
    </row>
    <row r="24" spans="1:81" ht="12.75" customHeight="1">
      <c r="A24" s="6"/>
      <c r="B24" s="3" t="s">
        <v>25</v>
      </c>
      <c r="C24" s="7">
        <v>30</v>
      </c>
      <c r="D24" s="37">
        <v>0</v>
      </c>
      <c r="E24" s="144"/>
      <c r="F24" s="145">
        <v>0</v>
      </c>
      <c r="G24" s="86">
        <v>0</v>
      </c>
      <c r="H24" s="87"/>
      <c r="I24" s="124"/>
      <c r="J24" s="87"/>
      <c r="K24" s="88">
        <v>0</v>
      </c>
      <c r="L24" s="89">
        <v>0</v>
      </c>
      <c r="M24" s="146"/>
      <c r="N24" s="90"/>
      <c r="O24" s="94">
        <v>0</v>
      </c>
      <c r="P24" s="92"/>
      <c r="Q24" s="93"/>
      <c r="R24" s="92"/>
      <c r="S24" s="147">
        <v>0</v>
      </c>
      <c r="T24" s="113"/>
      <c r="U24" s="147"/>
      <c r="V24" s="148"/>
      <c r="W24" s="56">
        <v>0</v>
      </c>
      <c r="X24" s="56">
        <v>0</v>
      </c>
      <c r="Y24" s="56"/>
      <c r="Z24" s="57"/>
      <c r="AA24" s="75">
        <v>0</v>
      </c>
      <c r="AB24" s="149">
        <v>0</v>
      </c>
      <c r="AC24" s="150"/>
      <c r="AD24" s="61"/>
      <c r="AE24" s="62">
        <v>0</v>
      </c>
      <c r="AF24" s="62">
        <v>0</v>
      </c>
      <c r="AG24" s="151"/>
      <c r="AH24" s="60"/>
      <c r="AI24" s="197">
        <v>0</v>
      </c>
      <c r="AJ24" s="147">
        <v>0</v>
      </c>
      <c r="AK24" s="147"/>
      <c r="AL24" s="148"/>
      <c r="AM24" s="198">
        <v>0</v>
      </c>
      <c r="AN24" s="198">
        <v>0</v>
      </c>
      <c r="AO24" s="198"/>
      <c r="AP24" s="234"/>
      <c r="AQ24" s="152">
        <v>0</v>
      </c>
      <c r="AR24" s="152">
        <v>0</v>
      </c>
      <c r="AS24" s="152"/>
      <c r="AT24" s="186"/>
      <c r="AU24" s="125">
        <v>0</v>
      </c>
      <c r="AV24" s="125">
        <v>0</v>
      </c>
      <c r="AW24" s="125"/>
      <c r="AX24" s="203"/>
      <c r="AY24" s="128">
        <v>0</v>
      </c>
      <c r="AZ24" s="128">
        <v>0</v>
      </c>
      <c r="BA24" s="128"/>
      <c r="BB24" s="128"/>
      <c r="BC24" s="138">
        <f>'[1]Resumen'!C24</f>
        <v>1366746.74</v>
      </c>
      <c r="BD24" s="135">
        <f>'[1]Resumen'!F24</f>
        <v>0</v>
      </c>
      <c r="BE24" s="135"/>
      <c r="BF24" s="135"/>
      <c r="BG24" s="253">
        <f>'[2]Resumen'!C24</f>
        <v>109.42</v>
      </c>
      <c r="BH24" s="253">
        <f>'[2]Resumen'!F24</f>
        <v>0</v>
      </c>
      <c r="BI24" s="253"/>
      <c r="BJ24" s="253"/>
      <c r="BK24" s="26">
        <f t="shared" si="20"/>
        <v>0</v>
      </c>
      <c r="BL24" s="45">
        <f t="shared" si="21"/>
        <v>0</v>
      </c>
      <c r="BM24" s="45">
        <f t="shared" si="22"/>
        <v>0.5666666666666667</v>
      </c>
      <c r="BN24" s="45">
        <f t="shared" si="23"/>
        <v>0.6</v>
      </c>
      <c r="BO24" s="45">
        <f t="shared" si="24"/>
        <v>0.6333333333333333</v>
      </c>
      <c r="BP24" s="45">
        <f t="shared" si="25"/>
        <v>0.6666666666666667</v>
      </c>
      <c r="BQ24" s="45">
        <f t="shared" si="26"/>
        <v>0.7</v>
      </c>
      <c r="BR24" s="45">
        <f t="shared" si="27"/>
        <v>0.7333333333333334</v>
      </c>
      <c r="BS24" s="45">
        <f t="shared" si="28"/>
        <v>0.7666666666666666</v>
      </c>
      <c r="BT24" s="45">
        <f t="shared" si="29"/>
        <v>0.8</v>
      </c>
      <c r="BU24" s="45">
        <f t="shared" si="30"/>
        <v>0.8333333333333334</v>
      </c>
      <c r="BV24" s="45">
        <f t="shared" si="31"/>
        <v>0.8666666666666667</v>
      </c>
      <c r="BW24" s="45">
        <f t="shared" si="32"/>
        <v>0.9</v>
      </c>
      <c r="BX24" s="45">
        <f t="shared" si="33"/>
        <v>0.9333333333333333</v>
      </c>
      <c r="BY24" s="45">
        <f t="shared" si="34"/>
        <v>0.9666666666666667</v>
      </c>
      <c r="BZ24" s="45">
        <f t="shared" si="35"/>
        <v>1</v>
      </c>
      <c r="CA24" s="260">
        <f t="shared" si="36"/>
        <v>1153249.498129574</v>
      </c>
      <c r="CB24" s="260">
        <f t="shared" si="37"/>
        <v>0</v>
      </c>
      <c r="CC24" s="260">
        <f t="shared" si="38"/>
        <v>1114810.7097389705</v>
      </c>
    </row>
    <row r="25" spans="1:81" ht="12.75" customHeight="1">
      <c r="A25" s="6"/>
      <c r="B25" s="3" t="s">
        <v>26</v>
      </c>
      <c r="C25" s="7">
        <v>30</v>
      </c>
      <c r="D25" s="37">
        <v>17407504.252298884</v>
      </c>
      <c r="E25" s="144"/>
      <c r="F25" s="145">
        <v>9963827.377319494</v>
      </c>
      <c r="G25" s="86">
        <v>971291.34</v>
      </c>
      <c r="H25" s="87"/>
      <c r="I25" s="124"/>
      <c r="J25" s="87"/>
      <c r="K25" s="88">
        <v>500978.81</v>
      </c>
      <c r="L25" s="89">
        <v>0</v>
      </c>
      <c r="M25" s="146"/>
      <c r="N25" s="90"/>
      <c r="O25" s="94">
        <v>82711.3</v>
      </c>
      <c r="P25" s="92"/>
      <c r="Q25" s="93"/>
      <c r="R25" s="92"/>
      <c r="S25" s="147">
        <v>196573.92</v>
      </c>
      <c r="T25" s="113"/>
      <c r="U25" s="147"/>
      <c r="V25" s="148"/>
      <c r="W25" s="56">
        <v>85078</v>
      </c>
      <c r="X25" s="56">
        <v>0</v>
      </c>
      <c r="Y25" s="56"/>
      <c r="Z25" s="57"/>
      <c r="AA25" s="75">
        <v>359524</v>
      </c>
      <c r="AB25" s="149">
        <v>0</v>
      </c>
      <c r="AC25" s="150"/>
      <c r="AD25" s="61"/>
      <c r="AE25" s="62">
        <v>29930</v>
      </c>
      <c r="AF25" s="62">
        <v>0</v>
      </c>
      <c r="AG25" s="151"/>
      <c r="AH25" s="60"/>
      <c r="AI25" s="197">
        <v>134179.56</v>
      </c>
      <c r="AJ25" s="147">
        <v>0</v>
      </c>
      <c r="AK25" s="147"/>
      <c r="AL25" s="148"/>
      <c r="AM25" s="198">
        <v>90583</v>
      </c>
      <c r="AN25" s="198">
        <v>0</v>
      </c>
      <c r="AO25" s="198"/>
      <c r="AP25" s="234"/>
      <c r="AQ25" s="152">
        <v>171534.52000000002</v>
      </c>
      <c r="AR25" s="152">
        <v>0</v>
      </c>
      <c r="AS25" s="152"/>
      <c r="AT25" s="186"/>
      <c r="AU25" s="125">
        <v>944923.23</v>
      </c>
      <c r="AV25" s="125">
        <v>0</v>
      </c>
      <c r="AW25" s="125"/>
      <c r="AX25" s="227"/>
      <c r="AY25" s="128">
        <v>3898824.6999999997</v>
      </c>
      <c r="AZ25" s="128">
        <v>0</v>
      </c>
      <c r="BA25" s="128"/>
      <c r="BB25" s="128"/>
      <c r="BC25" s="138">
        <f>'[1]Resumen'!C25</f>
        <v>972435.57</v>
      </c>
      <c r="BD25" s="135">
        <f>'[1]Resumen'!F25</f>
        <v>0</v>
      </c>
      <c r="BE25" s="135"/>
      <c r="BF25" s="135"/>
      <c r="BG25" s="253">
        <f>'[2]Resumen'!C25</f>
        <v>1163308</v>
      </c>
      <c r="BH25" s="253">
        <f>'[2]Resumen'!F25</f>
        <v>0</v>
      </c>
      <c r="BI25" s="253"/>
      <c r="BJ25" s="253"/>
      <c r="BK25" s="26">
        <f t="shared" si="20"/>
        <v>1988.1716069683057</v>
      </c>
      <c r="BL25" s="45">
        <f t="shared" si="21"/>
        <v>0.10572023227685656</v>
      </c>
      <c r="BM25" s="45">
        <f t="shared" si="22"/>
        <v>0.5666666666666667</v>
      </c>
      <c r="BN25" s="45">
        <f t="shared" si="23"/>
        <v>0.6</v>
      </c>
      <c r="BO25" s="45">
        <f t="shared" si="24"/>
        <v>0.6333333333333333</v>
      </c>
      <c r="BP25" s="45">
        <f t="shared" si="25"/>
        <v>0.6666666666666667</v>
      </c>
      <c r="BQ25" s="45">
        <f t="shared" si="26"/>
        <v>0.7</v>
      </c>
      <c r="BR25" s="45">
        <f t="shared" si="27"/>
        <v>0.7333333333333334</v>
      </c>
      <c r="BS25" s="45">
        <f t="shared" si="28"/>
        <v>0.7666666666666666</v>
      </c>
      <c r="BT25" s="45">
        <f t="shared" si="29"/>
        <v>0.8</v>
      </c>
      <c r="BU25" s="45">
        <f t="shared" si="30"/>
        <v>0.8333333333333334</v>
      </c>
      <c r="BV25" s="45">
        <f t="shared" si="31"/>
        <v>0.8666666666666667</v>
      </c>
      <c r="BW25" s="45">
        <f t="shared" si="32"/>
        <v>0.9</v>
      </c>
      <c r="BX25" s="45">
        <f t="shared" si="33"/>
        <v>0.9333333333333333</v>
      </c>
      <c r="BY25" s="45">
        <f t="shared" si="34"/>
        <v>0.9666666666666667</v>
      </c>
      <c r="BZ25" s="45">
        <f t="shared" si="35"/>
        <v>1</v>
      </c>
      <c r="CA25" s="260">
        <f t="shared" si="36"/>
        <v>25471689.975449327</v>
      </c>
      <c r="CB25" s="260">
        <f t="shared" si="37"/>
        <v>0</v>
      </c>
      <c r="CC25" s="260">
        <f t="shared" si="38"/>
        <v>8791551.221847234</v>
      </c>
    </row>
    <row r="26" spans="1:81" ht="12.75" customHeight="1">
      <c r="A26" s="6"/>
      <c r="B26" s="3" t="s">
        <v>27</v>
      </c>
      <c r="C26" s="7">
        <v>30</v>
      </c>
      <c r="D26" s="37">
        <v>0</v>
      </c>
      <c r="E26" s="144"/>
      <c r="F26" s="145">
        <v>0</v>
      </c>
      <c r="G26" s="86">
        <v>0</v>
      </c>
      <c r="H26" s="87"/>
      <c r="I26" s="124"/>
      <c r="J26" s="87"/>
      <c r="K26" s="88">
        <v>0</v>
      </c>
      <c r="L26" s="89">
        <v>0</v>
      </c>
      <c r="M26" s="146"/>
      <c r="N26" s="90"/>
      <c r="O26" s="94">
        <v>0</v>
      </c>
      <c r="P26" s="92"/>
      <c r="Q26" s="93"/>
      <c r="R26" s="92"/>
      <c r="S26" s="147">
        <v>0</v>
      </c>
      <c r="T26" s="113"/>
      <c r="U26" s="147"/>
      <c r="V26" s="148"/>
      <c r="W26" s="56">
        <v>0</v>
      </c>
      <c r="X26" s="56">
        <v>0</v>
      </c>
      <c r="Y26" s="56"/>
      <c r="Z26" s="57"/>
      <c r="AA26" s="75">
        <v>0</v>
      </c>
      <c r="AB26" s="149">
        <v>0</v>
      </c>
      <c r="AC26" s="150"/>
      <c r="AD26" s="61"/>
      <c r="AE26" s="62">
        <v>0</v>
      </c>
      <c r="AF26" s="62">
        <v>0</v>
      </c>
      <c r="AG26" s="151"/>
      <c r="AH26" s="60"/>
      <c r="AI26" s="197">
        <v>0</v>
      </c>
      <c r="AJ26" s="147">
        <v>0</v>
      </c>
      <c r="AK26" s="147"/>
      <c r="AL26" s="148"/>
      <c r="AM26" s="198">
        <v>0</v>
      </c>
      <c r="AN26" s="198">
        <v>0</v>
      </c>
      <c r="AO26" s="198"/>
      <c r="AP26" s="234"/>
      <c r="AQ26" s="152">
        <v>0</v>
      </c>
      <c r="AR26" s="152">
        <v>0</v>
      </c>
      <c r="AS26" s="152"/>
      <c r="AT26" s="186"/>
      <c r="AU26" s="125">
        <v>0</v>
      </c>
      <c r="AV26" s="125">
        <v>0</v>
      </c>
      <c r="AW26" s="125"/>
      <c r="AX26" s="203"/>
      <c r="AY26" s="128">
        <v>0</v>
      </c>
      <c r="AZ26" s="128">
        <v>0</v>
      </c>
      <c r="BA26" s="128"/>
      <c r="BB26" s="128"/>
      <c r="BC26" s="138">
        <f>'[1]Resumen'!C26</f>
        <v>0</v>
      </c>
      <c r="BD26" s="135">
        <f>'[1]Resumen'!F26</f>
        <v>0</v>
      </c>
      <c r="BE26" s="135"/>
      <c r="BF26" s="135"/>
      <c r="BG26" s="253">
        <f>'[2]Resumen'!C26</f>
        <v>0</v>
      </c>
      <c r="BH26" s="253">
        <f>'[2]Resumen'!F26</f>
        <v>0</v>
      </c>
      <c r="BI26" s="253"/>
      <c r="BJ26" s="253"/>
      <c r="BK26" s="26">
        <f t="shared" si="20"/>
        <v>0</v>
      </c>
      <c r="BL26" s="45">
        <f t="shared" si="21"/>
        <v>0</v>
      </c>
      <c r="BM26" s="45">
        <f t="shared" si="22"/>
        <v>0.5666666666666667</v>
      </c>
      <c r="BN26" s="45">
        <f t="shared" si="23"/>
        <v>0.6</v>
      </c>
      <c r="BO26" s="45">
        <f t="shared" si="24"/>
        <v>0.6333333333333333</v>
      </c>
      <c r="BP26" s="45">
        <f t="shared" si="25"/>
        <v>0.6666666666666667</v>
      </c>
      <c r="BQ26" s="45">
        <f t="shared" si="26"/>
        <v>0.7</v>
      </c>
      <c r="BR26" s="45">
        <f t="shared" si="27"/>
        <v>0.7333333333333334</v>
      </c>
      <c r="BS26" s="45">
        <f t="shared" si="28"/>
        <v>0.7666666666666666</v>
      </c>
      <c r="BT26" s="45">
        <f t="shared" si="29"/>
        <v>0.8</v>
      </c>
      <c r="BU26" s="45">
        <f t="shared" si="30"/>
        <v>0.8333333333333334</v>
      </c>
      <c r="BV26" s="45">
        <f t="shared" si="31"/>
        <v>0.8666666666666667</v>
      </c>
      <c r="BW26" s="45">
        <f t="shared" si="32"/>
        <v>0.9</v>
      </c>
      <c r="BX26" s="45">
        <f t="shared" si="33"/>
        <v>0.9333333333333333</v>
      </c>
      <c r="BY26" s="45">
        <f t="shared" si="34"/>
        <v>0.9666666666666667</v>
      </c>
      <c r="BZ26" s="45">
        <f t="shared" si="35"/>
        <v>1</v>
      </c>
      <c r="CA26" s="260">
        <f t="shared" si="36"/>
        <v>0</v>
      </c>
      <c r="CB26" s="260">
        <f t="shared" si="37"/>
        <v>0</v>
      </c>
      <c r="CC26" s="260">
        <f t="shared" si="38"/>
        <v>0</v>
      </c>
    </row>
    <row r="27" spans="1:81" ht="12.75" customHeight="1">
      <c r="A27" s="6"/>
      <c r="B27" s="3" t="s">
        <v>28</v>
      </c>
      <c r="C27" s="7">
        <v>30</v>
      </c>
      <c r="D27" s="37">
        <v>436488.84193606814</v>
      </c>
      <c r="E27" s="144"/>
      <c r="F27" s="145">
        <v>249840.57263759663</v>
      </c>
      <c r="G27" s="86">
        <v>0</v>
      </c>
      <c r="H27" s="87"/>
      <c r="I27" s="124"/>
      <c r="J27" s="87"/>
      <c r="K27" s="88">
        <v>0</v>
      </c>
      <c r="L27" s="89">
        <v>0</v>
      </c>
      <c r="M27" s="146"/>
      <c r="N27" s="90"/>
      <c r="O27" s="94">
        <v>0</v>
      </c>
      <c r="P27" s="92"/>
      <c r="Q27" s="93"/>
      <c r="R27" s="92"/>
      <c r="S27" s="147">
        <v>0</v>
      </c>
      <c r="T27" s="113"/>
      <c r="U27" s="147"/>
      <c r="V27" s="148"/>
      <c r="W27" s="56">
        <v>0</v>
      </c>
      <c r="X27" s="56">
        <v>0</v>
      </c>
      <c r="Y27" s="56"/>
      <c r="Z27" s="57"/>
      <c r="AA27" s="75">
        <v>0</v>
      </c>
      <c r="AB27" s="149">
        <v>0</v>
      </c>
      <c r="AC27" s="150"/>
      <c r="AD27" s="61"/>
      <c r="AE27" s="62">
        <v>39584.84</v>
      </c>
      <c r="AF27" s="62">
        <v>0</v>
      </c>
      <c r="AG27" s="151"/>
      <c r="AH27" s="60"/>
      <c r="AI27" s="197">
        <v>0</v>
      </c>
      <c r="AJ27" s="147">
        <v>0</v>
      </c>
      <c r="AK27" s="147"/>
      <c r="AL27" s="148"/>
      <c r="AM27" s="198">
        <v>0</v>
      </c>
      <c r="AN27" s="198">
        <v>0</v>
      </c>
      <c r="AO27" s="198"/>
      <c r="AP27" s="234"/>
      <c r="AQ27" s="152">
        <v>0</v>
      </c>
      <c r="AR27" s="152">
        <v>0</v>
      </c>
      <c r="AS27" s="152"/>
      <c r="AT27" s="186"/>
      <c r="AU27" s="125">
        <v>0</v>
      </c>
      <c r="AV27" s="125">
        <v>0</v>
      </c>
      <c r="AW27" s="125"/>
      <c r="AX27" s="203"/>
      <c r="AY27" s="128">
        <v>0</v>
      </c>
      <c r="AZ27" s="128">
        <v>0</v>
      </c>
      <c r="BA27" s="128"/>
      <c r="BB27" s="128"/>
      <c r="BC27" s="138">
        <f>'[1]Resumen'!C27</f>
        <v>4801158.07</v>
      </c>
      <c r="BD27" s="135">
        <f>'[1]Resumen'!F27</f>
        <v>178855.01</v>
      </c>
      <c r="BE27" s="135"/>
      <c r="BF27" s="135"/>
      <c r="BG27" s="253">
        <f>'[2]Resumen'!C27</f>
        <v>4337045.64</v>
      </c>
      <c r="BH27" s="253">
        <f>'[2]Resumen'!F27</f>
        <v>0</v>
      </c>
      <c r="BI27" s="253"/>
      <c r="BJ27" s="253"/>
      <c r="BK27" s="26">
        <f t="shared" si="20"/>
        <v>1988.1716123277802</v>
      </c>
      <c r="BL27" s="45">
        <f t="shared" si="21"/>
        <v>0.10572041092600559</v>
      </c>
      <c r="BM27" s="45">
        <f t="shared" si="22"/>
        <v>0.5666666666666667</v>
      </c>
      <c r="BN27" s="45">
        <f t="shared" si="23"/>
        <v>0.6</v>
      </c>
      <c r="BO27" s="45">
        <f t="shared" si="24"/>
        <v>0.6333333333333333</v>
      </c>
      <c r="BP27" s="45">
        <f t="shared" si="25"/>
        <v>0.6666666666666667</v>
      </c>
      <c r="BQ27" s="45">
        <f t="shared" si="26"/>
        <v>0.7</v>
      </c>
      <c r="BR27" s="45">
        <f t="shared" si="27"/>
        <v>0.7333333333333334</v>
      </c>
      <c r="BS27" s="45">
        <f t="shared" si="28"/>
        <v>0.7666666666666666</v>
      </c>
      <c r="BT27" s="45">
        <f t="shared" si="29"/>
        <v>0.8</v>
      </c>
      <c r="BU27" s="45">
        <f t="shared" si="30"/>
        <v>0.8333333333333334</v>
      </c>
      <c r="BV27" s="45">
        <f t="shared" si="31"/>
        <v>0.8666666666666667</v>
      </c>
      <c r="BW27" s="45">
        <f t="shared" si="32"/>
        <v>0.9</v>
      </c>
      <c r="BX27" s="45">
        <f t="shared" si="33"/>
        <v>0.9333333333333333</v>
      </c>
      <c r="BY27" s="45">
        <f t="shared" si="34"/>
        <v>0.9666666666666667</v>
      </c>
      <c r="BZ27" s="45">
        <f t="shared" si="35"/>
        <v>1</v>
      </c>
      <c r="CA27" s="260">
        <f t="shared" si="36"/>
        <v>7923888.086946233</v>
      </c>
      <c r="CB27" s="260">
        <f t="shared" si="37"/>
        <v>0</v>
      </c>
      <c r="CC27" s="260">
        <f t="shared" si="38"/>
        <v>7246418.424896604</v>
      </c>
    </row>
    <row r="28" spans="1:81" ht="12.75" customHeight="1">
      <c r="A28" s="6"/>
      <c r="B28" s="3" t="s">
        <v>53</v>
      </c>
      <c r="C28" s="7">
        <v>30</v>
      </c>
      <c r="D28" s="37">
        <v>0</v>
      </c>
      <c r="E28" s="144"/>
      <c r="F28" s="145">
        <v>0</v>
      </c>
      <c r="G28" s="86">
        <v>0</v>
      </c>
      <c r="H28" s="87"/>
      <c r="I28" s="124"/>
      <c r="J28" s="87"/>
      <c r="K28" s="88">
        <v>0</v>
      </c>
      <c r="L28" s="89">
        <v>0</v>
      </c>
      <c r="M28" s="146"/>
      <c r="N28" s="90"/>
      <c r="O28" s="94">
        <v>138983.5</v>
      </c>
      <c r="P28" s="92"/>
      <c r="Q28" s="93"/>
      <c r="R28" s="92"/>
      <c r="S28" s="147">
        <v>0</v>
      </c>
      <c r="T28" s="113"/>
      <c r="U28" s="147"/>
      <c r="V28" s="148"/>
      <c r="W28" s="56">
        <v>0</v>
      </c>
      <c r="X28" s="56">
        <v>0</v>
      </c>
      <c r="Y28" s="56"/>
      <c r="Z28" s="57"/>
      <c r="AA28" s="75">
        <v>0</v>
      </c>
      <c r="AB28" s="149">
        <v>0</v>
      </c>
      <c r="AC28" s="150"/>
      <c r="AD28" s="61"/>
      <c r="AE28" s="62">
        <v>0</v>
      </c>
      <c r="AF28" s="62">
        <v>0</v>
      </c>
      <c r="AG28" s="151"/>
      <c r="AH28" s="60"/>
      <c r="AI28" s="197">
        <v>0</v>
      </c>
      <c r="AJ28" s="147">
        <v>0</v>
      </c>
      <c r="AK28" s="147"/>
      <c r="AL28" s="148"/>
      <c r="AM28" s="198">
        <v>309329.03500000003</v>
      </c>
      <c r="AN28" s="198">
        <v>0</v>
      </c>
      <c r="AO28" s="198"/>
      <c r="AP28" s="234"/>
      <c r="AQ28" s="152">
        <v>0</v>
      </c>
      <c r="AR28" s="152">
        <v>0</v>
      </c>
      <c r="AS28" s="152"/>
      <c r="AT28" s="186"/>
      <c r="AU28" s="125">
        <v>292858.75000000006</v>
      </c>
      <c r="AV28" s="125">
        <v>0</v>
      </c>
      <c r="AW28" s="125"/>
      <c r="AX28" s="203"/>
      <c r="AY28" s="128">
        <v>875696.712</v>
      </c>
      <c r="AZ28" s="128">
        <v>0</v>
      </c>
      <c r="BA28" s="128"/>
      <c r="BB28" s="128"/>
      <c r="BC28" s="138"/>
      <c r="BD28" s="135"/>
      <c r="BE28" s="135"/>
      <c r="BF28" s="135"/>
      <c r="BG28" s="253"/>
      <c r="BH28" s="253"/>
      <c r="BI28" s="253"/>
      <c r="BJ28" s="253"/>
      <c r="BK28" s="26">
        <f t="shared" si="20"/>
        <v>0</v>
      </c>
      <c r="BL28" s="45">
        <f t="shared" si="21"/>
        <v>0</v>
      </c>
      <c r="BM28" s="45">
        <f t="shared" si="22"/>
        <v>0.5666666666666667</v>
      </c>
      <c r="BN28" s="45">
        <f t="shared" si="23"/>
        <v>0.6</v>
      </c>
      <c r="BO28" s="45">
        <f t="shared" si="24"/>
        <v>0.6333333333333333</v>
      </c>
      <c r="BP28" s="45">
        <f t="shared" si="25"/>
        <v>0.6666666666666667</v>
      </c>
      <c r="BQ28" s="45">
        <f t="shared" si="26"/>
        <v>0.7</v>
      </c>
      <c r="BR28" s="45">
        <f t="shared" si="27"/>
        <v>0.7333333333333334</v>
      </c>
      <c r="BS28" s="45">
        <f t="shared" si="28"/>
        <v>0.7666666666666666</v>
      </c>
      <c r="BT28" s="45">
        <f t="shared" si="29"/>
        <v>0.8</v>
      </c>
      <c r="BU28" s="45">
        <f t="shared" si="30"/>
        <v>0.8333333333333334</v>
      </c>
      <c r="BV28" s="45">
        <f t="shared" si="31"/>
        <v>0.8666666666666667</v>
      </c>
      <c r="BW28" s="45">
        <f t="shared" si="32"/>
        <v>0.9</v>
      </c>
      <c r="BX28" s="45">
        <f t="shared" si="33"/>
        <v>0.9333333333333333</v>
      </c>
      <c r="BY28" s="45">
        <f t="shared" si="34"/>
        <v>0.9666666666666667</v>
      </c>
      <c r="BZ28" s="45">
        <f t="shared" si="35"/>
        <v>1</v>
      </c>
      <c r="CA28" s="260">
        <f t="shared" si="36"/>
        <v>1331375.3302880775</v>
      </c>
      <c r="CB28" s="260">
        <f t="shared" si="37"/>
        <v>0</v>
      </c>
      <c r="CC28" s="260">
        <f t="shared" si="38"/>
        <v>1176090.530934822</v>
      </c>
    </row>
    <row r="29" spans="1:81" ht="12.75" customHeight="1">
      <c r="A29" s="6"/>
      <c r="B29" s="3" t="s">
        <v>47</v>
      </c>
      <c r="C29" s="7">
        <v>30</v>
      </c>
      <c r="D29" s="37">
        <v>10062100.118256407</v>
      </c>
      <c r="E29" s="144"/>
      <c r="F29" s="145">
        <v>5759416.081133684</v>
      </c>
      <c r="G29" s="86">
        <v>400749</v>
      </c>
      <c r="H29" s="87"/>
      <c r="I29" s="124"/>
      <c r="J29" s="87"/>
      <c r="K29" s="88">
        <v>818396.9</v>
      </c>
      <c r="L29" s="89">
        <v>136692</v>
      </c>
      <c r="M29" s="146"/>
      <c r="N29" s="90"/>
      <c r="O29" s="94">
        <v>223453</v>
      </c>
      <c r="P29" s="92"/>
      <c r="Q29" s="93"/>
      <c r="R29" s="92"/>
      <c r="S29" s="147">
        <v>454292</v>
      </c>
      <c r="T29" s="113"/>
      <c r="U29" s="147"/>
      <c r="V29" s="148"/>
      <c r="W29" s="56">
        <v>544331.8149999934</v>
      </c>
      <c r="X29" s="56">
        <v>0</v>
      </c>
      <c r="Y29" s="56"/>
      <c r="Z29" s="57"/>
      <c r="AA29" s="75">
        <v>1616820.73</v>
      </c>
      <c r="AB29" s="149">
        <v>603831.73</v>
      </c>
      <c r="AC29" s="150"/>
      <c r="AD29" s="61"/>
      <c r="AE29" s="62">
        <v>1594911.0800000003</v>
      </c>
      <c r="AF29" s="62">
        <v>0</v>
      </c>
      <c r="AG29" s="151"/>
      <c r="AH29" s="60"/>
      <c r="AI29" s="197">
        <v>1445245.8499999999</v>
      </c>
      <c r="AJ29" s="147">
        <v>0</v>
      </c>
      <c r="AK29" s="147"/>
      <c r="AL29" s="148"/>
      <c r="AM29" s="198">
        <v>1265176.236299999</v>
      </c>
      <c r="AN29" s="198">
        <v>0</v>
      </c>
      <c r="AO29" s="198"/>
      <c r="AP29" s="234"/>
      <c r="AQ29" s="152">
        <v>3057222.646994816</v>
      </c>
      <c r="AR29" s="152">
        <v>0</v>
      </c>
      <c r="AS29" s="152"/>
      <c r="AT29" s="186"/>
      <c r="AU29" s="125">
        <v>3302899.7299999995</v>
      </c>
      <c r="AV29" s="125">
        <v>0</v>
      </c>
      <c r="AW29" s="125"/>
      <c r="AX29" s="227"/>
      <c r="AY29" s="128">
        <v>3337520.6799999895</v>
      </c>
      <c r="AZ29" s="128">
        <v>0</v>
      </c>
      <c r="BA29" s="128"/>
      <c r="BB29" s="128"/>
      <c r="BC29" s="138">
        <f>'[1]Resumen'!C28</f>
        <v>4378428.300000001</v>
      </c>
      <c r="BD29" s="135">
        <f>'[1]Resumen'!F28</f>
        <v>0</v>
      </c>
      <c r="BE29" s="135"/>
      <c r="BF29" s="135"/>
      <c r="BG29" s="253">
        <f>'[2]Resumen'!C28</f>
        <v>6700401.27999999</v>
      </c>
      <c r="BH29" s="253">
        <f>'[2]Resumen'!F28</f>
        <v>0</v>
      </c>
      <c r="BI29" s="253"/>
      <c r="BJ29" s="253"/>
      <c r="BK29" s="26">
        <f t="shared" si="20"/>
        <v>1988.1716123277802</v>
      </c>
      <c r="BL29" s="45">
        <f t="shared" si="21"/>
        <v>0.10572041092600559</v>
      </c>
      <c r="BM29" s="45">
        <f t="shared" si="22"/>
        <v>0.5666666666666667</v>
      </c>
      <c r="BN29" s="45">
        <f t="shared" si="23"/>
        <v>0.6</v>
      </c>
      <c r="BO29" s="45">
        <f t="shared" si="24"/>
        <v>0.6333333333333333</v>
      </c>
      <c r="BP29" s="45">
        <f t="shared" si="25"/>
        <v>0.6666666666666667</v>
      </c>
      <c r="BQ29" s="45">
        <f t="shared" si="26"/>
        <v>0.7</v>
      </c>
      <c r="BR29" s="45">
        <f t="shared" si="27"/>
        <v>0.7333333333333334</v>
      </c>
      <c r="BS29" s="45">
        <f t="shared" si="28"/>
        <v>0.7666666666666666</v>
      </c>
      <c r="BT29" s="45">
        <f t="shared" si="29"/>
        <v>0.8</v>
      </c>
      <c r="BU29" s="45">
        <f t="shared" si="30"/>
        <v>0.8333333333333334</v>
      </c>
      <c r="BV29" s="45">
        <f t="shared" si="31"/>
        <v>0.8666666666666667</v>
      </c>
      <c r="BW29" s="45">
        <f t="shared" si="32"/>
        <v>0.9</v>
      </c>
      <c r="BX29" s="45">
        <f t="shared" si="33"/>
        <v>0.9333333333333333</v>
      </c>
      <c r="BY29" s="45">
        <f t="shared" si="34"/>
        <v>0.9666666666666667</v>
      </c>
      <c r="BZ29" s="45">
        <f t="shared" si="35"/>
        <v>1</v>
      </c>
      <c r="CA29" s="260">
        <f t="shared" si="36"/>
        <v>34360274.36660439</v>
      </c>
      <c r="CB29" s="260">
        <f t="shared" si="37"/>
        <v>0</v>
      </c>
      <c r="CC29" s="260">
        <f t="shared" si="38"/>
        <v>22073501.167934667</v>
      </c>
    </row>
    <row r="30" spans="1:81" ht="12.75" customHeight="1">
      <c r="A30" s="6"/>
      <c r="B30" s="3" t="s">
        <v>48</v>
      </c>
      <c r="C30" s="7">
        <v>30</v>
      </c>
      <c r="D30" s="37">
        <v>29511992.57628693</v>
      </c>
      <c r="E30" s="144"/>
      <c r="F30" s="145">
        <v>16892281.138279073</v>
      </c>
      <c r="G30" s="86">
        <v>1379418</v>
      </c>
      <c r="H30" s="87"/>
      <c r="I30" s="124"/>
      <c r="J30" s="87"/>
      <c r="K30" s="88">
        <v>1651456.33</v>
      </c>
      <c r="L30" s="89">
        <v>516726</v>
      </c>
      <c r="M30" s="146"/>
      <c r="N30" s="90"/>
      <c r="O30" s="94">
        <v>1200043</v>
      </c>
      <c r="P30" s="92"/>
      <c r="Q30" s="93"/>
      <c r="R30" s="92"/>
      <c r="S30" s="147">
        <v>1565519</v>
      </c>
      <c r="T30" s="113"/>
      <c r="U30" s="147"/>
      <c r="V30" s="148"/>
      <c r="W30" s="56">
        <v>1349434.1649999998</v>
      </c>
      <c r="X30" s="56">
        <v>0</v>
      </c>
      <c r="Y30" s="56"/>
      <c r="Z30" s="57"/>
      <c r="AA30" s="75">
        <v>2810332.85</v>
      </c>
      <c r="AB30" s="149">
        <v>0</v>
      </c>
      <c r="AC30" s="150"/>
      <c r="AD30" s="61"/>
      <c r="AE30" s="62">
        <v>4510685.640000001</v>
      </c>
      <c r="AF30" s="62">
        <v>0</v>
      </c>
      <c r="AG30" s="151"/>
      <c r="AH30" s="60"/>
      <c r="AI30" s="197">
        <v>3312431.6400000006</v>
      </c>
      <c r="AJ30" s="147">
        <v>0</v>
      </c>
      <c r="AK30" s="147"/>
      <c r="AL30" s="148"/>
      <c r="AM30" s="198">
        <v>3983743.601800001</v>
      </c>
      <c r="AN30" s="198">
        <v>0</v>
      </c>
      <c r="AO30" s="198"/>
      <c r="AP30" s="234"/>
      <c r="AQ30" s="152">
        <v>6428941.771666616</v>
      </c>
      <c r="AR30" s="152">
        <v>0</v>
      </c>
      <c r="AS30" s="152"/>
      <c r="AT30" s="186"/>
      <c r="AU30" s="125">
        <v>7718895.3450000025</v>
      </c>
      <c r="AV30" s="125">
        <v>0</v>
      </c>
      <c r="AW30" s="125"/>
      <c r="AX30" s="227"/>
      <c r="AY30" s="128">
        <v>6685412.690000011</v>
      </c>
      <c r="AZ30" s="128">
        <v>0</v>
      </c>
      <c r="BA30" s="128"/>
      <c r="BB30" s="128"/>
      <c r="BC30" s="138">
        <f>'[1]Resumen'!C29</f>
        <v>10332631.539999997</v>
      </c>
      <c r="BD30" s="135">
        <f>'[1]Resumen'!F29</f>
        <v>224171.66999999998</v>
      </c>
      <c r="BE30" s="135"/>
      <c r="BF30" s="135"/>
      <c r="BG30" s="253">
        <f>'[2]Resumen'!C29</f>
        <v>7443701.390000005</v>
      </c>
      <c r="BH30" s="253">
        <f>'[2]Resumen'!F29</f>
        <v>0</v>
      </c>
      <c r="BI30" s="253"/>
      <c r="BJ30" s="253"/>
      <c r="BK30" s="26">
        <f t="shared" si="20"/>
        <v>1988.1716102475427</v>
      </c>
      <c r="BL30" s="45">
        <f t="shared" si="21"/>
        <v>0.10572034158475774</v>
      </c>
      <c r="BM30" s="45">
        <f t="shared" si="22"/>
        <v>0.5666666666666667</v>
      </c>
      <c r="BN30" s="45">
        <f t="shared" si="23"/>
        <v>0.6</v>
      </c>
      <c r="BO30" s="45">
        <f t="shared" si="24"/>
        <v>0.6333333333333333</v>
      </c>
      <c r="BP30" s="45">
        <f t="shared" si="25"/>
        <v>0.6666666666666667</v>
      </c>
      <c r="BQ30" s="45">
        <f t="shared" si="26"/>
        <v>0.7</v>
      </c>
      <c r="BR30" s="45">
        <f t="shared" si="27"/>
        <v>0.7333333333333334</v>
      </c>
      <c r="BS30" s="45">
        <f t="shared" si="28"/>
        <v>0.7666666666666666</v>
      </c>
      <c r="BT30" s="45">
        <f t="shared" si="29"/>
        <v>0.8</v>
      </c>
      <c r="BU30" s="45">
        <f t="shared" si="30"/>
        <v>0.8333333333333334</v>
      </c>
      <c r="BV30" s="45">
        <f t="shared" si="31"/>
        <v>0.8666666666666667</v>
      </c>
      <c r="BW30" s="45">
        <f t="shared" si="32"/>
        <v>0.9</v>
      </c>
      <c r="BX30" s="45">
        <f t="shared" si="33"/>
        <v>0.9333333333333333</v>
      </c>
      <c r="BY30" s="45">
        <f t="shared" si="34"/>
        <v>0.9666666666666667</v>
      </c>
      <c r="BZ30" s="45">
        <f t="shared" si="35"/>
        <v>1</v>
      </c>
      <c r="CA30" s="260">
        <f t="shared" si="36"/>
        <v>80150093.45895988</v>
      </c>
      <c r="CB30" s="260">
        <f t="shared" si="37"/>
        <v>0</v>
      </c>
      <c r="CC30" s="260">
        <f t="shared" si="38"/>
        <v>46341139.63503171</v>
      </c>
    </row>
    <row r="31" spans="1:81" ht="12.75" customHeight="1">
      <c r="A31" s="6"/>
      <c r="B31" s="3" t="s">
        <v>49</v>
      </c>
      <c r="C31" s="7">
        <v>30</v>
      </c>
      <c r="D31" s="37">
        <v>0</v>
      </c>
      <c r="E31" s="144"/>
      <c r="F31" s="145">
        <v>0</v>
      </c>
      <c r="G31" s="86">
        <v>0</v>
      </c>
      <c r="H31" s="87"/>
      <c r="I31" s="124"/>
      <c r="J31" s="87"/>
      <c r="K31" s="88">
        <v>0</v>
      </c>
      <c r="L31" s="89">
        <v>0</v>
      </c>
      <c r="M31" s="146"/>
      <c r="N31" s="90"/>
      <c r="O31" s="94">
        <v>0</v>
      </c>
      <c r="P31" s="92"/>
      <c r="Q31" s="93"/>
      <c r="R31" s="92"/>
      <c r="S31" s="147">
        <v>396751</v>
      </c>
      <c r="T31" s="113">
        <v>396751</v>
      </c>
      <c r="U31" s="147"/>
      <c r="V31" s="148"/>
      <c r="W31" s="56">
        <v>0</v>
      </c>
      <c r="X31" s="56">
        <v>0</v>
      </c>
      <c r="Y31" s="56"/>
      <c r="Z31" s="57"/>
      <c r="AA31" s="75">
        <v>0</v>
      </c>
      <c r="AB31" s="149">
        <v>0</v>
      </c>
      <c r="AC31" s="150"/>
      <c r="AD31" s="61"/>
      <c r="AE31" s="62">
        <v>0</v>
      </c>
      <c r="AF31" s="62">
        <v>0</v>
      </c>
      <c r="AG31" s="151"/>
      <c r="AH31" s="60"/>
      <c r="AI31" s="197">
        <v>0</v>
      </c>
      <c r="AJ31" s="147">
        <v>0</v>
      </c>
      <c r="AK31" s="147"/>
      <c r="AL31" s="148"/>
      <c r="AM31" s="198">
        <v>0</v>
      </c>
      <c r="AN31" s="198">
        <v>0</v>
      </c>
      <c r="AO31" s="198"/>
      <c r="AP31" s="234"/>
      <c r="AQ31" s="152">
        <v>0</v>
      </c>
      <c r="AR31" s="152">
        <v>0</v>
      </c>
      <c r="AS31" s="152"/>
      <c r="AT31" s="225"/>
      <c r="AU31" s="125">
        <v>0</v>
      </c>
      <c r="AV31" s="125">
        <v>0</v>
      </c>
      <c r="AW31" s="125"/>
      <c r="AX31" s="227"/>
      <c r="AY31" s="128">
        <v>0</v>
      </c>
      <c r="AZ31" s="128">
        <v>0</v>
      </c>
      <c r="BA31" s="128"/>
      <c r="BB31" s="128"/>
      <c r="BC31" s="138">
        <f>'[1]Resumen'!C30</f>
        <v>749962.3099999999</v>
      </c>
      <c r="BD31" s="135">
        <f>'[1]Resumen'!F30</f>
        <v>0</v>
      </c>
      <c r="BE31" s="135"/>
      <c r="BF31" s="135"/>
      <c r="BG31" s="253">
        <f>'[2]Resumen'!C30</f>
        <v>1047835.4500000005</v>
      </c>
      <c r="BH31" s="253">
        <f>'[2]Resumen'!F30</f>
        <v>0</v>
      </c>
      <c r="BI31" s="253"/>
      <c r="BJ31" s="253"/>
      <c r="BK31" s="26">
        <f t="shared" si="20"/>
        <v>0</v>
      </c>
      <c r="BL31" s="45">
        <f t="shared" si="21"/>
        <v>0</v>
      </c>
      <c r="BM31" s="45">
        <f t="shared" si="22"/>
        <v>0.5666666666666667</v>
      </c>
      <c r="BN31" s="45">
        <f t="shared" si="23"/>
        <v>0.6</v>
      </c>
      <c r="BO31" s="45">
        <f t="shared" si="24"/>
        <v>0.6333333333333333</v>
      </c>
      <c r="BP31" s="45">
        <f t="shared" si="25"/>
        <v>0.6666666666666667</v>
      </c>
      <c r="BQ31" s="45">
        <f t="shared" si="26"/>
        <v>0.7</v>
      </c>
      <c r="BR31" s="45">
        <f t="shared" si="27"/>
        <v>0.7333333333333334</v>
      </c>
      <c r="BS31" s="45">
        <f t="shared" si="28"/>
        <v>0.7666666666666666</v>
      </c>
      <c r="BT31" s="45">
        <f t="shared" si="29"/>
        <v>0.8</v>
      </c>
      <c r="BU31" s="45">
        <f t="shared" si="30"/>
        <v>0.8333333333333334</v>
      </c>
      <c r="BV31" s="45">
        <f t="shared" si="31"/>
        <v>0.8666666666666667</v>
      </c>
      <c r="BW31" s="45">
        <f t="shared" si="32"/>
        <v>0.9</v>
      </c>
      <c r="BX31" s="45">
        <f t="shared" si="33"/>
        <v>0.9333333333333333</v>
      </c>
      <c r="BY31" s="45">
        <f t="shared" si="34"/>
        <v>0.9666666666666667</v>
      </c>
      <c r="BZ31" s="45">
        <f t="shared" si="35"/>
        <v>1</v>
      </c>
      <c r="CA31" s="260">
        <f t="shared" si="36"/>
        <v>1803311.638275508</v>
      </c>
      <c r="CB31" s="260">
        <f t="shared" si="37"/>
        <v>0</v>
      </c>
      <c r="CC31" s="260">
        <f t="shared" si="38"/>
        <v>1433761.078450453</v>
      </c>
    </row>
    <row r="32" spans="1:81" ht="12.75" customHeight="1">
      <c r="A32" s="6"/>
      <c r="B32" s="4" t="s">
        <v>29</v>
      </c>
      <c r="C32" s="15"/>
      <c r="D32" s="76">
        <v>0</v>
      </c>
      <c r="E32" s="108"/>
      <c r="F32" s="76">
        <v>0</v>
      </c>
      <c r="G32" s="103"/>
      <c r="H32" s="103"/>
      <c r="I32" s="103"/>
      <c r="J32" s="103"/>
      <c r="K32" s="104"/>
      <c r="L32" s="105">
        <v>0</v>
      </c>
      <c r="M32" s="105"/>
      <c r="N32" s="104"/>
      <c r="O32" s="106"/>
      <c r="P32" s="106"/>
      <c r="Q32" s="106"/>
      <c r="R32" s="106"/>
      <c r="S32" s="161">
        <v>0</v>
      </c>
      <c r="T32" s="161"/>
      <c r="U32" s="162"/>
      <c r="V32" s="163"/>
      <c r="W32" s="73"/>
      <c r="X32" s="72"/>
      <c r="Y32" s="73"/>
      <c r="Z32" s="72"/>
      <c r="AA32" s="74"/>
      <c r="AB32" s="74"/>
      <c r="AC32" s="164"/>
      <c r="AD32" s="74"/>
      <c r="AE32" s="51"/>
      <c r="AF32" s="51"/>
      <c r="AG32" s="52"/>
      <c r="AH32" s="51"/>
      <c r="AI32" s="211"/>
      <c r="AJ32" s="163"/>
      <c r="AK32" s="163"/>
      <c r="AL32" s="163"/>
      <c r="AM32" s="212">
        <v>0</v>
      </c>
      <c r="AN32" s="239">
        <v>0</v>
      </c>
      <c r="AO32" s="239"/>
      <c r="AP32" s="240"/>
      <c r="AQ32" s="190">
        <v>0</v>
      </c>
      <c r="AR32" s="183">
        <v>0</v>
      </c>
      <c r="AS32" s="183"/>
      <c r="AT32" s="191"/>
      <c r="AU32" s="213">
        <v>0</v>
      </c>
      <c r="AV32" s="200">
        <v>0</v>
      </c>
      <c r="AW32" s="200"/>
      <c r="AX32" s="214"/>
      <c r="AY32" s="127">
        <v>0</v>
      </c>
      <c r="AZ32" s="127">
        <v>0</v>
      </c>
      <c r="BA32" s="127"/>
      <c r="BB32" s="127"/>
      <c r="BC32" s="142"/>
      <c r="BD32" s="142"/>
      <c r="BE32" s="142"/>
      <c r="BF32" s="142"/>
      <c r="BG32" s="253"/>
      <c r="BH32" s="253"/>
      <c r="BI32" s="253"/>
      <c r="BJ32" s="253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262"/>
      <c r="CB32" s="262"/>
      <c r="CC32" s="262"/>
    </row>
    <row r="33" spans="1:81" ht="12.75" customHeight="1">
      <c r="A33" s="6"/>
      <c r="B33" s="3" t="s">
        <v>30</v>
      </c>
      <c r="C33" s="7">
        <v>30</v>
      </c>
      <c r="D33" s="37">
        <v>0</v>
      </c>
      <c r="E33" s="144"/>
      <c r="F33" s="145">
        <v>0</v>
      </c>
      <c r="G33" s="86">
        <v>1285072.88</v>
      </c>
      <c r="H33" s="87"/>
      <c r="I33" s="124"/>
      <c r="J33" s="87"/>
      <c r="K33" s="88">
        <v>2072771.05</v>
      </c>
      <c r="L33" s="89">
        <v>258363</v>
      </c>
      <c r="M33" s="146"/>
      <c r="N33" s="90"/>
      <c r="O33" s="94">
        <v>1886503.04</v>
      </c>
      <c r="P33" s="92"/>
      <c r="Q33" s="93"/>
      <c r="R33" s="92"/>
      <c r="S33" s="147">
        <v>1463480</v>
      </c>
      <c r="T33" s="113"/>
      <c r="U33" s="147"/>
      <c r="V33" s="148"/>
      <c r="W33" s="56">
        <v>2939631.76</v>
      </c>
      <c r="X33" s="56">
        <v>0</v>
      </c>
      <c r="Y33" s="56"/>
      <c r="Z33" s="57"/>
      <c r="AA33" s="75">
        <v>3301608.87</v>
      </c>
      <c r="AB33" s="149">
        <v>301915.87</v>
      </c>
      <c r="AC33" s="150"/>
      <c r="AD33" s="61"/>
      <c r="AE33" s="62">
        <v>3871083</v>
      </c>
      <c r="AF33" s="62">
        <v>0</v>
      </c>
      <c r="AG33" s="151"/>
      <c r="AH33" s="60"/>
      <c r="AI33" s="197">
        <v>2328610.45</v>
      </c>
      <c r="AJ33" s="147">
        <v>0</v>
      </c>
      <c r="AK33" s="147"/>
      <c r="AL33" s="148"/>
      <c r="AM33" s="198">
        <v>2976594.569399999</v>
      </c>
      <c r="AN33" s="198">
        <v>0</v>
      </c>
      <c r="AO33" s="198"/>
      <c r="AP33" s="234"/>
      <c r="AQ33" s="152">
        <v>3633577.269999993</v>
      </c>
      <c r="AR33" s="152">
        <v>0</v>
      </c>
      <c r="AS33" s="152"/>
      <c r="AT33" s="186"/>
      <c r="AU33" s="125">
        <v>3837750.6600000043</v>
      </c>
      <c r="AV33" s="125">
        <v>0</v>
      </c>
      <c r="AW33" s="125"/>
      <c r="AX33" s="227"/>
      <c r="AY33" s="128">
        <v>5075299.850000012</v>
      </c>
      <c r="AZ33" s="128">
        <v>0</v>
      </c>
      <c r="BA33" s="128"/>
      <c r="BB33" s="128"/>
      <c r="BC33" s="138">
        <f>'[1]Resumen'!C32</f>
        <v>4519863.300000006</v>
      </c>
      <c r="BD33" s="135">
        <f>'[1]Resumen'!F32</f>
        <v>0</v>
      </c>
      <c r="BE33" s="135"/>
      <c r="BF33" s="135"/>
      <c r="BG33" s="253">
        <f>'[2]Resumen'!C32</f>
        <v>7753684.510000001</v>
      </c>
      <c r="BH33" s="253">
        <f>'[2]Resumen'!F32</f>
        <v>0</v>
      </c>
      <c r="BI33" s="253"/>
      <c r="BJ33" s="253"/>
      <c r="BK33" s="26">
        <f>IF(D33=0,0,2001-(D33-F33)*C33/D33)</f>
        <v>0</v>
      </c>
      <c r="BL33" s="45">
        <f>IF((1-($CA$2-$BK33)/$C33)&gt;0,(1-($CA$2-$BK33)/$C33),0)</f>
        <v>0</v>
      </c>
      <c r="BM33" s="45">
        <f>IF((1-($CA$2-G$2)/$C33)&gt;0,(1-($CA$2-G$2)/$C33),0)</f>
        <v>0.5666666666666667</v>
      </c>
      <c r="BN33" s="45">
        <f>IF((1-($CA$2-K$2)/$C33)&gt;0,(1-($CA$2-K$2)/$C33),0)</f>
        <v>0.6</v>
      </c>
      <c r="BO33" s="45">
        <f>IF((1-($CA$2-O$2)/$C33)&gt;0,(1-($CA$2-O$2)/$C33),0)</f>
        <v>0.6333333333333333</v>
      </c>
      <c r="BP33" s="45">
        <f>IF((1-($CA$2-S$2)/$C33)&gt;0,(1-($CA$2-S$2)/$C33),0)</f>
        <v>0.6666666666666667</v>
      </c>
      <c r="BQ33" s="45">
        <f>IF((1-($CA$2-W$2)/$C33)&gt;0,(1-($CA$2-W$2)/$C33),0)</f>
        <v>0.7</v>
      </c>
      <c r="BR33" s="45">
        <f>IF((1-($CA$2-AA$2)/$C33)&gt;0,(1-($CA$2-AA$2)/$C33),0)</f>
        <v>0.7333333333333334</v>
      </c>
      <c r="BS33" s="45">
        <f>IF((1-($CA$2-AE$2)/$C33)&gt;0,(1-($CA$2-AE$2)/$C33),0)</f>
        <v>0.7666666666666666</v>
      </c>
      <c r="BT33" s="45">
        <f>IF((1-($CA$2-AI$2)/$C33)&gt;0,(1-($CA$2-AI$2)/$C33),0)</f>
        <v>0.8</v>
      </c>
      <c r="BU33" s="45">
        <f>IF((1-($CA$2-AM$2)/$C33)&gt;0,(1-($CA$2-AM$2)/$C33),0)</f>
        <v>0.8333333333333334</v>
      </c>
      <c r="BV33" s="45">
        <f>IF((1-($CA$2-AQ$2)/$C33)&gt;0,(1-($CA$2-AQ$2)/$C33),0)</f>
        <v>0.8666666666666667</v>
      </c>
      <c r="BW33" s="45">
        <f>IF((1-($CA$2-AU$2)/$C33)&gt;0,(1-($CA$2-AU$2)/$C33),0)</f>
        <v>0.9</v>
      </c>
      <c r="BX33" s="45">
        <f>IF((1-($CA$2-AY$2)/$C33)&gt;0,(1-($CA$2-AY$2)/$C33),0)</f>
        <v>0.9333333333333333</v>
      </c>
      <c r="BY33" s="45">
        <f>IF((1-($CA$2-BC$2)/$C33)&gt;0,(1-($CA$2-BC$2)/$C33),0)</f>
        <v>0.9666666666666667</v>
      </c>
      <c r="BZ33" s="45">
        <f>IF((1-($CA$2-BG$2)/$C33)&gt;0,(1-($CA$2-BG$2)/$C33),0)</f>
        <v>1</v>
      </c>
      <c r="CA33" s="260">
        <f>+D33-E33+(G33-I33)*G$61+(K33-M33)*K$61+(O33-Q33)*O$61+(S33-U33)*S$61+(W33-Y33)*W$61+(AA33-AC33)*AA$61+(AE33-AG33)*AE$61+(AI33-AK33)*AI$61+(AM33-AO33)*AM$61+(AQ33-AS33)*$AQ$61+(AU33-AW33)*$AU$61+(AY33-BA33)*$AY$61+(BC33-BE33)*$BC$61+(BG33-BI33)*$BG$61</f>
        <v>39335939.43724102</v>
      </c>
      <c r="CB33" s="260">
        <f>CA33-(IF(BL33=0,0,D33-E33)+IF(BM33=0,0,(G33-I33)*G$61)+IF(BN33=0,0,(K33-M33)*K$61)+IF(BO33=0,0,(O33-Q33)*O$61)+IF(BP33=0,0,(S33-U33)*S$61)+IF(BQ33=0,0,(W33-Y33)*W$61)+IF(BR33=0,0,(AA33-AC33)*AA$61)+IF(BS33=0,0,(AE33-AG33)*AE$61)+IF(BT33=0,0,(AI33-AK33)*AI$61)+IF(BU33=0,0,(AM33-AO33)*AM$61)+IF(BV33=0,0,(AQ33-AS33)*$AQ$61)+IF(BW33=0,0,(AU33-AW33)*$AU$61)+IF(BX33=0,0,(AY33-BA33)*$AY$61)++IF(BY33=0,0,(BC33-BE33)*$BC$61)+IF(BZ33=0,0,(BG33-BI33)*$BG$61))</f>
        <v>0</v>
      </c>
      <c r="CC33" s="260">
        <f>(D33-E33)*BL33+((G33-H33-(I33-J33))*G$61)*BM33+((K33-L33-(M33-N33))*K$61)*BN33+((O33-P33-(Q33-R33))*O$61)*BO33+((S33-T33-(U33-V33))*S$61)*BP33+((W33-X33-(Y33-Z33))*W$61)*BQ33+((AA33-AB33-(AC33-AD33))*AA$61)*BR33+((AE33-AF33-(AG33-AH33))*AE$61)*BS33+((AI33-AJ33-(AK33-AL33))*AI$61)*BT33+((AM33-AN33)*BU33-(AO33-AP33))*$AM$61+((AQ33-AR33)*BV33-(AS33-AT33))*$AQ$61+((AU33-AV33)*BW33-(AW33-AX33))*$AU$61+((AY33-AZ33)*BX33-(BA33-BB33))*$AY$61+((BC33-BD33)*BY33-(BF33-BK33))*$BC$61+((BG33-BH33)*BZ33-(BI33-BJ33))*$BG$61</f>
        <v>32558753.18992176</v>
      </c>
    </row>
    <row r="34" spans="1:81" ht="12.75" customHeight="1">
      <c r="A34" s="6"/>
      <c r="B34" s="3" t="s">
        <v>31</v>
      </c>
      <c r="C34" s="7">
        <v>30</v>
      </c>
      <c r="D34" s="37">
        <v>0</v>
      </c>
      <c r="E34" s="144"/>
      <c r="F34" s="145">
        <v>0</v>
      </c>
      <c r="G34" s="86">
        <v>437850.63</v>
      </c>
      <c r="H34" s="87"/>
      <c r="I34" s="124"/>
      <c r="J34" s="87"/>
      <c r="K34" s="88">
        <v>671324.49</v>
      </c>
      <c r="L34" s="89">
        <v>0</v>
      </c>
      <c r="M34" s="146"/>
      <c r="N34" s="90"/>
      <c r="O34" s="94">
        <v>960384</v>
      </c>
      <c r="P34" s="92"/>
      <c r="Q34" s="93"/>
      <c r="R34" s="92"/>
      <c r="S34" s="147">
        <v>940637.82</v>
      </c>
      <c r="T34" s="113"/>
      <c r="U34" s="147"/>
      <c r="V34" s="148"/>
      <c r="W34" s="56">
        <v>621948.7899999999</v>
      </c>
      <c r="X34" s="56">
        <v>0</v>
      </c>
      <c r="Y34" s="56"/>
      <c r="Z34" s="57"/>
      <c r="AA34" s="75">
        <v>883748</v>
      </c>
      <c r="AB34" s="149">
        <v>0</v>
      </c>
      <c r="AC34" s="150"/>
      <c r="AD34" s="61"/>
      <c r="AE34" s="62">
        <v>1005264.78</v>
      </c>
      <c r="AF34" s="62">
        <v>0</v>
      </c>
      <c r="AG34" s="151"/>
      <c r="AH34" s="60"/>
      <c r="AI34" s="197">
        <v>1338430.1600000001</v>
      </c>
      <c r="AJ34" s="147">
        <v>0</v>
      </c>
      <c r="AK34" s="147"/>
      <c r="AL34" s="148"/>
      <c r="AM34" s="198">
        <v>1400445.4599999995</v>
      </c>
      <c r="AN34" s="198">
        <v>0</v>
      </c>
      <c r="AO34" s="198"/>
      <c r="AP34" s="234"/>
      <c r="AQ34" s="152">
        <v>1803654.9900000014</v>
      </c>
      <c r="AR34" s="152">
        <v>0</v>
      </c>
      <c r="AS34" s="152"/>
      <c r="AT34" s="186"/>
      <c r="AU34" s="125">
        <v>2325298.2100000028</v>
      </c>
      <c r="AV34" s="125">
        <v>0</v>
      </c>
      <c r="AW34" s="125"/>
      <c r="AX34" s="203"/>
      <c r="AY34" s="128">
        <v>2988468.2300000014</v>
      </c>
      <c r="AZ34" s="128">
        <v>0</v>
      </c>
      <c r="BA34" s="128"/>
      <c r="BB34" s="128"/>
      <c r="BC34" s="138">
        <f>'[1]Resumen'!C33</f>
        <v>6726124.57</v>
      </c>
      <c r="BD34" s="135">
        <f>'[1]Resumen'!F33</f>
        <v>421352.73000000004</v>
      </c>
      <c r="BE34" s="135"/>
      <c r="BF34" s="135"/>
      <c r="BG34" s="253">
        <f>'[2]Resumen'!C33</f>
        <v>6440848.229999995</v>
      </c>
      <c r="BH34" s="253">
        <f>'[2]Resumen'!F33</f>
        <v>0</v>
      </c>
      <c r="BI34" s="253"/>
      <c r="BJ34" s="253"/>
      <c r="BK34" s="26">
        <f>IF(D34=0,0,2001-(D34-F34)*C34/D34)</f>
        <v>0</v>
      </c>
      <c r="BL34" s="45">
        <f>IF((1-($CA$2-$BK34)/$C34)&gt;0,(1-($CA$2-$BK34)/$C34),0)</f>
        <v>0</v>
      </c>
      <c r="BM34" s="45">
        <f>IF((1-($CA$2-G$2)/$C34)&gt;0,(1-($CA$2-G$2)/$C34),0)</f>
        <v>0.5666666666666667</v>
      </c>
      <c r="BN34" s="45">
        <f>IF((1-($CA$2-K$2)/$C34)&gt;0,(1-($CA$2-K$2)/$C34),0)</f>
        <v>0.6</v>
      </c>
      <c r="BO34" s="45">
        <f>IF((1-($CA$2-O$2)/$C34)&gt;0,(1-($CA$2-O$2)/$C34),0)</f>
        <v>0.6333333333333333</v>
      </c>
      <c r="BP34" s="45">
        <f>IF((1-($CA$2-S$2)/$C34)&gt;0,(1-($CA$2-S$2)/$C34),0)</f>
        <v>0.6666666666666667</v>
      </c>
      <c r="BQ34" s="45">
        <f>IF((1-($CA$2-W$2)/$C34)&gt;0,(1-($CA$2-W$2)/$C34),0)</f>
        <v>0.7</v>
      </c>
      <c r="BR34" s="45">
        <f>IF((1-($CA$2-AA$2)/$C34)&gt;0,(1-($CA$2-AA$2)/$C34),0)</f>
        <v>0.7333333333333334</v>
      </c>
      <c r="BS34" s="45">
        <f>IF((1-($CA$2-AE$2)/$C34)&gt;0,(1-($CA$2-AE$2)/$C34),0)</f>
        <v>0.7666666666666666</v>
      </c>
      <c r="BT34" s="45">
        <f>IF((1-($CA$2-AI$2)/$C34)&gt;0,(1-($CA$2-AI$2)/$C34),0)</f>
        <v>0.8</v>
      </c>
      <c r="BU34" s="45">
        <f>IF((1-($CA$2-AM$2)/$C34)&gt;0,(1-($CA$2-AM$2)/$C34),0)</f>
        <v>0.8333333333333334</v>
      </c>
      <c r="BV34" s="45">
        <f>IF((1-($CA$2-AQ$2)/$C34)&gt;0,(1-($CA$2-AQ$2)/$C34),0)</f>
        <v>0.8666666666666667</v>
      </c>
      <c r="BW34" s="45">
        <f>IF((1-($CA$2-AU$2)/$C34)&gt;0,(1-($CA$2-AU$2)/$C34),0)</f>
        <v>0.9</v>
      </c>
      <c r="BX34" s="45">
        <f>IF((1-($CA$2-AY$2)/$C34)&gt;0,(1-($CA$2-AY$2)/$C34),0)</f>
        <v>0.9333333333333333</v>
      </c>
      <c r="BY34" s="45">
        <f>IF((1-($CA$2-BC$2)/$C34)&gt;0,(1-($CA$2-BC$2)/$C34),0)</f>
        <v>0.9666666666666667</v>
      </c>
      <c r="BZ34" s="45">
        <f>IF((1-($CA$2-BG$2)/$C34)&gt;0,(1-($CA$2-BG$2)/$C34),0)</f>
        <v>1</v>
      </c>
      <c r="CA34" s="260">
        <f>+D34-E34+(G34-I34)*G$61+(K34-M34)*K$61+(O34-Q34)*O$61+(S34-U34)*S$61+(W34-Y34)*W$61+(AA34-AC34)*AA$61+(AE34-AG34)*AE$61+(AI34-AK34)*AI$61+(AM34-AO34)*AM$61+(AQ34-AS34)*$AQ$61+(AU34-AW34)*$AU$61+(AY34-BA34)*$AY$61+(BC34-BE34)*$BC$61+(BG34-BI34)*$BG$61</f>
        <v>23741485.22272602</v>
      </c>
      <c r="CB34" s="260">
        <f>CA34-(IF(BL34=0,0,D34-E34)+IF(BM34=0,0,(G34-I34)*G$61)+IF(BN34=0,0,(K34-M34)*K$61)+IF(BO34=0,0,(O34-Q34)*O$61)+IF(BP34=0,0,(S34-U34)*S$61)+IF(BQ34=0,0,(W34-Y34)*W$61)+IF(BR34=0,0,(AA34-AC34)*AA$61)+IF(BS34=0,0,(AE34-AG34)*AE$61)+IF(BT34=0,0,(AI34-AK34)*AI$61)+IF(BU34=0,0,(AM34-AO34)*AM$61)+IF(BV34=0,0,(AQ34-AS34)*$AQ$61)+IF(BW34=0,0,(AU34-AW34)*$AU$61)+IF(BX34=0,0,(AY34-BA34)*$AY$61)++IF(BY34=0,0,(BC34-BE34)*$BC$61)+IF(BZ34=0,0,(BG34-BI34)*$BG$61))</f>
        <v>0</v>
      </c>
      <c r="CC34" s="260">
        <f>(D34-E34)*BL34+((G34-H34-(I34-J34))*G$61)*BM34+((K34-L34-(M34-N34))*K$61)*BN34+((O34-P34-(Q34-R34))*O$61)*BO34+((S34-T34-(U34-V34))*S$61)*BP34+((W34-X34-(Y34-Z34))*W$61)*BQ34+((AA34-AB34-(AC34-AD34))*AA$61)*BR34+((AE34-AF34-(AG34-AH34))*AE$61)*BS34+((AI34-AJ34-(AK34-AL34))*AI$61)*BT34+((AM34-AN34)*BU34-(AO34-AP34))*$AM$61+((AQ34-AR34)*BV34-(AS34-AT34))*$AQ$61+((AU34-AV34)*BW34-(AW34-AX34))*$AU$61+((AY34-AZ34)*BX34-(BA34-BB34))*$AY$61+((BC34-BD34)*BY34-(BF34-BK34))*$BC$61+((BG34-BH34)*BZ34-(BI34-BJ34))*$BG$61</f>
        <v>20692384.542906806</v>
      </c>
    </row>
    <row r="35" spans="1:81" ht="12.75" customHeight="1">
      <c r="A35" s="6"/>
      <c r="B35" s="3" t="s">
        <v>50</v>
      </c>
      <c r="C35" s="7">
        <v>30</v>
      </c>
      <c r="D35" s="37">
        <v>24778308.94439906</v>
      </c>
      <c r="E35" s="144"/>
      <c r="F35" s="145">
        <v>14182783.76102249</v>
      </c>
      <c r="G35" s="86">
        <v>231683.19</v>
      </c>
      <c r="H35" s="87"/>
      <c r="I35" s="124"/>
      <c r="J35" s="87"/>
      <c r="K35" s="88">
        <v>387938.67</v>
      </c>
      <c r="L35" s="89">
        <v>0</v>
      </c>
      <c r="M35" s="146"/>
      <c r="N35" s="90"/>
      <c r="O35" s="94">
        <v>598221.71</v>
      </c>
      <c r="P35" s="92"/>
      <c r="Q35" s="93"/>
      <c r="R35" s="92"/>
      <c r="S35" s="147">
        <v>460185</v>
      </c>
      <c r="T35" s="113"/>
      <c r="U35" s="147"/>
      <c r="V35" s="148"/>
      <c r="W35" s="56">
        <v>626007</v>
      </c>
      <c r="X35" s="56">
        <v>0</v>
      </c>
      <c r="Y35" s="56"/>
      <c r="Z35" s="57"/>
      <c r="AA35" s="75">
        <v>527992</v>
      </c>
      <c r="AB35" s="149">
        <v>0</v>
      </c>
      <c r="AC35" s="150"/>
      <c r="AD35" s="61"/>
      <c r="AE35" s="62">
        <v>730660</v>
      </c>
      <c r="AF35" s="62">
        <v>0</v>
      </c>
      <c r="AG35" s="151"/>
      <c r="AH35" s="60"/>
      <c r="AI35" s="197">
        <v>876711.1100000001</v>
      </c>
      <c r="AJ35" s="147">
        <v>0</v>
      </c>
      <c r="AK35" s="147"/>
      <c r="AL35" s="148"/>
      <c r="AM35" s="198">
        <v>1228086.06</v>
      </c>
      <c r="AN35" s="198">
        <v>0</v>
      </c>
      <c r="AO35" s="198"/>
      <c r="AP35" s="234"/>
      <c r="AQ35" s="152">
        <v>1413598.5100000002</v>
      </c>
      <c r="AR35" s="152">
        <v>0</v>
      </c>
      <c r="AS35" s="152"/>
      <c r="AT35" s="186"/>
      <c r="AU35" s="125">
        <v>1243931.5099999995</v>
      </c>
      <c r="AV35" s="125">
        <v>0</v>
      </c>
      <c r="AW35" s="125"/>
      <c r="AX35" s="203"/>
      <c r="AY35" s="128">
        <v>1164225.1300000001</v>
      </c>
      <c r="AZ35" s="128">
        <v>0</v>
      </c>
      <c r="BA35" s="128"/>
      <c r="BB35" s="128"/>
      <c r="BC35" s="138">
        <f>'[1]Resumen'!C34</f>
        <v>1525975.5899999999</v>
      </c>
      <c r="BD35" s="135">
        <f>'[1]Resumen'!F34</f>
        <v>0</v>
      </c>
      <c r="BE35" s="135"/>
      <c r="BF35" s="135"/>
      <c r="BG35" s="253">
        <f>'[2]Resumen'!C34</f>
        <v>1352225.0800000003</v>
      </c>
      <c r="BH35" s="253">
        <f>'[2]Resumen'!F34</f>
        <v>0</v>
      </c>
      <c r="BI35" s="253"/>
      <c r="BJ35" s="253"/>
      <c r="BK35" s="26">
        <f>IF(D35=0,0,2001-(D35-F35)*C35/D35)</f>
        <v>1988.1716122268647</v>
      </c>
      <c r="BL35" s="45">
        <f>IF((1-($CA$2-$BK35)/$C35)&gt;0,(1-($CA$2-$BK35)/$C35),0)</f>
        <v>0.10572040756215606</v>
      </c>
      <c r="BM35" s="45">
        <f>IF((1-($CA$2-G$2)/$C35)&gt;0,(1-($CA$2-G$2)/$C35),0)</f>
        <v>0.5666666666666667</v>
      </c>
      <c r="BN35" s="45">
        <f>IF((1-($CA$2-K$2)/$C35)&gt;0,(1-($CA$2-K$2)/$C35),0)</f>
        <v>0.6</v>
      </c>
      <c r="BO35" s="45">
        <f>IF((1-($CA$2-O$2)/$C35)&gt;0,(1-($CA$2-O$2)/$C35),0)</f>
        <v>0.6333333333333333</v>
      </c>
      <c r="BP35" s="45">
        <f>IF((1-($CA$2-S$2)/$C35)&gt;0,(1-($CA$2-S$2)/$C35),0)</f>
        <v>0.6666666666666667</v>
      </c>
      <c r="BQ35" s="45">
        <f>IF((1-($CA$2-W$2)/$C35)&gt;0,(1-($CA$2-W$2)/$C35),0)</f>
        <v>0.7</v>
      </c>
      <c r="BR35" s="45">
        <f>IF((1-($CA$2-AA$2)/$C35)&gt;0,(1-($CA$2-AA$2)/$C35),0)</f>
        <v>0.7333333333333334</v>
      </c>
      <c r="BS35" s="45">
        <f>IF((1-($CA$2-AE$2)/$C35)&gt;0,(1-($CA$2-AE$2)/$C35),0)</f>
        <v>0.7666666666666666</v>
      </c>
      <c r="BT35" s="45">
        <f>IF((1-($CA$2-AI$2)/$C35)&gt;0,(1-($CA$2-AI$2)/$C35),0)</f>
        <v>0.8</v>
      </c>
      <c r="BU35" s="45">
        <f>IF((1-($CA$2-AM$2)/$C35)&gt;0,(1-($CA$2-AM$2)/$C35),0)</f>
        <v>0.8333333333333334</v>
      </c>
      <c r="BV35" s="45">
        <f>IF((1-($CA$2-AQ$2)/$C35)&gt;0,(1-($CA$2-AQ$2)/$C35),0)</f>
        <v>0.8666666666666667</v>
      </c>
      <c r="BW35" s="45">
        <f>IF((1-($CA$2-AU$2)/$C35)&gt;0,(1-($CA$2-AU$2)/$C35),0)</f>
        <v>0.9</v>
      </c>
      <c r="BX35" s="45">
        <f>IF((1-($CA$2-AY$2)/$C35)&gt;0,(1-($CA$2-AY$2)/$C35),0)</f>
        <v>0.9333333333333333</v>
      </c>
      <c r="BY35" s="45">
        <f>IF((1-($CA$2-BC$2)/$C35)&gt;0,(1-($CA$2-BC$2)/$C35),0)</f>
        <v>0.9666666666666667</v>
      </c>
      <c r="BZ35" s="45">
        <f>IF((1-($CA$2-BG$2)/$C35)&gt;0,(1-($CA$2-BG$2)/$C35),0)</f>
        <v>1</v>
      </c>
      <c r="CA35" s="260">
        <f>+D35-E35+(G35-I35)*G$61+(K35-M35)*K$61+(O35-Q35)*O$61+(S35-U35)*S$61+(W35-Y35)*W$61+(AA35-AC35)*AA$61+(AE35-AG35)*AE$61+(AI35-AK35)*AI$61+(AM35-AO35)*AM$61+(AQ35-AS35)*$AQ$61+(AU35-AW35)*$AU$61+(AY35-BA35)*$AY$61+(BC35-BE35)*$BC$61+(BG35-BI35)*$BG$61</f>
        <v>35147428.58686768</v>
      </c>
      <c r="CB35" s="260">
        <f>CA35-(IF(BL35=0,0,D35-E35)+IF(BM35=0,0,(G35-I35)*G$61)+IF(BN35=0,0,(K35-M35)*K$61)+IF(BO35=0,0,(O35-Q35)*O$61)+IF(BP35=0,0,(S35-U35)*S$61)+IF(BQ35=0,0,(W35-Y35)*W$61)+IF(BR35=0,0,(AA35-AC35)*AA$61)+IF(BS35=0,0,(AE35-AG35)*AE$61)+IF(BT35=0,0,(AI35-AK35)*AI$61)+IF(BU35=0,0,(AM35-AO35)*AM$61)+IF(BV35=0,0,(AQ35-AS35)*$AQ$61)+IF(BW35=0,0,(AU35-AW35)*$AU$61)+IF(BX35=0,0,(AY35-BA35)*$AY$61)++IF(BY35=0,0,(BC35-BE35)*$BC$61)+IF(BZ35=0,0,(BG35-BI35)*$BG$61))</f>
        <v>0</v>
      </c>
      <c r="CC35" s="260">
        <f>(D35-E35)*BL35+((G35-H35-(I35-J35))*G$61)*BM35+((K35-L35-(M35-N35))*K$61)*BN35+((O35-P35-(Q35-R35))*O$61)*BO35+((S35-T35-(U35-V35))*S$61)*BP35+((W35-X35-(Y35-Z35))*W$61)*BQ35+((AA35-AB35-(AC35-AD35))*AA$61)*BR35+((AE35-AF35-(AG35-AH35))*AE$61)*BS35+((AI35-AJ35-(AK35-AL35))*AI$61)*BT35+((AM35-AN35)*BU35-(AO35-AP35))*$AM$61+((AQ35-AR35)*BV35-(AS35-AT35))*$AQ$61+((AU35-AV35)*BW35-(AW35-AX35))*$AU$61+((AY35-AZ35)*BX35-(BA35-BB35))*$AY$61+((BC35-BD35)*BY35-(BF35-BK35))*$BC$61+((BG35-BH35)*BZ35-(BI35-BJ35))*$BG$61</f>
        <v>11334822.812367821</v>
      </c>
    </row>
    <row r="36" spans="1:81" ht="12.75" customHeight="1">
      <c r="A36" s="6"/>
      <c r="B36" s="5" t="s">
        <v>32</v>
      </c>
      <c r="C36" s="16"/>
      <c r="D36" s="76">
        <v>0</v>
      </c>
      <c r="E36" s="108"/>
      <c r="F36" s="76">
        <v>0</v>
      </c>
      <c r="G36" s="103"/>
      <c r="H36" s="103"/>
      <c r="I36" s="103"/>
      <c r="J36" s="103"/>
      <c r="K36" s="104"/>
      <c r="L36" s="105">
        <v>0</v>
      </c>
      <c r="M36" s="105"/>
      <c r="N36" s="104"/>
      <c r="O36" s="106"/>
      <c r="P36" s="106"/>
      <c r="Q36" s="106"/>
      <c r="R36" s="106"/>
      <c r="S36" s="161">
        <v>0</v>
      </c>
      <c r="T36" s="161"/>
      <c r="U36" s="162"/>
      <c r="V36" s="163"/>
      <c r="W36" s="73"/>
      <c r="X36" s="72"/>
      <c r="Y36" s="73"/>
      <c r="Z36" s="72"/>
      <c r="AA36" s="74"/>
      <c r="AB36" s="74"/>
      <c r="AC36" s="164"/>
      <c r="AD36" s="74"/>
      <c r="AE36" s="51"/>
      <c r="AF36" s="51"/>
      <c r="AG36" s="52"/>
      <c r="AH36" s="51"/>
      <c r="AI36" s="211"/>
      <c r="AJ36" s="163"/>
      <c r="AK36" s="163"/>
      <c r="AL36" s="163"/>
      <c r="AM36" s="212">
        <v>0</v>
      </c>
      <c r="AN36" s="239">
        <v>0</v>
      </c>
      <c r="AO36" s="239"/>
      <c r="AP36" s="240"/>
      <c r="AQ36" s="190">
        <v>0</v>
      </c>
      <c r="AR36" s="183">
        <v>0</v>
      </c>
      <c r="AS36" s="183"/>
      <c r="AT36" s="191"/>
      <c r="AU36" s="213">
        <v>0</v>
      </c>
      <c r="AV36" s="200">
        <v>0</v>
      </c>
      <c r="AW36" s="200"/>
      <c r="AX36" s="214"/>
      <c r="AY36" s="127">
        <v>0</v>
      </c>
      <c r="AZ36" s="127">
        <v>0</v>
      </c>
      <c r="BA36" s="127"/>
      <c r="BB36" s="127"/>
      <c r="BC36" s="142"/>
      <c r="BD36" s="142"/>
      <c r="BE36" s="142"/>
      <c r="BF36" s="142"/>
      <c r="BG36" s="253"/>
      <c r="BH36" s="253"/>
      <c r="BI36" s="253"/>
      <c r="BJ36" s="253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262"/>
      <c r="CB36" s="262"/>
      <c r="CC36" s="262"/>
    </row>
    <row r="37" spans="1:81" ht="12.75" customHeight="1">
      <c r="A37" s="6"/>
      <c r="B37" s="24" t="s">
        <v>59</v>
      </c>
      <c r="C37" s="7">
        <v>10</v>
      </c>
      <c r="D37" s="37">
        <v>0</v>
      </c>
      <c r="E37" s="144"/>
      <c r="F37" s="37">
        <v>0</v>
      </c>
      <c r="G37" s="86">
        <v>0</v>
      </c>
      <c r="H37" s="86"/>
      <c r="I37" s="124"/>
      <c r="J37" s="86"/>
      <c r="K37" s="88">
        <v>0</v>
      </c>
      <c r="L37" s="107">
        <v>0</v>
      </c>
      <c r="M37" s="146"/>
      <c r="N37" s="88"/>
      <c r="O37" s="94">
        <v>0</v>
      </c>
      <c r="P37" s="165"/>
      <c r="Q37" s="93"/>
      <c r="R37" s="165"/>
      <c r="S37" s="147">
        <v>0</v>
      </c>
      <c r="T37" s="113"/>
      <c r="U37" s="147"/>
      <c r="V37" s="148"/>
      <c r="W37" s="56">
        <v>0</v>
      </c>
      <c r="X37" s="56">
        <v>0</v>
      </c>
      <c r="Y37" s="56"/>
      <c r="Z37" s="57"/>
      <c r="AA37" s="75">
        <v>0</v>
      </c>
      <c r="AB37" s="149">
        <v>0</v>
      </c>
      <c r="AC37" s="150"/>
      <c r="AD37" s="61"/>
      <c r="AE37" s="62">
        <v>111989</v>
      </c>
      <c r="AF37" s="62">
        <v>0</v>
      </c>
      <c r="AG37" s="151"/>
      <c r="AH37" s="60"/>
      <c r="AI37" s="197">
        <v>0</v>
      </c>
      <c r="AJ37" s="147">
        <v>0</v>
      </c>
      <c r="AK37" s="147"/>
      <c r="AL37" s="148"/>
      <c r="AM37" s="198">
        <v>0</v>
      </c>
      <c r="AN37" s="198">
        <v>0</v>
      </c>
      <c r="AO37" s="198"/>
      <c r="AP37" s="234"/>
      <c r="AQ37" s="152">
        <v>0</v>
      </c>
      <c r="AR37" s="152">
        <v>0</v>
      </c>
      <c r="AS37" s="152"/>
      <c r="AT37" s="186"/>
      <c r="AU37" s="125">
        <v>229985</v>
      </c>
      <c r="AV37" s="125">
        <v>0</v>
      </c>
      <c r="AW37" s="125"/>
      <c r="AX37" s="203"/>
      <c r="AY37" s="128">
        <v>0</v>
      </c>
      <c r="AZ37" s="128">
        <v>0</v>
      </c>
      <c r="BA37" s="128"/>
      <c r="BB37" s="128"/>
      <c r="BC37" s="138">
        <f>'[1]Resumen'!$C$38</f>
        <v>0</v>
      </c>
      <c r="BD37" s="135">
        <f>'[1]Resumen'!$F$38</f>
        <v>0</v>
      </c>
      <c r="BE37" s="135"/>
      <c r="BF37" s="135"/>
      <c r="BG37" s="253">
        <f>'[2]Resumen'!$C$38</f>
        <v>34579</v>
      </c>
      <c r="BH37" s="253">
        <f>'[2]Resumen'!$F$38</f>
        <v>0</v>
      </c>
      <c r="BI37" s="253"/>
      <c r="BJ37" s="253"/>
      <c r="BK37" s="26">
        <f aca="true" t="shared" si="39" ref="BK37:BK44">IF(D37=0,0,2001-(D37-F37)*C37/D37)</f>
        <v>0</v>
      </c>
      <c r="BL37" s="45">
        <f aca="true" t="shared" si="40" ref="BL37:BL44">IF((1-($CA$2-$BK37)/$C37)&gt;0,(1-($CA$2-$BK37)/$C37),0)</f>
        <v>0</v>
      </c>
      <c r="BM37" s="45">
        <f aca="true" t="shared" si="41" ref="BM37:BM44">IF((1-($CA$2-G$2)/$C37)&gt;0,(1-($CA$2-G$2)/$C37),0)</f>
        <v>0</v>
      </c>
      <c r="BN37" s="45">
        <f aca="true" t="shared" si="42" ref="BN37:BN44">IF((1-($CA$2-K$2)/$C37)&gt;0,(1-($CA$2-K$2)/$C37),0)</f>
        <v>0</v>
      </c>
      <c r="BO37" s="45">
        <f aca="true" t="shared" si="43" ref="BO37:BO44">IF((1-($CA$2-O$2)/$C37)&gt;0,(1-($CA$2-O$2)/$C37),0)</f>
        <v>0</v>
      </c>
      <c r="BP37" s="45">
        <f aca="true" t="shared" si="44" ref="BP37:BP44">IF((1-($CA$2-S$2)/$C37)&gt;0,(1-($CA$2-S$2)/$C37),0)</f>
        <v>0</v>
      </c>
      <c r="BQ37" s="45">
        <f aca="true" t="shared" si="45" ref="BQ37:BQ44">IF((1-($CA$2-W$2)/$C37)&gt;0,(1-($CA$2-W$2)/$C37),0)</f>
        <v>0.09999999999999998</v>
      </c>
      <c r="BR37" s="45">
        <f aca="true" t="shared" si="46" ref="BR37:BR44">IF((1-($CA$2-AA$2)/$C37)&gt;0,(1-($CA$2-AA$2)/$C37),0)</f>
        <v>0.19999999999999996</v>
      </c>
      <c r="BS37" s="45">
        <f aca="true" t="shared" si="47" ref="BS37:BS44">IF((1-($CA$2-AE$2)/$C37)&gt;0,(1-($CA$2-AE$2)/$C37),0)</f>
        <v>0.30000000000000004</v>
      </c>
      <c r="BT37" s="45">
        <f aca="true" t="shared" si="48" ref="BT37:BT44">IF((1-($CA$2-AI$2)/$C37)&gt;0,(1-($CA$2-AI$2)/$C37),0)</f>
        <v>0.4</v>
      </c>
      <c r="BU37" s="45">
        <f aca="true" t="shared" si="49" ref="BU37:BU44">IF((1-($CA$2-AM$2)/$C37)&gt;0,(1-($CA$2-AM$2)/$C37),0)</f>
        <v>0.5</v>
      </c>
      <c r="BV37" s="45">
        <f aca="true" t="shared" si="50" ref="BV37:BV44">IF((1-($CA$2-AQ$2)/$C37)&gt;0,(1-($CA$2-AQ$2)/$C37),0)</f>
        <v>0.6</v>
      </c>
      <c r="BW37" s="45">
        <f aca="true" t="shared" si="51" ref="BW37:BW44">IF((1-($CA$2-AU$2)/$C37)&gt;0,(1-($CA$2-AU$2)/$C37),0)</f>
        <v>0.7</v>
      </c>
      <c r="BX37" s="45">
        <f aca="true" t="shared" si="52" ref="BX37:BX44">IF((1-($CA$2-AY$2)/$C37)&gt;0,(1-($CA$2-AY$2)/$C37),0)</f>
        <v>0.8</v>
      </c>
      <c r="BY37" s="45">
        <f aca="true" t="shared" si="53" ref="BY37:BY44">IF((1-($CA$2-BC$2)/$C37)&gt;0,(1-($CA$2-BC$2)/$C37),0)</f>
        <v>0.9</v>
      </c>
      <c r="BZ37" s="45">
        <f aca="true" t="shared" si="54" ref="BZ37:BZ57">IF((1-($CA$2-BG$2)/$C37)&gt;0,(1-($CA$2-BG$2)/$C37),0)</f>
        <v>1</v>
      </c>
      <c r="CA37" s="260">
        <f aca="true" t="shared" si="55" ref="CA37:CA44">+D37-E37+(G37-I37)*G$61+(K37-M37)*K$61+(O37-Q37)*O$61+(S37-U37)*S$61+(W37-Y37)*W$61+(AA37-AC37)*AA$61+(AE37-AG37)*AE$61+(AI37-AK37)*AI$61+(AM37-AO37)*AM$61+(AQ37-AS37)*$AQ$61+(AU37-AW37)*$AU$61+(AY37-BA37)*$AY$61+(BC37-BE37)*$BC$61+(BG37-BI37)*$BG$61</f>
        <v>311438.19278745924</v>
      </c>
      <c r="CB37" s="260">
        <f aca="true" t="shared" si="56" ref="CB37:CB44">CA37-(IF(BL37=0,0,D37-E37)+IF(BM37=0,0,(G37-I37)*G$61)+IF(BN37=0,0,(K37-M37)*K$61)+IF(BO37=0,0,(O37-Q37)*O$61)+IF(BP37=0,0,(S37-U37)*S$61)+IF(BQ37=0,0,(W37-Y37)*W$61)+IF(BR37=0,0,(AA37-AC37)*AA$61)+IF(BS37=0,0,(AE37-AG37)*AE$61)+IF(BT37=0,0,(AI37-AK37)*AI$61)+IF(BU37=0,0,(AM37-AO37)*AM$61)+IF(BV37=0,0,(AQ37-AS37)*$AQ$61)+IF(BW37=0,0,(AU37-AW37)*$AU$61)+IF(BX37=0,0,(AY37-BA37)*$AY$61)++IF(BY37=0,0,(BC37-BE37)*$BC$61)+IF(BZ37=0,0,(BG37-BI37)*$BG$61))</f>
        <v>0</v>
      </c>
      <c r="CC37" s="260">
        <f aca="true" t="shared" si="57" ref="CC37:CC44">(D37-E37)*BL37+((G37-H37-(I37-J37))*G$61)*BM37+((K37-L37-(M37-N37))*K$61)*BN37+((O37-P37-(Q37-R37))*O$61)*BO37+((S37-T37-(U37-V37))*S$61)*BP37+((W37-X37-(Y37-Z37))*W$61)*BQ37+((AA37-AB37-(AC37-AD37))*AA$61)*BR37+((AE37-AF37-(AG37-AH37))*AE$61)*BS37+((AI37-AJ37-(AK37-AL37))*AI$61)*BT37+((AM37-AN37)*BU37-(AO37-AP37))*$AM$61+((AQ37-AR37)*BV37-(AS37-AT37))*$AQ$61+((AU37-AV37)*BW37-(AW37-AX37))*$AU$61+((AY37-AZ37)*BX37-(BA37-BB37))*$AY$61+((BC37-BD37)*BY37-(BF37-BK37))*$BC$61+((BG37-BH37)*BZ37-(BI37-BJ37))*$BG$61</f>
        <v>187831.9066265177</v>
      </c>
    </row>
    <row r="38" spans="1:81" ht="12.75" customHeight="1">
      <c r="A38" s="6"/>
      <c r="B38" s="24" t="s">
        <v>12</v>
      </c>
      <c r="C38" s="7">
        <v>5</v>
      </c>
      <c r="D38" s="37">
        <v>0</v>
      </c>
      <c r="E38" s="144"/>
      <c r="F38" s="37">
        <v>0</v>
      </c>
      <c r="G38" s="86">
        <v>0</v>
      </c>
      <c r="H38" s="86"/>
      <c r="I38" s="124"/>
      <c r="J38" s="86"/>
      <c r="K38" s="88">
        <v>0</v>
      </c>
      <c r="L38" s="107">
        <v>0</v>
      </c>
      <c r="M38" s="146"/>
      <c r="N38" s="88"/>
      <c r="O38" s="94">
        <v>0</v>
      </c>
      <c r="P38" s="165"/>
      <c r="Q38" s="93"/>
      <c r="R38" s="165"/>
      <c r="S38" s="147">
        <v>0</v>
      </c>
      <c r="T38" s="113"/>
      <c r="U38" s="147"/>
      <c r="V38" s="148"/>
      <c r="W38" s="56">
        <v>0</v>
      </c>
      <c r="X38" s="56">
        <v>0</v>
      </c>
      <c r="Y38" s="56"/>
      <c r="Z38" s="57"/>
      <c r="AA38" s="75">
        <v>0</v>
      </c>
      <c r="AB38" s="149">
        <v>0</v>
      </c>
      <c r="AC38" s="150"/>
      <c r="AD38" s="61"/>
      <c r="AE38" s="62">
        <v>0</v>
      </c>
      <c r="AF38" s="62">
        <v>0</v>
      </c>
      <c r="AG38" s="151"/>
      <c r="AH38" s="60"/>
      <c r="AI38" s="197">
        <v>0</v>
      </c>
      <c r="AJ38" s="147">
        <v>0</v>
      </c>
      <c r="AK38" s="147"/>
      <c r="AL38" s="148"/>
      <c r="AM38" s="198">
        <v>0</v>
      </c>
      <c r="AN38" s="198">
        <v>0</v>
      </c>
      <c r="AO38" s="198"/>
      <c r="AP38" s="234"/>
      <c r="AQ38" s="152">
        <v>0</v>
      </c>
      <c r="AR38" s="152">
        <v>0</v>
      </c>
      <c r="AS38" s="152"/>
      <c r="AT38" s="186"/>
      <c r="AU38" s="125">
        <v>0</v>
      </c>
      <c r="AV38" s="125">
        <v>0</v>
      </c>
      <c r="AW38" s="125"/>
      <c r="AX38" s="203"/>
      <c r="AY38" s="128">
        <v>133705.86000000002</v>
      </c>
      <c r="AZ38" s="128">
        <v>0</v>
      </c>
      <c r="BA38" s="128"/>
      <c r="BB38" s="128"/>
      <c r="BC38" s="138"/>
      <c r="BD38" s="135"/>
      <c r="BE38" s="135"/>
      <c r="BF38" s="135"/>
      <c r="BG38" s="253"/>
      <c r="BH38" s="253"/>
      <c r="BI38" s="253"/>
      <c r="BJ38" s="253"/>
      <c r="BK38" s="26">
        <f t="shared" si="39"/>
        <v>0</v>
      </c>
      <c r="BL38" s="45">
        <f t="shared" si="40"/>
        <v>0</v>
      </c>
      <c r="BM38" s="45">
        <f t="shared" si="41"/>
        <v>0</v>
      </c>
      <c r="BN38" s="45">
        <f t="shared" si="42"/>
        <v>0</v>
      </c>
      <c r="BO38" s="45">
        <f t="shared" si="43"/>
        <v>0</v>
      </c>
      <c r="BP38" s="45">
        <f t="shared" si="44"/>
        <v>0</v>
      </c>
      <c r="BQ38" s="45">
        <f t="shared" si="45"/>
        <v>0</v>
      </c>
      <c r="BR38" s="45">
        <f t="shared" si="46"/>
        <v>0</v>
      </c>
      <c r="BS38" s="45">
        <f t="shared" si="47"/>
        <v>0</v>
      </c>
      <c r="BT38" s="45">
        <f t="shared" si="48"/>
        <v>0</v>
      </c>
      <c r="BU38" s="45">
        <f t="shared" si="49"/>
        <v>0</v>
      </c>
      <c r="BV38" s="45">
        <f t="shared" si="50"/>
        <v>0.19999999999999996</v>
      </c>
      <c r="BW38" s="45">
        <f t="shared" si="51"/>
        <v>0.4</v>
      </c>
      <c r="BX38" s="45">
        <f t="shared" si="52"/>
        <v>0.6</v>
      </c>
      <c r="BY38" s="45">
        <f t="shared" si="53"/>
        <v>0.8</v>
      </c>
      <c r="BZ38" s="45">
        <f t="shared" si="54"/>
        <v>1</v>
      </c>
      <c r="CA38" s="260">
        <f t="shared" si="55"/>
        <v>112490.57746219712</v>
      </c>
      <c r="CB38" s="260">
        <f t="shared" si="56"/>
        <v>0</v>
      </c>
      <c r="CC38" s="260">
        <f t="shared" si="57"/>
        <v>67494.34647731826</v>
      </c>
    </row>
    <row r="39" spans="1:81" ht="12.75" customHeight="1">
      <c r="A39" s="6"/>
      <c r="B39" s="24" t="s">
        <v>39</v>
      </c>
      <c r="C39" s="7">
        <v>1000</v>
      </c>
      <c r="D39" s="37">
        <v>0</v>
      </c>
      <c r="E39" s="144"/>
      <c r="F39" s="37">
        <v>0</v>
      </c>
      <c r="G39" s="86">
        <v>0</v>
      </c>
      <c r="H39" s="86"/>
      <c r="I39" s="124"/>
      <c r="J39" s="86"/>
      <c r="K39" s="88">
        <v>0</v>
      </c>
      <c r="L39" s="107">
        <v>0</v>
      </c>
      <c r="M39" s="146"/>
      <c r="N39" s="88"/>
      <c r="O39" s="94">
        <v>0</v>
      </c>
      <c r="P39" s="165"/>
      <c r="Q39" s="93"/>
      <c r="R39" s="165"/>
      <c r="S39" s="147">
        <v>0</v>
      </c>
      <c r="T39" s="113"/>
      <c r="U39" s="147"/>
      <c r="V39" s="148"/>
      <c r="W39" s="56">
        <v>0</v>
      </c>
      <c r="X39" s="56">
        <v>0</v>
      </c>
      <c r="Y39" s="56"/>
      <c r="Z39" s="57"/>
      <c r="AA39" s="75">
        <v>0</v>
      </c>
      <c r="AB39" s="149">
        <v>0</v>
      </c>
      <c r="AC39" s="150"/>
      <c r="AD39" s="61"/>
      <c r="AE39" s="62">
        <v>0</v>
      </c>
      <c r="AF39" s="62">
        <v>0</v>
      </c>
      <c r="AG39" s="151"/>
      <c r="AH39" s="60"/>
      <c r="AI39" s="197">
        <v>0</v>
      </c>
      <c r="AJ39" s="147">
        <v>0</v>
      </c>
      <c r="AK39" s="147"/>
      <c r="AL39" s="148"/>
      <c r="AM39" s="198">
        <v>0</v>
      </c>
      <c r="AN39" s="198">
        <v>0</v>
      </c>
      <c r="AO39" s="198"/>
      <c r="AP39" s="234"/>
      <c r="AQ39" s="152">
        <v>0</v>
      </c>
      <c r="AR39" s="152">
        <v>0</v>
      </c>
      <c r="AS39" s="152"/>
      <c r="AT39" s="186"/>
      <c r="AU39" s="125">
        <v>0</v>
      </c>
      <c r="AV39" s="125">
        <v>0</v>
      </c>
      <c r="AW39" s="125"/>
      <c r="AX39" s="203"/>
      <c r="AY39" s="128">
        <v>0</v>
      </c>
      <c r="AZ39" s="128">
        <v>0</v>
      </c>
      <c r="BA39" s="128"/>
      <c r="BB39" s="128"/>
      <c r="BC39" s="138"/>
      <c r="BD39" s="135"/>
      <c r="BE39" s="135"/>
      <c r="BF39" s="135"/>
      <c r="BG39" s="253"/>
      <c r="BH39" s="253"/>
      <c r="BI39" s="253"/>
      <c r="BJ39" s="253"/>
      <c r="BK39" s="26">
        <f t="shared" si="39"/>
        <v>0</v>
      </c>
      <c r="BL39" s="45">
        <f t="shared" si="40"/>
        <v>0</v>
      </c>
      <c r="BM39" s="45">
        <f t="shared" si="41"/>
        <v>0.987</v>
      </c>
      <c r="BN39" s="45">
        <f t="shared" si="42"/>
        <v>0.988</v>
      </c>
      <c r="BO39" s="45">
        <f t="shared" si="43"/>
        <v>0.989</v>
      </c>
      <c r="BP39" s="45">
        <f t="shared" si="44"/>
        <v>0.99</v>
      </c>
      <c r="BQ39" s="45">
        <f t="shared" si="45"/>
        <v>0.991</v>
      </c>
      <c r="BR39" s="45">
        <f t="shared" si="46"/>
        <v>0.992</v>
      </c>
      <c r="BS39" s="45">
        <f t="shared" si="47"/>
        <v>0.993</v>
      </c>
      <c r="BT39" s="45">
        <f t="shared" si="48"/>
        <v>0.994</v>
      </c>
      <c r="BU39" s="45">
        <f t="shared" si="49"/>
        <v>0.995</v>
      </c>
      <c r="BV39" s="45">
        <f t="shared" si="50"/>
        <v>0.996</v>
      </c>
      <c r="BW39" s="45">
        <f t="shared" si="51"/>
        <v>0.997</v>
      </c>
      <c r="BX39" s="45">
        <f t="shared" si="52"/>
        <v>0.998</v>
      </c>
      <c r="BY39" s="45">
        <f t="shared" si="53"/>
        <v>0.999</v>
      </c>
      <c r="BZ39" s="45">
        <f t="shared" si="54"/>
        <v>1</v>
      </c>
      <c r="CA39" s="260">
        <f t="shared" si="55"/>
        <v>0</v>
      </c>
      <c r="CB39" s="260">
        <f t="shared" si="56"/>
        <v>0</v>
      </c>
      <c r="CC39" s="260">
        <f t="shared" si="57"/>
        <v>0</v>
      </c>
    </row>
    <row r="40" spans="1:81" ht="12.75" customHeight="1">
      <c r="A40" s="6"/>
      <c r="B40" s="24" t="s">
        <v>9</v>
      </c>
      <c r="C40" s="7">
        <v>40</v>
      </c>
      <c r="D40" s="37">
        <v>0</v>
      </c>
      <c r="E40" s="144"/>
      <c r="F40" s="37">
        <v>0</v>
      </c>
      <c r="G40" s="86">
        <v>0</v>
      </c>
      <c r="H40" s="86"/>
      <c r="I40" s="124"/>
      <c r="J40" s="86"/>
      <c r="K40" s="88">
        <v>0</v>
      </c>
      <c r="L40" s="107">
        <v>0</v>
      </c>
      <c r="M40" s="146"/>
      <c r="N40" s="88"/>
      <c r="O40" s="94">
        <v>0</v>
      </c>
      <c r="P40" s="165"/>
      <c r="Q40" s="93"/>
      <c r="R40" s="165"/>
      <c r="S40" s="147">
        <v>0</v>
      </c>
      <c r="T40" s="113"/>
      <c r="U40" s="147"/>
      <c r="V40" s="148"/>
      <c r="W40" s="56">
        <v>0</v>
      </c>
      <c r="X40" s="56">
        <v>0</v>
      </c>
      <c r="Y40" s="56"/>
      <c r="Z40" s="57"/>
      <c r="AA40" s="75">
        <v>0</v>
      </c>
      <c r="AB40" s="149">
        <v>0</v>
      </c>
      <c r="AC40" s="150"/>
      <c r="AD40" s="61"/>
      <c r="AE40" s="62">
        <v>0</v>
      </c>
      <c r="AF40" s="62">
        <v>0</v>
      </c>
      <c r="AG40" s="151"/>
      <c r="AH40" s="60"/>
      <c r="AI40" s="197">
        <v>0</v>
      </c>
      <c r="AJ40" s="147">
        <v>0</v>
      </c>
      <c r="AK40" s="147"/>
      <c r="AL40" s="148"/>
      <c r="AM40" s="198">
        <v>0</v>
      </c>
      <c r="AN40" s="198">
        <v>0</v>
      </c>
      <c r="AO40" s="198"/>
      <c r="AP40" s="234"/>
      <c r="AQ40" s="152">
        <v>0</v>
      </c>
      <c r="AR40" s="152">
        <v>0</v>
      </c>
      <c r="AS40" s="152"/>
      <c r="AT40" s="186"/>
      <c r="AU40" s="125">
        <v>0</v>
      </c>
      <c r="AV40" s="125">
        <v>0</v>
      </c>
      <c r="AW40" s="125"/>
      <c r="AX40" s="203"/>
      <c r="AY40" s="128">
        <v>0</v>
      </c>
      <c r="AZ40" s="128">
        <v>0</v>
      </c>
      <c r="BA40" s="128"/>
      <c r="BB40" s="128"/>
      <c r="BC40" s="138"/>
      <c r="BD40" s="135"/>
      <c r="BE40" s="135"/>
      <c r="BF40" s="135"/>
      <c r="BG40" s="253"/>
      <c r="BH40" s="253"/>
      <c r="BI40" s="253"/>
      <c r="BJ40" s="253"/>
      <c r="BK40" s="26">
        <f t="shared" si="39"/>
        <v>0</v>
      </c>
      <c r="BL40" s="45">
        <f t="shared" si="40"/>
        <v>0</v>
      </c>
      <c r="BM40" s="45">
        <f t="shared" si="41"/>
        <v>0.675</v>
      </c>
      <c r="BN40" s="45">
        <f t="shared" si="42"/>
        <v>0.7</v>
      </c>
      <c r="BO40" s="45">
        <f t="shared" si="43"/>
        <v>0.725</v>
      </c>
      <c r="BP40" s="45">
        <f t="shared" si="44"/>
        <v>0.75</v>
      </c>
      <c r="BQ40" s="45">
        <f t="shared" si="45"/>
        <v>0.775</v>
      </c>
      <c r="BR40" s="45">
        <f t="shared" si="46"/>
        <v>0.8</v>
      </c>
      <c r="BS40" s="45">
        <f t="shared" si="47"/>
        <v>0.825</v>
      </c>
      <c r="BT40" s="45">
        <f t="shared" si="48"/>
        <v>0.85</v>
      </c>
      <c r="BU40" s="45">
        <f t="shared" si="49"/>
        <v>0.875</v>
      </c>
      <c r="BV40" s="45">
        <f t="shared" si="50"/>
        <v>0.9</v>
      </c>
      <c r="BW40" s="45">
        <f t="shared" si="51"/>
        <v>0.925</v>
      </c>
      <c r="BX40" s="45">
        <f t="shared" si="52"/>
        <v>0.95</v>
      </c>
      <c r="BY40" s="45">
        <f t="shared" si="53"/>
        <v>0.975</v>
      </c>
      <c r="BZ40" s="45">
        <f t="shared" si="54"/>
        <v>1</v>
      </c>
      <c r="CA40" s="260">
        <f t="shared" si="55"/>
        <v>0</v>
      </c>
      <c r="CB40" s="260">
        <f t="shared" si="56"/>
        <v>0</v>
      </c>
      <c r="CC40" s="260">
        <f t="shared" si="57"/>
        <v>0</v>
      </c>
    </row>
    <row r="41" spans="1:81" ht="12.75" customHeight="1">
      <c r="A41" s="6"/>
      <c r="B41" s="3" t="s">
        <v>51</v>
      </c>
      <c r="C41" s="7">
        <v>10</v>
      </c>
      <c r="D41" s="37">
        <v>4033267.43399438</v>
      </c>
      <c r="E41" s="144"/>
      <c r="F41" s="145">
        <v>2307950.33049886</v>
      </c>
      <c r="G41" s="86">
        <v>167172.85</v>
      </c>
      <c r="H41" s="87"/>
      <c r="I41" s="124"/>
      <c r="J41" s="87"/>
      <c r="K41" s="88">
        <v>59988.72</v>
      </c>
      <c r="L41" s="89">
        <v>0</v>
      </c>
      <c r="M41" s="146"/>
      <c r="N41" s="90"/>
      <c r="O41" s="94">
        <v>138768.94</v>
      </c>
      <c r="P41" s="92"/>
      <c r="Q41" s="93"/>
      <c r="R41" s="92"/>
      <c r="S41" s="147">
        <v>107394</v>
      </c>
      <c r="T41" s="113"/>
      <c r="U41" s="147"/>
      <c r="V41" s="148"/>
      <c r="W41" s="56">
        <v>96549</v>
      </c>
      <c r="X41" s="56">
        <v>0</v>
      </c>
      <c r="Y41" s="56"/>
      <c r="Z41" s="57"/>
      <c r="AA41" s="75">
        <v>375159</v>
      </c>
      <c r="AB41" s="149">
        <v>0</v>
      </c>
      <c r="AC41" s="150"/>
      <c r="AD41" s="61"/>
      <c r="AE41" s="62">
        <v>299120.9999722</v>
      </c>
      <c r="AF41" s="62">
        <v>0</v>
      </c>
      <c r="AG41" s="151"/>
      <c r="AH41" s="60"/>
      <c r="AI41" s="197">
        <v>231902.89000000004</v>
      </c>
      <c r="AJ41" s="147">
        <v>62404.32000000001</v>
      </c>
      <c r="AK41" s="147"/>
      <c r="AL41" s="148"/>
      <c r="AM41" s="198">
        <v>243375.60400000005</v>
      </c>
      <c r="AN41" s="198">
        <v>0</v>
      </c>
      <c r="AO41" s="198"/>
      <c r="AP41" s="234"/>
      <c r="AQ41" s="152">
        <v>102709.37999999998</v>
      </c>
      <c r="AR41" s="152">
        <v>0</v>
      </c>
      <c r="AS41" s="152"/>
      <c r="AT41" s="186"/>
      <c r="AU41" s="125">
        <v>237649.91999999998</v>
      </c>
      <c r="AV41" s="125">
        <v>0</v>
      </c>
      <c r="AW41" s="125"/>
      <c r="AX41" s="203"/>
      <c r="AY41" s="128">
        <v>133705.86000000002</v>
      </c>
      <c r="AZ41" s="128">
        <v>0</v>
      </c>
      <c r="BA41" s="128"/>
      <c r="BB41" s="128"/>
      <c r="BC41" s="138">
        <f>'[1]Resumen'!$C$36</f>
        <v>27834.379999999997</v>
      </c>
      <c r="BD41" s="135">
        <f>'[1]Resumen'!F36</f>
        <v>0</v>
      </c>
      <c r="BE41" s="135"/>
      <c r="BF41" s="135"/>
      <c r="BG41" s="253">
        <f>'[2]Resumen'!C36</f>
        <v>178367</v>
      </c>
      <c r="BH41" s="253">
        <f>'[2]Resumen'!F36</f>
        <v>0</v>
      </c>
      <c r="BI41" s="253"/>
      <c r="BJ41" s="253"/>
      <c r="BK41" s="26">
        <f t="shared" si="39"/>
        <v>1996.7222843966317</v>
      </c>
      <c r="BL41" s="45">
        <f t="shared" si="40"/>
        <v>0</v>
      </c>
      <c r="BM41" s="45">
        <f t="shared" si="41"/>
        <v>0</v>
      </c>
      <c r="BN41" s="45">
        <f t="shared" si="42"/>
        <v>0</v>
      </c>
      <c r="BO41" s="45">
        <f t="shared" si="43"/>
        <v>0</v>
      </c>
      <c r="BP41" s="45">
        <f t="shared" si="44"/>
        <v>0</v>
      </c>
      <c r="BQ41" s="45">
        <f t="shared" si="45"/>
        <v>0.09999999999999998</v>
      </c>
      <c r="BR41" s="45">
        <f t="shared" si="46"/>
        <v>0.19999999999999996</v>
      </c>
      <c r="BS41" s="45">
        <f t="shared" si="47"/>
        <v>0.30000000000000004</v>
      </c>
      <c r="BT41" s="45">
        <f t="shared" si="48"/>
        <v>0.4</v>
      </c>
      <c r="BU41" s="45">
        <f t="shared" si="49"/>
        <v>0.5</v>
      </c>
      <c r="BV41" s="45">
        <f t="shared" si="50"/>
        <v>0.6</v>
      </c>
      <c r="BW41" s="45">
        <f t="shared" si="51"/>
        <v>0.7</v>
      </c>
      <c r="BX41" s="45">
        <f t="shared" si="52"/>
        <v>0.8</v>
      </c>
      <c r="BY41" s="45">
        <f t="shared" si="53"/>
        <v>0.9</v>
      </c>
      <c r="BZ41" s="45">
        <f t="shared" si="54"/>
        <v>1</v>
      </c>
      <c r="CA41" s="260">
        <f t="shared" si="55"/>
        <v>6059634.483109018</v>
      </c>
      <c r="CB41" s="260">
        <f t="shared" si="56"/>
        <v>4440676.234833799</v>
      </c>
      <c r="CC41" s="260">
        <f t="shared" si="57"/>
        <v>747518.863593822</v>
      </c>
    </row>
    <row r="42" spans="1:81" ht="12.75" customHeight="1">
      <c r="A42" s="6"/>
      <c r="B42" s="3" t="s">
        <v>52</v>
      </c>
      <c r="C42" s="7">
        <v>22</v>
      </c>
      <c r="D42" s="37">
        <v>0</v>
      </c>
      <c r="E42" s="144"/>
      <c r="F42" s="82">
        <v>0</v>
      </c>
      <c r="G42" s="86">
        <v>0</v>
      </c>
      <c r="H42" s="87"/>
      <c r="I42" s="124"/>
      <c r="J42" s="87"/>
      <c r="K42" s="88">
        <v>0</v>
      </c>
      <c r="L42" s="89">
        <v>0</v>
      </c>
      <c r="M42" s="146"/>
      <c r="N42" s="90"/>
      <c r="O42" s="94">
        <v>0</v>
      </c>
      <c r="P42" s="92"/>
      <c r="Q42" s="93"/>
      <c r="R42" s="92"/>
      <c r="S42" s="147">
        <v>0</v>
      </c>
      <c r="T42" s="113"/>
      <c r="U42" s="147"/>
      <c r="V42" s="148"/>
      <c r="W42" s="56">
        <v>34591</v>
      </c>
      <c r="X42" s="56">
        <v>0</v>
      </c>
      <c r="Y42" s="56"/>
      <c r="Z42" s="57"/>
      <c r="AA42" s="75">
        <v>50860</v>
      </c>
      <c r="AB42" s="149">
        <v>0</v>
      </c>
      <c r="AC42" s="150"/>
      <c r="AD42" s="61"/>
      <c r="AE42" s="62">
        <v>0</v>
      </c>
      <c r="AF42" s="62">
        <v>0</v>
      </c>
      <c r="AG42" s="151"/>
      <c r="AH42" s="60"/>
      <c r="AI42" s="197">
        <v>650763.39</v>
      </c>
      <c r="AJ42" s="147">
        <v>107188.23999999999</v>
      </c>
      <c r="AK42" s="147"/>
      <c r="AL42" s="148"/>
      <c r="AM42" s="198">
        <v>0</v>
      </c>
      <c r="AN42" s="198">
        <v>0</v>
      </c>
      <c r="AO42" s="198"/>
      <c r="AP42" s="234"/>
      <c r="AQ42" s="152">
        <v>12397.44</v>
      </c>
      <c r="AR42" s="152">
        <v>0</v>
      </c>
      <c r="AS42" s="152"/>
      <c r="AT42" s="225"/>
      <c r="AU42" s="125">
        <v>0</v>
      </c>
      <c r="AV42" s="125">
        <v>0</v>
      </c>
      <c r="AW42" s="125"/>
      <c r="AX42" s="227"/>
      <c r="AY42" s="128">
        <v>208769.04</v>
      </c>
      <c r="AZ42" s="128">
        <v>0</v>
      </c>
      <c r="BA42" s="128"/>
      <c r="BB42" s="128"/>
      <c r="BC42" s="138">
        <f>'[1]Resumen'!$C$37</f>
        <v>0</v>
      </c>
      <c r="BD42" s="135">
        <f>'[1]Resumen'!F37</f>
        <v>0</v>
      </c>
      <c r="BE42" s="135"/>
      <c r="BF42" s="135"/>
      <c r="BG42" s="253">
        <f>'[2]Resumen'!C37</f>
        <v>665465.83</v>
      </c>
      <c r="BH42" s="253">
        <f>'[2]Resumen'!F37</f>
        <v>0</v>
      </c>
      <c r="BI42" s="253"/>
      <c r="BJ42" s="253"/>
      <c r="BK42" s="26">
        <f t="shared" si="39"/>
        <v>0</v>
      </c>
      <c r="BL42" s="45">
        <f t="shared" si="40"/>
        <v>0</v>
      </c>
      <c r="BM42" s="45">
        <f t="shared" si="41"/>
        <v>0.40909090909090906</v>
      </c>
      <c r="BN42" s="45">
        <f t="shared" si="42"/>
        <v>0.4545454545454546</v>
      </c>
      <c r="BO42" s="45">
        <f t="shared" si="43"/>
        <v>0.5</v>
      </c>
      <c r="BP42" s="45">
        <f t="shared" si="44"/>
        <v>0.5454545454545454</v>
      </c>
      <c r="BQ42" s="45">
        <f t="shared" si="45"/>
        <v>0.5909090909090908</v>
      </c>
      <c r="BR42" s="45">
        <f t="shared" si="46"/>
        <v>0.6363636363636364</v>
      </c>
      <c r="BS42" s="45">
        <f t="shared" si="47"/>
        <v>0.6818181818181819</v>
      </c>
      <c r="BT42" s="45">
        <f t="shared" si="48"/>
        <v>0.7272727272727273</v>
      </c>
      <c r="BU42" s="45">
        <f t="shared" si="49"/>
        <v>0.7727272727272727</v>
      </c>
      <c r="BV42" s="45">
        <f t="shared" si="50"/>
        <v>0.8181818181818181</v>
      </c>
      <c r="BW42" s="45">
        <f t="shared" si="51"/>
        <v>0.8636363636363636</v>
      </c>
      <c r="BX42" s="45">
        <f t="shared" si="52"/>
        <v>0.9090909090909091</v>
      </c>
      <c r="BY42" s="45">
        <f t="shared" si="53"/>
        <v>0.9545454545454546</v>
      </c>
      <c r="BZ42" s="45">
        <f t="shared" si="54"/>
        <v>1</v>
      </c>
      <c r="CA42" s="260">
        <f t="shared" si="55"/>
        <v>1345780.4371745693</v>
      </c>
      <c r="CB42" s="260">
        <f t="shared" si="56"/>
        <v>0</v>
      </c>
      <c r="CC42" s="260">
        <f t="shared" si="57"/>
        <v>1078566.3774575074</v>
      </c>
    </row>
    <row r="43" spans="1:81" ht="12.75" customHeight="1">
      <c r="A43" s="6"/>
      <c r="B43" s="3" t="s">
        <v>33</v>
      </c>
      <c r="C43" s="7">
        <v>4</v>
      </c>
      <c r="D43" s="37">
        <v>0</v>
      </c>
      <c r="E43" s="144"/>
      <c r="F43" s="145">
        <v>0</v>
      </c>
      <c r="G43" s="86">
        <v>0</v>
      </c>
      <c r="H43" s="87"/>
      <c r="I43" s="124"/>
      <c r="J43" s="87"/>
      <c r="K43" s="88">
        <v>0</v>
      </c>
      <c r="L43" s="89">
        <v>0</v>
      </c>
      <c r="M43" s="146"/>
      <c r="N43" s="90"/>
      <c r="O43" s="94">
        <v>0</v>
      </c>
      <c r="P43" s="92"/>
      <c r="Q43" s="93"/>
      <c r="R43" s="92"/>
      <c r="S43" s="147">
        <v>0</v>
      </c>
      <c r="T43" s="113"/>
      <c r="U43" s="147"/>
      <c r="V43" s="148"/>
      <c r="W43" s="56">
        <v>0</v>
      </c>
      <c r="X43" s="56">
        <v>0</v>
      </c>
      <c r="Y43" s="56"/>
      <c r="Z43" s="57"/>
      <c r="AA43" s="75">
        <v>0</v>
      </c>
      <c r="AB43" s="149">
        <v>0</v>
      </c>
      <c r="AC43" s="150"/>
      <c r="AD43" s="61"/>
      <c r="AE43" s="62">
        <v>0</v>
      </c>
      <c r="AF43" s="62">
        <v>0</v>
      </c>
      <c r="AG43" s="151"/>
      <c r="AH43" s="60"/>
      <c r="AI43" s="197">
        <v>0</v>
      </c>
      <c r="AJ43" s="147">
        <v>0</v>
      </c>
      <c r="AK43" s="147"/>
      <c r="AL43" s="148"/>
      <c r="AM43" s="198">
        <v>0</v>
      </c>
      <c r="AN43" s="198">
        <v>0</v>
      </c>
      <c r="AO43" s="198"/>
      <c r="AP43" s="234"/>
      <c r="AQ43" s="152">
        <v>0</v>
      </c>
      <c r="AR43" s="152">
        <v>0</v>
      </c>
      <c r="AS43" s="152"/>
      <c r="AT43" s="186"/>
      <c r="AU43" s="125">
        <v>0</v>
      </c>
      <c r="AV43" s="125">
        <v>0</v>
      </c>
      <c r="AW43" s="125"/>
      <c r="AX43" s="203"/>
      <c r="AY43" s="128">
        <v>0</v>
      </c>
      <c r="AZ43" s="128">
        <v>0</v>
      </c>
      <c r="BA43" s="128"/>
      <c r="BB43" s="128"/>
      <c r="BC43" s="138"/>
      <c r="BD43" s="135"/>
      <c r="BE43" s="135"/>
      <c r="BF43" s="135"/>
      <c r="BG43" s="253"/>
      <c r="BH43" s="253"/>
      <c r="BI43" s="253"/>
      <c r="BJ43" s="253"/>
      <c r="BK43" s="26">
        <f t="shared" si="39"/>
        <v>0</v>
      </c>
      <c r="BL43" s="45">
        <f t="shared" si="40"/>
        <v>0</v>
      </c>
      <c r="BM43" s="45">
        <f t="shared" si="41"/>
        <v>0</v>
      </c>
      <c r="BN43" s="45">
        <f t="shared" si="42"/>
        <v>0</v>
      </c>
      <c r="BO43" s="45">
        <f t="shared" si="43"/>
        <v>0</v>
      </c>
      <c r="BP43" s="45">
        <f t="shared" si="44"/>
        <v>0</v>
      </c>
      <c r="BQ43" s="45">
        <f t="shared" si="45"/>
        <v>0</v>
      </c>
      <c r="BR43" s="45">
        <f t="shared" si="46"/>
        <v>0</v>
      </c>
      <c r="BS43" s="45">
        <f t="shared" si="47"/>
        <v>0</v>
      </c>
      <c r="BT43" s="45">
        <f t="shared" si="48"/>
        <v>0</v>
      </c>
      <c r="BU43" s="45">
        <f t="shared" si="49"/>
        <v>0</v>
      </c>
      <c r="BV43" s="45">
        <f t="shared" si="50"/>
        <v>0</v>
      </c>
      <c r="BW43" s="45">
        <f t="shared" si="51"/>
        <v>0.25</v>
      </c>
      <c r="BX43" s="45">
        <f t="shared" si="52"/>
        <v>0.5</v>
      </c>
      <c r="BY43" s="45">
        <f t="shared" si="53"/>
        <v>0.75</v>
      </c>
      <c r="BZ43" s="45">
        <f t="shared" si="54"/>
        <v>1</v>
      </c>
      <c r="CA43" s="260">
        <f t="shared" si="55"/>
        <v>0</v>
      </c>
      <c r="CB43" s="260">
        <f t="shared" si="56"/>
        <v>0</v>
      </c>
      <c r="CC43" s="260">
        <f t="shared" si="57"/>
        <v>0</v>
      </c>
    </row>
    <row r="44" spans="1:81" ht="12.75" customHeight="1" thickBot="1">
      <c r="A44" s="6"/>
      <c r="B44" s="10" t="s">
        <v>13</v>
      </c>
      <c r="C44" s="11">
        <v>8</v>
      </c>
      <c r="D44" s="41">
        <v>0</v>
      </c>
      <c r="E44" s="144"/>
      <c r="F44" s="155">
        <v>0</v>
      </c>
      <c r="G44" s="86">
        <v>557960.6688620002</v>
      </c>
      <c r="H44" s="95"/>
      <c r="I44" s="124"/>
      <c r="J44" s="95"/>
      <c r="K44" s="88">
        <v>574507.0262469997</v>
      </c>
      <c r="L44" s="96">
        <v>0</v>
      </c>
      <c r="M44" s="146"/>
      <c r="N44" s="97"/>
      <c r="O44" s="91">
        <v>109706.747784</v>
      </c>
      <c r="P44" s="98"/>
      <c r="Q44" s="93"/>
      <c r="R44" s="98"/>
      <c r="S44" s="166">
        <v>0</v>
      </c>
      <c r="T44" s="113"/>
      <c r="U44" s="147"/>
      <c r="V44" s="167"/>
      <c r="W44" s="56">
        <v>157954.37000000002</v>
      </c>
      <c r="X44" s="56">
        <v>0</v>
      </c>
      <c r="Y44" s="56"/>
      <c r="Z44" s="63"/>
      <c r="AA44" s="77">
        <v>286847.365</v>
      </c>
      <c r="AB44" s="149">
        <v>0</v>
      </c>
      <c r="AC44" s="150"/>
      <c r="AD44" s="64"/>
      <c r="AE44" s="62">
        <v>217452.49</v>
      </c>
      <c r="AF44" s="62">
        <v>0</v>
      </c>
      <c r="AG44" s="151"/>
      <c r="AH44" s="65"/>
      <c r="AI44" s="215">
        <v>0</v>
      </c>
      <c r="AJ44" s="147">
        <v>0</v>
      </c>
      <c r="AK44" s="147"/>
      <c r="AL44" s="167"/>
      <c r="AM44" s="198">
        <v>0</v>
      </c>
      <c r="AN44" s="198">
        <v>0</v>
      </c>
      <c r="AO44" s="198"/>
      <c r="AP44" s="235"/>
      <c r="AQ44" s="152">
        <v>0</v>
      </c>
      <c r="AR44" s="152">
        <v>0</v>
      </c>
      <c r="AS44" s="152"/>
      <c r="AT44" s="187"/>
      <c r="AU44" s="125">
        <v>0</v>
      </c>
      <c r="AV44" s="125">
        <v>0</v>
      </c>
      <c r="AW44" s="125"/>
      <c r="AX44" s="205"/>
      <c r="AY44" s="129">
        <v>0</v>
      </c>
      <c r="AZ44" s="129">
        <v>0</v>
      </c>
      <c r="BA44" s="129"/>
      <c r="BB44" s="129"/>
      <c r="BC44" s="138"/>
      <c r="BD44" s="136"/>
      <c r="BE44" s="136"/>
      <c r="BF44" s="136"/>
      <c r="BG44" s="254"/>
      <c r="BH44" s="254"/>
      <c r="BI44" s="254"/>
      <c r="BJ44" s="254"/>
      <c r="BK44" s="26">
        <f t="shared" si="39"/>
        <v>0</v>
      </c>
      <c r="BL44" s="46">
        <f t="shared" si="40"/>
        <v>0</v>
      </c>
      <c r="BM44" s="45">
        <f t="shared" si="41"/>
        <v>0</v>
      </c>
      <c r="BN44" s="45">
        <f t="shared" si="42"/>
        <v>0</v>
      </c>
      <c r="BO44" s="45">
        <f t="shared" si="43"/>
        <v>0</v>
      </c>
      <c r="BP44" s="45">
        <f t="shared" si="44"/>
        <v>0</v>
      </c>
      <c r="BQ44" s="45">
        <f t="shared" si="45"/>
        <v>0</v>
      </c>
      <c r="BR44" s="45">
        <f t="shared" si="46"/>
        <v>0</v>
      </c>
      <c r="BS44" s="45">
        <f t="shared" si="47"/>
        <v>0.125</v>
      </c>
      <c r="BT44" s="45">
        <f t="shared" si="48"/>
        <v>0.25</v>
      </c>
      <c r="BU44" s="45">
        <f t="shared" si="49"/>
        <v>0.375</v>
      </c>
      <c r="BV44" s="45">
        <f t="shared" si="50"/>
        <v>0.5</v>
      </c>
      <c r="BW44" s="45">
        <f t="shared" si="51"/>
        <v>0.625</v>
      </c>
      <c r="BX44" s="45">
        <f t="shared" si="52"/>
        <v>0.75</v>
      </c>
      <c r="BY44" s="45">
        <f t="shared" si="53"/>
        <v>0.875</v>
      </c>
      <c r="BZ44" s="45">
        <f t="shared" si="54"/>
        <v>1</v>
      </c>
      <c r="CA44" s="260">
        <f t="shared" si="55"/>
        <v>1649404.078394768</v>
      </c>
      <c r="CB44" s="260">
        <f t="shared" si="56"/>
        <v>1463417.3127753632</v>
      </c>
      <c r="CC44" s="260">
        <f t="shared" si="57"/>
        <v>23248.345702425606</v>
      </c>
    </row>
    <row r="45" spans="1:81" s="1" customFormat="1" ht="12.75" customHeight="1" thickBot="1">
      <c r="A45" s="9"/>
      <c r="B45" s="13" t="s">
        <v>34</v>
      </c>
      <c r="C45" s="18"/>
      <c r="D45" s="38">
        <f aca="true" t="shared" si="58" ref="D45:AI45">SUM(D14:D44)</f>
        <v>275136420.7329027</v>
      </c>
      <c r="E45" s="38"/>
      <c r="F45" s="38">
        <f t="shared" si="58"/>
        <v>157483892.42466202</v>
      </c>
      <c r="G45" s="66">
        <f t="shared" si="58"/>
        <v>16046553.208862001</v>
      </c>
      <c r="H45" s="66">
        <f t="shared" si="58"/>
        <v>0</v>
      </c>
      <c r="I45" s="66"/>
      <c r="J45" s="66"/>
      <c r="K45" s="115">
        <f t="shared" si="58"/>
        <v>16626145.366247002</v>
      </c>
      <c r="L45" s="115">
        <f t="shared" si="58"/>
        <v>6134551</v>
      </c>
      <c r="M45" s="115"/>
      <c r="N45" s="115"/>
      <c r="O45" s="67">
        <f t="shared" si="58"/>
        <v>11735230.527784</v>
      </c>
      <c r="P45" s="67">
        <f t="shared" si="58"/>
        <v>0</v>
      </c>
      <c r="Q45" s="67"/>
      <c r="R45" s="67"/>
      <c r="S45" s="117">
        <f t="shared" si="58"/>
        <v>23161832.490000002</v>
      </c>
      <c r="T45" s="118">
        <f t="shared" si="58"/>
        <v>1983756</v>
      </c>
      <c r="U45" s="118"/>
      <c r="V45" s="119"/>
      <c r="W45" s="66">
        <f t="shared" si="58"/>
        <v>15993671.069999991</v>
      </c>
      <c r="X45" s="66">
        <f t="shared" si="58"/>
        <v>0</v>
      </c>
      <c r="Y45" s="66"/>
      <c r="Z45" s="66"/>
      <c r="AA45" s="115">
        <f t="shared" si="58"/>
        <v>18179203.619999997</v>
      </c>
      <c r="AB45" s="115">
        <f t="shared" si="58"/>
        <v>3019158.69</v>
      </c>
      <c r="AC45" s="115"/>
      <c r="AD45" s="115"/>
      <c r="AE45" s="67">
        <f t="shared" si="58"/>
        <v>21428374.8833722</v>
      </c>
      <c r="AF45" s="67">
        <f t="shared" si="58"/>
        <v>0</v>
      </c>
      <c r="AG45" s="67"/>
      <c r="AH45" s="116"/>
      <c r="AI45" s="216">
        <f t="shared" si="58"/>
        <v>17957017.159537602</v>
      </c>
      <c r="AJ45" s="118">
        <f aca="true" t="shared" si="59" ref="AJ45:BD45">SUM(AJ14:AJ44)</f>
        <v>169592.56</v>
      </c>
      <c r="AK45" s="118"/>
      <c r="AL45" s="119"/>
      <c r="AM45" s="207">
        <f t="shared" si="59"/>
        <v>19977300.706099994</v>
      </c>
      <c r="AN45" s="241">
        <f t="shared" si="59"/>
        <v>0</v>
      </c>
      <c r="AO45" s="241"/>
      <c r="AP45" s="241"/>
      <c r="AQ45" s="184">
        <f t="shared" si="59"/>
        <v>32733365.613661423</v>
      </c>
      <c r="AR45" s="184">
        <f t="shared" si="59"/>
        <v>0</v>
      </c>
      <c r="AS45" s="184"/>
      <c r="AT45" s="184"/>
      <c r="AU45" s="201">
        <f t="shared" si="59"/>
        <v>35033446.30500001</v>
      </c>
      <c r="AV45" s="201">
        <f t="shared" si="59"/>
        <v>0</v>
      </c>
      <c r="AW45" s="201"/>
      <c r="AX45" s="201"/>
      <c r="AY45" s="132">
        <f t="shared" si="59"/>
        <v>46818623.26200001</v>
      </c>
      <c r="AZ45" s="132">
        <f t="shared" si="59"/>
        <v>0</v>
      </c>
      <c r="BA45" s="132"/>
      <c r="BB45" s="132"/>
      <c r="BC45" s="139">
        <f t="shared" si="59"/>
        <v>55833722.800000004</v>
      </c>
      <c r="BD45" s="139">
        <f t="shared" si="59"/>
        <v>1303263.44</v>
      </c>
      <c r="BE45" s="139"/>
      <c r="BF45" s="139"/>
      <c r="BG45" s="256">
        <f>+SUM(BG14:BG44)</f>
        <v>56989143.14</v>
      </c>
      <c r="BH45" s="256"/>
      <c r="BI45" s="256"/>
      <c r="BJ45" s="256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261">
        <f>SUM(CA14:CA44)</f>
        <v>601482996.917331</v>
      </c>
      <c r="CB45" s="261">
        <f>SUM(CB14:CB44)</f>
        <v>5904093.5476091625</v>
      </c>
      <c r="CC45" s="261">
        <f>SUM(CC14:CC44)</f>
        <v>294115715.6349249</v>
      </c>
    </row>
    <row r="46" spans="1:81" ht="12.75" customHeight="1" thickBot="1">
      <c r="A46" s="421" t="s">
        <v>35</v>
      </c>
      <c r="B46" s="19" t="s">
        <v>36</v>
      </c>
      <c r="C46" s="20">
        <v>22</v>
      </c>
      <c r="D46" s="42">
        <v>7205098.616723297</v>
      </c>
      <c r="E46" s="144"/>
      <c r="F46" s="168">
        <v>3981273.072614019</v>
      </c>
      <c r="G46" s="86">
        <v>774562.58</v>
      </c>
      <c r="H46" s="109"/>
      <c r="I46" s="124"/>
      <c r="J46" s="109"/>
      <c r="K46" s="88">
        <v>1965026.04</v>
      </c>
      <c r="L46" s="110">
        <v>727082</v>
      </c>
      <c r="M46" s="146"/>
      <c r="N46" s="111"/>
      <c r="O46" s="91">
        <v>1191692.04</v>
      </c>
      <c r="P46" s="112"/>
      <c r="Q46" s="93"/>
      <c r="R46" s="112"/>
      <c r="S46" s="169">
        <v>1316103.04</v>
      </c>
      <c r="T46" s="170"/>
      <c r="U46" s="147"/>
      <c r="V46" s="171"/>
      <c r="W46" s="56">
        <v>686879.9400000001</v>
      </c>
      <c r="X46" s="56">
        <v>0</v>
      </c>
      <c r="Y46" s="56"/>
      <c r="Z46" s="78"/>
      <c r="AA46" s="75">
        <v>668315.16</v>
      </c>
      <c r="AB46" s="149">
        <v>0</v>
      </c>
      <c r="AC46" s="150"/>
      <c r="AD46" s="79"/>
      <c r="AE46" s="80">
        <v>892642.38</v>
      </c>
      <c r="AF46" s="62">
        <v>0</v>
      </c>
      <c r="AG46" s="151"/>
      <c r="AH46" s="81"/>
      <c r="AI46" s="217">
        <v>454090.55000000005</v>
      </c>
      <c r="AJ46" s="147">
        <v>0</v>
      </c>
      <c r="AK46" s="147"/>
      <c r="AL46" s="171"/>
      <c r="AM46" s="198">
        <v>553944</v>
      </c>
      <c r="AN46" s="198">
        <v>0</v>
      </c>
      <c r="AO46" s="198"/>
      <c r="AP46" s="242"/>
      <c r="AQ46" s="152">
        <v>1972355.6690615038</v>
      </c>
      <c r="AR46" s="152">
        <v>0</v>
      </c>
      <c r="AS46" s="152"/>
      <c r="AT46" s="192"/>
      <c r="AU46" s="125">
        <v>3621094.8300000005</v>
      </c>
      <c r="AV46" s="125">
        <v>0</v>
      </c>
      <c r="AW46" s="125"/>
      <c r="AX46" s="228"/>
      <c r="AY46" s="133">
        <v>3377058.9900000007</v>
      </c>
      <c r="AZ46" s="133">
        <v>0</v>
      </c>
      <c r="BA46" s="133"/>
      <c r="BB46" s="133"/>
      <c r="BC46" s="140">
        <f>'[1]Resumen'!$C$40</f>
        <v>3404296.68</v>
      </c>
      <c r="BD46" s="140">
        <f>'[1]Resumen'!$F$40</f>
        <v>131148.37</v>
      </c>
      <c r="BE46" s="140"/>
      <c r="BF46" s="140"/>
      <c r="BG46" s="257">
        <f>'[2]Resumen'!$C$40</f>
        <v>4772008.970000001</v>
      </c>
      <c r="BH46" s="257"/>
      <c r="BI46" s="257"/>
      <c r="BJ46" s="257"/>
      <c r="BK46" s="26">
        <f>IF(D46=0,0,2001-(D46-F46)*C46/D46)</f>
        <v>1991.1563926126164</v>
      </c>
      <c r="BL46" s="50">
        <f>IF((1-($CA$2-$BK46)/$C46)&gt;0,(1-($CA$2-$BK46)/$C46),0)</f>
        <v>0</v>
      </c>
      <c r="BM46" s="45">
        <f>IF((1-($CA$2-G$2)/$C46)&gt;0,(1-($CA$2-G$2)/$C46),0)</f>
        <v>0.40909090909090906</v>
      </c>
      <c r="BN46" s="45">
        <f>IF((1-($CA$2-K$2)/$C46)&gt;0,(1-($CA$2-K$2)/$C46),0)</f>
        <v>0.4545454545454546</v>
      </c>
      <c r="BO46" s="45">
        <f>IF((1-($CA$2-O$2)/$C46)&gt;0,(1-($CA$2-O$2)/$C46),0)</f>
        <v>0.5</v>
      </c>
      <c r="BP46" s="45">
        <f>IF((1-($CA$2-S$2)/$C46)&gt;0,(1-($CA$2-S$2)/$C46),0)</f>
        <v>0.5454545454545454</v>
      </c>
      <c r="BQ46" s="45">
        <f>IF((1-($CA$2-W$2)/$C46)&gt;0,(1-($CA$2-W$2)/$C46),0)</f>
        <v>0.5909090909090908</v>
      </c>
      <c r="BR46" s="45">
        <f>IF((1-($CA$2-AA$2)/$C46)&gt;0,(1-($CA$2-AA$2)/$C46),0)</f>
        <v>0.6363636363636364</v>
      </c>
      <c r="BS46" s="45">
        <f>IF((1-($CA$2-AE$2)/$C46)&gt;0,(1-($CA$2-AE$2)/$C46),0)</f>
        <v>0.6818181818181819</v>
      </c>
      <c r="BT46" s="45">
        <f>IF((1-($CA$2-AI$2)/$C46)&gt;0,(1-($CA$2-AI$2)/$C46),0)</f>
        <v>0.7272727272727273</v>
      </c>
      <c r="BU46" s="45">
        <f>IF((1-($CA$2-AM$2)/$C46)&gt;0,(1-($CA$2-AM$2)/$C46),0)</f>
        <v>0.7727272727272727</v>
      </c>
      <c r="BV46" s="45">
        <f>IF((1-($CA$2-AQ$2)/$C46)&gt;0,(1-($CA$2-AQ$2)/$C46),0)</f>
        <v>0.8181818181818181</v>
      </c>
      <c r="BW46" s="45">
        <f>IF((1-($CA$2-AU$2)/$C46)&gt;0,(1-($CA$2-AU$2)/$C46),0)</f>
        <v>0.8636363636363636</v>
      </c>
      <c r="BX46" s="45">
        <f>IF((1-($CA$2-AY$2)/$C46)&gt;0,(1-($CA$2-AY$2)/$C46),0)</f>
        <v>0.9090909090909091</v>
      </c>
      <c r="BY46" s="45">
        <f>IF((1-($CA$2-BC$2)/$C46)&gt;0,(1-($CA$2-BC$2)/$C46),0)</f>
        <v>0.9545454545454546</v>
      </c>
      <c r="BZ46" s="45">
        <f t="shared" si="54"/>
        <v>1</v>
      </c>
      <c r="CA46" s="260">
        <f>D46-E46+(G46-I46)*G$62+(K46-M46)*K$62+(O46-Q46)*O$62+(S46-U46)*S$62+(W46-Y46)*W$62+(AA46-AC46)*AA$62+(AE46-AG46)*AE$62+(AI46-AK46)*AI$62+(AM46-AO46)*AM$62+(AQ46-AR46)*$AQ$62+(AU46-AV46)*$AU$62+(AY46-AZ46)*$AY$62+(BC46-BD46)*$BC$62+(BG46-BI46)*$BG$62</f>
        <v>31703351.145384803</v>
      </c>
      <c r="CB46" s="260">
        <f>CA46-(IF(BL46=0,0,D46-E46)+IF(BM46=0,0,(G46-I46)*G$62)+IF(BN46=0,0,(K46-M46)*K$62)+IF(BO46=0,0,(O46-Q46)*O$62)+IF(BP46=0,0,(S46-U46)*S$62)+IF(BQ46=0,0,(W46-Y46)*W$62)+IF(BR46=0,0,(AA46-AC46)*AA$62)+IF(BS46=0,0,(AE46-AG46)*AE$62)+IF(BT46=0,0,(AI46-AK46)*AI$62)+IF(BU46=0,0,(AM46-AO46)*AM$62)+IF(BV46=0,0,(AQ46-AS46)*$AQ$62)+IF(BW46=0,0,(AU46-AW46)*$AU$62)+IF(BX46=0,0,(AY46-BA46)*$AY$62)+IF(BY46=0,0,(BC46-BE46)*$BC$62)+IF(BZ46=0,0,(BG46-BI46)*$BG$62))</f>
        <v>7087065.0837232955</v>
      </c>
      <c r="CC46" s="260">
        <f>(D46-E46)*BL46+((G46-H46-(I46-J46))*G$62)*BM46+((K46-L46-(M46-N46))*K$62)*BN46+((O46-P46-(Q46-R46))*O$62)*BO46+((S46-T46-(U46-V46))*S$62)*BP46+((W46-X46-(Y46-Z46))*W$62)*BQ46+((AA46-AB46-(AC46-AD46))*AA$62)*BR46+((AE46-AF46-(AG46-AH46))*AE$62)*BS46+((AI46-AJ46-(AK46-AL46))*AI$62)*BT46+((AM46-AN46)*BU46-(AO46-AP46))*$AM$62+((AQ46-AR46)*BV46-(AS46-AT46))*$AQ$62+((AU46-AV46)*BW46-(AW46-AX46))*$AU$62+((AY46-AZ46)*BX46-(BA46-BB46))*$AY$62+((BC46-BD46)*BY46-(BF46-BK46))*$BC$62+((BG46-BH46)*BZ46-(BI46-BJ46))*$BG$62</f>
        <v>19169415.94535822</v>
      </c>
    </row>
    <row r="47" spans="1:81" s="1" customFormat="1" ht="12.75" customHeight="1" thickBot="1">
      <c r="A47" s="423"/>
      <c r="B47" s="13" t="s">
        <v>37</v>
      </c>
      <c r="C47" s="18"/>
      <c r="D47" s="38">
        <f aca="true" t="shared" si="60" ref="D47:BD47">D46</f>
        <v>7205098.616723297</v>
      </c>
      <c r="E47" s="38"/>
      <c r="F47" s="38">
        <f t="shared" si="60"/>
        <v>3981273.072614019</v>
      </c>
      <c r="G47" s="66">
        <f t="shared" si="60"/>
        <v>774562.58</v>
      </c>
      <c r="H47" s="66">
        <f t="shared" si="60"/>
        <v>0</v>
      </c>
      <c r="I47" s="66"/>
      <c r="J47" s="66"/>
      <c r="K47" s="115">
        <f t="shared" si="60"/>
        <v>1965026.04</v>
      </c>
      <c r="L47" s="115">
        <f t="shared" si="60"/>
        <v>727082</v>
      </c>
      <c r="M47" s="115"/>
      <c r="N47" s="115"/>
      <c r="O47" s="67">
        <f t="shared" si="60"/>
        <v>1191692.04</v>
      </c>
      <c r="P47" s="67">
        <f t="shared" si="60"/>
        <v>0</v>
      </c>
      <c r="Q47" s="67"/>
      <c r="R47" s="67"/>
      <c r="S47" s="117">
        <f t="shared" si="60"/>
        <v>1316103.04</v>
      </c>
      <c r="T47" s="118">
        <f t="shared" si="60"/>
        <v>0</v>
      </c>
      <c r="U47" s="118"/>
      <c r="V47" s="119"/>
      <c r="W47" s="66">
        <f t="shared" si="60"/>
        <v>686879.9400000001</v>
      </c>
      <c r="X47" s="66">
        <f t="shared" si="60"/>
        <v>0</v>
      </c>
      <c r="Y47" s="66"/>
      <c r="Z47" s="66"/>
      <c r="AA47" s="115">
        <f t="shared" si="60"/>
        <v>668315.16</v>
      </c>
      <c r="AB47" s="115">
        <f t="shared" si="60"/>
        <v>0</v>
      </c>
      <c r="AC47" s="115"/>
      <c r="AD47" s="115"/>
      <c r="AE47" s="67">
        <f t="shared" si="60"/>
        <v>892642.38</v>
      </c>
      <c r="AF47" s="67">
        <f t="shared" si="60"/>
        <v>0</v>
      </c>
      <c r="AG47" s="67"/>
      <c r="AH47" s="116"/>
      <c r="AI47" s="216">
        <f t="shared" si="60"/>
        <v>454090.55000000005</v>
      </c>
      <c r="AJ47" s="118">
        <f t="shared" si="60"/>
        <v>0</v>
      </c>
      <c r="AK47" s="118"/>
      <c r="AL47" s="119"/>
      <c r="AM47" s="207">
        <f t="shared" si="60"/>
        <v>553944</v>
      </c>
      <c r="AN47" s="241">
        <f t="shared" si="60"/>
        <v>0</v>
      </c>
      <c r="AO47" s="241"/>
      <c r="AP47" s="241"/>
      <c r="AQ47" s="184">
        <f t="shared" si="60"/>
        <v>1972355.6690615038</v>
      </c>
      <c r="AR47" s="184">
        <f t="shared" si="60"/>
        <v>0</v>
      </c>
      <c r="AS47" s="184"/>
      <c r="AT47" s="184"/>
      <c r="AU47" s="201">
        <f t="shared" si="60"/>
        <v>3621094.8300000005</v>
      </c>
      <c r="AV47" s="201">
        <f t="shared" si="60"/>
        <v>0</v>
      </c>
      <c r="AW47" s="201"/>
      <c r="AX47" s="201"/>
      <c r="AY47" s="132">
        <f t="shared" si="60"/>
        <v>3377058.9900000007</v>
      </c>
      <c r="AZ47" s="132">
        <f t="shared" si="60"/>
        <v>0</v>
      </c>
      <c r="BA47" s="132"/>
      <c r="BB47" s="132"/>
      <c r="BC47" s="139">
        <f t="shared" si="60"/>
        <v>3404296.68</v>
      </c>
      <c r="BD47" s="139">
        <f t="shared" si="60"/>
        <v>131148.37</v>
      </c>
      <c r="BE47" s="139"/>
      <c r="BF47" s="139"/>
      <c r="BG47" s="256">
        <f>+BG46</f>
        <v>4772008.970000001</v>
      </c>
      <c r="BH47" s="256"/>
      <c r="BI47" s="256"/>
      <c r="BJ47" s="256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261">
        <f>CA46</f>
        <v>31703351.145384803</v>
      </c>
      <c r="CB47" s="261">
        <f>CB46</f>
        <v>7087065.0837232955</v>
      </c>
      <c r="CC47" s="261">
        <f>CC46</f>
        <v>19169415.94535822</v>
      </c>
    </row>
    <row r="48" spans="1:81" ht="12.75" customHeight="1">
      <c r="A48" s="424" t="s">
        <v>38</v>
      </c>
      <c r="B48" s="27" t="s">
        <v>17</v>
      </c>
      <c r="C48" s="12">
        <v>4</v>
      </c>
      <c r="D48" s="39">
        <v>0</v>
      </c>
      <c r="E48" s="144"/>
      <c r="F48" s="172">
        <v>0</v>
      </c>
      <c r="G48" s="86">
        <v>0</v>
      </c>
      <c r="H48" s="99"/>
      <c r="I48" s="124"/>
      <c r="J48" s="99"/>
      <c r="K48" s="88">
        <v>0</v>
      </c>
      <c r="L48" s="100">
        <v>0</v>
      </c>
      <c r="M48" s="146"/>
      <c r="N48" s="101"/>
      <c r="O48" s="91">
        <v>0</v>
      </c>
      <c r="P48" s="102"/>
      <c r="Q48" s="93"/>
      <c r="R48" s="102"/>
      <c r="S48" s="159">
        <v>0</v>
      </c>
      <c r="T48" s="173"/>
      <c r="U48" s="147"/>
      <c r="V48" s="160"/>
      <c r="W48" s="56">
        <v>0</v>
      </c>
      <c r="X48" s="56">
        <v>0</v>
      </c>
      <c r="Y48" s="56"/>
      <c r="Z48" s="68"/>
      <c r="AA48" s="75">
        <v>0</v>
      </c>
      <c r="AB48" s="149">
        <v>0</v>
      </c>
      <c r="AC48" s="150"/>
      <c r="AD48" s="70"/>
      <c r="AE48" s="62">
        <v>0</v>
      </c>
      <c r="AF48" s="62">
        <v>0</v>
      </c>
      <c r="AG48" s="151"/>
      <c r="AH48" s="71"/>
      <c r="AI48" s="210">
        <v>0</v>
      </c>
      <c r="AJ48" s="147">
        <v>0</v>
      </c>
      <c r="AK48" s="147"/>
      <c r="AL48" s="160"/>
      <c r="AM48" s="198">
        <v>0</v>
      </c>
      <c r="AN48" s="198">
        <v>0</v>
      </c>
      <c r="AO48" s="198"/>
      <c r="AP48" s="243"/>
      <c r="AQ48" s="152">
        <v>0</v>
      </c>
      <c r="AR48" s="152">
        <v>0</v>
      </c>
      <c r="AS48" s="152"/>
      <c r="AT48" s="193"/>
      <c r="AU48" s="125">
        <v>0</v>
      </c>
      <c r="AV48" s="125">
        <v>0</v>
      </c>
      <c r="AW48" s="125"/>
      <c r="AX48" s="218"/>
      <c r="AY48" s="131">
        <v>0</v>
      </c>
      <c r="AZ48" s="131">
        <v>0</v>
      </c>
      <c r="BA48" s="131"/>
      <c r="BB48" s="131"/>
      <c r="BC48" s="138"/>
      <c r="BD48" s="138"/>
      <c r="BE48" s="138"/>
      <c r="BF48" s="138"/>
      <c r="BG48" s="258"/>
      <c r="BH48" s="258"/>
      <c r="BI48" s="258"/>
      <c r="BJ48" s="258"/>
      <c r="BK48" s="26">
        <f aca="true" t="shared" si="61" ref="BK48:BK57">IF(D48=0,0,2001-(D48-F48)*C48/D48)</f>
        <v>0</v>
      </c>
      <c r="BL48" s="48">
        <f aca="true" t="shared" si="62" ref="BL48:BL57">IF((1-($CA$2-$BK48)/$C48)&gt;0,(1-($CA$2-$BK48)/$C48),0)</f>
        <v>0</v>
      </c>
      <c r="BM48" s="45">
        <f aca="true" t="shared" si="63" ref="BM48:BM57">IF((1-($CA$2-G$2)/$C48)&gt;0,(1-($CA$2-G$2)/$C48),0)</f>
        <v>0</v>
      </c>
      <c r="BN48" s="45">
        <f aca="true" t="shared" si="64" ref="BN48:BN57">IF((1-($CA$2-K$2)/$C48)&gt;0,(1-($CA$2-K$2)/$C48),0)</f>
        <v>0</v>
      </c>
      <c r="BO48" s="45">
        <f aca="true" t="shared" si="65" ref="BO48:BO57">IF((1-($CA$2-O$2)/$C48)&gt;0,(1-($CA$2-O$2)/$C48),0)</f>
        <v>0</v>
      </c>
      <c r="BP48" s="45">
        <f aca="true" t="shared" si="66" ref="BP48:BP57">IF((1-($CA$2-S$2)/$C48)&gt;0,(1-($CA$2-S$2)/$C48),0)</f>
        <v>0</v>
      </c>
      <c r="BQ48" s="45">
        <f aca="true" t="shared" si="67" ref="BQ48:BQ57">IF((1-($CA$2-W$2)/$C48)&gt;0,(1-($CA$2-W$2)/$C48),0)</f>
        <v>0</v>
      </c>
      <c r="BR48" s="45">
        <f aca="true" t="shared" si="68" ref="BR48:BR57">IF((1-($CA$2-AA$2)/$C48)&gt;0,(1-($CA$2-AA$2)/$C48),0)</f>
        <v>0</v>
      </c>
      <c r="BS48" s="45">
        <f aca="true" t="shared" si="69" ref="BS48:BS57">IF((1-($CA$2-AE$2)/$C48)&gt;0,(1-($CA$2-AE$2)/$C48),0)</f>
        <v>0</v>
      </c>
      <c r="BT48" s="45">
        <f aca="true" t="shared" si="70" ref="BT48:BT57">IF((1-($CA$2-AI$2)/$C48)&gt;0,(1-($CA$2-AI$2)/$C48),0)</f>
        <v>0</v>
      </c>
      <c r="BU48" s="45">
        <f aca="true" t="shared" si="71" ref="BU48:BU57">IF((1-($CA$2-AM$2)/$C48)&gt;0,(1-($CA$2-AM$2)/$C48),0)</f>
        <v>0</v>
      </c>
      <c r="BV48" s="45">
        <f aca="true" t="shared" si="72" ref="BV48:BV57">IF((1-($CA$2-AQ$2)/$C48)&gt;0,(1-($CA$2-AQ$2)/$C48),0)</f>
        <v>0</v>
      </c>
      <c r="BW48" s="45">
        <f aca="true" t="shared" si="73" ref="BW48:BW57">IF((1-($CA$2-AU$2)/$C48)&gt;0,(1-($CA$2-AU$2)/$C48),0)</f>
        <v>0.25</v>
      </c>
      <c r="BX48" s="45">
        <f aca="true" t="shared" si="74" ref="BX48:BX57">IF((1-($CA$2-AY$2)/$C48)&gt;0,(1-($CA$2-AY$2)/$C48),0)</f>
        <v>0.5</v>
      </c>
      <c r="BY48" s="45">
        <f aca="true" t="shared" si="75" ref="BY48:BY57">IF((1-($CA$2-BC$2)/$C48)&gt;0,(1-($CA$2-BC$2)/$C48),0)</f>
        <v>0.75</v>
      </c>
      <c r="BZ48" s="45">
        <f t="shared" si="54"/>
        <v>1</v>
      </c>
      <c r="CA48" s="260">
        <f>D48-E48+(G48-I48)*G$63+(K48-M48)*K$63+(O48-Q48)*O$63+(S48-U48)*S$63+(W48-Y48)*W$63+(AA48-AC48)*AA$63+(AE48-AG48)*AE$63+(AI48-AK48)*AI$63+(AM48-AO48)*AM$63+(AQ48-AS48)*$AQ$63+(AU48-AW48)*$AU$63+(AY48-BA48)*$AY$63+(BC48-BE48)*$BC$63+(BG48-BI48)*$BG$63</f>
        <v>0</v>
      </c>
      <c r="CB48" s="260">
        <f>CA48-(IF(BL48=0,0,D48-E48)+IF(BM48=0,0,(G48-I48)*G$63)+IF(BN48=0,0,(K48-M48)*K$63)+IF(BO48=0,0,(O48-Q48)*O$63)+IF(BP48=0,0,(S48-U48)*S$63)+IF(BQ48=0,0,(W48-Y48)*W$63)+IF(BR48=0,0,(AA48-AC48)*AA$63)+IF(BS48=0,0,(AE48-AG48)*AE$63)+IF(BT48=0,0,(AI48-AK48)*AI$63)+IF(BU48=0,0,(AM48-AO48)*AM$63)+IF(BV48=0,0,(AQ48-AS48)*$AQ$63)+IF(BW48=0,0,(AU48-AW48)*$AU$63)+IF(BX48=0,0,(AY48-BA48)*$AY$63)+IF(BY48=0,0,(BC48-BE48)*$BC$63)+IF(BZ48=0,0,(BG48-BI48)*$BG$63))</f>
        <v>0</v>
      </c>
      <c r="CC48" s="260">
        <f>(D48-E48)*BL48+((G48-H48-(I48-J48))*G$63)*BM48+((K48-L48-(M48-N48))*K$63)*BN48+((O48-P48-(Q48-R48))*O$63)*BO48+((S48-T48-(U48-V48))*S$63)*BP48+((W48-X48-(Y48-Z48))*W$63)*BQ48+((AA48-AB48-(AC48-AD48))*AA$63)*BR48+((AE48-AF48-(AG48-AH48))*AE$63)*BS48+((AI48-AJ48-(AK48-AL48))*AI$63)*BT48+((AM48-AN48)*BU48-(AO48-AP48))*$AM$63+((AQ48-AR48)*BV48-(AS48-AT48))*$AQ$63+((AU48-AV48)*BW48-(AW48-AX48))*$AU$63+((AY48-AZ48)*BX48-(BA48-BB48))*$AY$63+((BC48-BD48)*BY48-(BF48-BK48))*$BC$63+((BG48-BH48)*BZ48-(BI48-BJ48))*$BG$63</f>
        <v>0</v>
      </c>
    </row>
    <row r="49" spans="1:81" ht="12.75" customHeight="1">
      <c r="A49" s="425"/>
      <c r="B49" s="28" t="s">
        <v>39</v>
      </c>
      <c r="C49" s="17">
        <v>1000</v>
      </c>
      <c r="D49" s="37">
        <v>3359.980468700259</v>
      </c>
      <c r="E49" s="144"/>
      <c r="F49" s="153">
        <v>3360</v>
      </c>
      <c r="G49" s="86">
        <v>0</v>
      </c>
      <c r="H49" s="87"/>
      <c r="I49" s="124"/>
      <c r="J49" s="87"/>
      <c r="K49" s="88">
        <v>0</v>
      </c>
      <c r="L49" s="89">
        <v>0</v>
      </c>
      <c r="M49" s="146"/>
      <c r="N49" s="90"/>
      <c r="O49" s="94">
        <v>0</v>
      </c>
      <c r="P49" s="92"/>
      <c r="Q49" s="93"/>
      <c r="R49" s="92"/>
      <c r="S49" s="147">
        <v>0</v>
      </c>
      <c r="T49" s="174"/>
      <c r="U49" s="147"/>
      <c r="V49" s="148"/>
      <c r="W49" s="56">
        <v>0</v>
      </c>
      <c r="X49" s="56">
        <v>0</v>
      </c>
      <c r="Y49" s="56"/>
      <c r="Z49" s="57"/>
      <c r="AA49" s="75">
        <v>0</v>
      </c>
      <c r="AB49" s="149">
        <v>0</v>
      </c>
      <c r="AC49" s="150"/>
      <c r="AD49" s="61"/>
      <c r="AE49" s="62">
        <v>0</v>
      </c>
      <c r="AF49" s="62">
        <v>0</v>
      </c>
      <c r="AG49" s="151"/>
      <c r="AH49" s="60"/>
      <c r="AI49" s="197">
        <v>0</v>
      </c>
      <c r="AJ49" s="147">
        <v>0</v>
      </c>
      <c r="AK49" s="147"/>
      <c r="AL49" s="148"/>
      <c r="AM49" s="198">
        <v>0</v>
      </c>
      <c r="AN49" s="198">
        <v>0</v>
      </c>
      <c r="AO49" s="198"/>
      <c r="AP49" s="244"/>
      <c r="AQ49" s="152">
        <v>0</v>
      </c>
      <c r="AR49" s="152">
        <v>0</v>
      </c>
      <c r="AS49" s="152"/>
      <c r="AT49" s="194"/>
      <c r="AU49" s="125">
        <v>0</v>
      </c>
      <c r="AV49" s="125">
        <v>0</v>
      </c>
      <c r="AW49" s="125"/>
      <c r="AX49" s="219"/>
      <c r="AY49" s="128">
        <v>0</v>
      </c>
      <c r="AZ49" s="128">
        <v>0</v>
      </c>
      <c r="BA49" s="128"/>
      <c r="BB49" s="128"/>
      <c r="BC49" s="138"/>
      <c r="BD49" s="135"/>
      <c r="BE49" s="135"/>
      <c r="BF49" s="135"/>
      <c r="BG49" s="253"/>
      <c r="BH49" s="253"/>
      <c r="BI49" s="253"/>
      <c r="BJ49" s="253"/>
      <c r="BK49" s="26">
        <f t="shared" si="61"/>
        <v>2001.0058129206175</v>
      </c>
      <c r="BL49" s="48">
        <f t="shared" si="62"/>
        <v>0.9860058129206175</v>
      </c>
      <c r="BM49" s="45">
        <f t="shared" si="63"/>
        <v>0.987</v>
      </c>
      <c r="BN49" s="45">
        <f t="shared" si="64"/>
        <v>0.988</v>
      </c>
      <c r="BO49" s="45">
        <f t="shared" si="65"/>
        <v>0.989</v>
      </c>
      <c r="BP49" s="45">
        <f t="shared" si="66"/>
        <v>0.99</v>
      </c>
      <c r="BQ49" s="45">
        <f t="shared" si="67"/>
        <v>0.991</v>
      </c>
      <c r="BR49" s="45">
        <f t="shared" si="68"/>
        <v>0.992</v>
      </c>
      <c r="BS49" s="45">
        <f t="shared" si="69"/>
        <v>0.993</v>
      </c>
      <c r="BT49" s="45">
        <f t="shared" si="70"/>
        <v>0.994</v>
      </c>
      <c r="BU49" s="45">
        <f t="shared" si="71"/>
        <v>0.995</v>
      </c>
      <c r="BV49" s="45">
        <f t="shared" si="72"/>
        <v>0.996</v>
      </c>
      <c r="BW49" s="45">
        <f t="shared" si="73"/>
        <v>0.997</v>
      </c>
      <c r="BX49" s="45">
        <f t="shared" si="74"/>
        <v>0.998</v>
      </c>
      <c r="BY49" s="45">
        <f t="shared" si="75"/>
        <v>0.999</v>
      </c>
      <c r="BZ49" s="45">
        <f t="shared" si="54"/>
        <v>1</v>
      </c>
      <c r="CA49" s="260">
        <f aca="true" t="shared" si="76" ref="CA49:CA57">D49-E49+(G49-I49)*G$63+(K49-M49)*K$63+(O49-Q49)*O$63+(S49-U49)*S$63+(W49-Y49)*W$63+(AA49-AC49)*AA$63+(AE49-AG49)*AE$63+(AI49-AK49)*AI$63+(AM49-AO49)*AM$63+(AQ49-AS49)*$AQ$63+(AU49-AW49)*$AU$63+(AY49-BA49)*$AY$63+(BC49-BE49)*$BC$63+(BG49-BI49)*$BG$63</f>
        <v>3359.980468700259</v>
      </c>
      <c r="CB49" s="260">
        <f aca="true" t="shared" si="77" ref="CB49:CB57">CA49-(IF(BL49=0,0,D49-E49)+IF(BM49=0,0,(G49-I49)*G$63)+IF(BN49=0,0,(K49-M49)*K$63)+IF(BO49=0,0,(O49-Q49)*O$63)+IF(BP49=0,0,(S49-U49)*S$63)+IF(BQ49=0,0,(W49-Y49)*W$63)+IF(BR49=0,0,(AA49-AC49)*AA$63)+IF(BS49=0,0,(AE49-AG49)*AE$63)+IF(BT49=0,0,(AI49-AK49)*AI$63)+IF(BU49=0,0,(AM49-AO49)*AM$63)+IF(BV49=0,0,(AQ49-AS49)*$AQ$63)+IF(BW49=0,0,(AU49-AW49)*$AU$63)+IF(BX49=0,0,(AY49-BA49)*$AY$63)+IF(BY49=0,0,(BC49-BE49)*$BC$63)+IF(BZ49=0,0,(BG49-BI49)*$BG$63))</f>
        <v>0</v>
      </c>
      <c r="CC49" s="260">
        <f aca="true" t="shared" si="78" ref="CC49:CC57">(D49-E49)*BL49+((G49-H49-(I49-J49))*G$63)*BM49+((K49-L49-(M49-N49))*K$63)*BN49+((O49-P49-(Q49-R49))*O$63)*BO49+((S49-T49-(U49-V49))*S$63)*BP49+((W49-X49-(Y49-Z49))*W$63)*BQ49+((AA49-AB49-(AC49-AD49))*AA$63)*BR49+((AE49-AF49-(AG49-AH49))*AE$63)*BS49+((AI49-AJ49-(AK49-AL49))*AI$63)*BT49+((AM49-AN49)*BU49-(AO49-AP49))*$AM$63+((AQ49-AR49)*BV49-(AS49-AT49))*$AQ$63+((AU49-AV49)*BW49-(AW49-AX49))*$AU$63+((AY49-AZ49)*BX49-(BA49-BB49))*$AY$63+((BC49-BD49)*BY49-(BF49-BK49))*$BC$63+((BG49-BH49)*BZ49-(BI49-BJ49))*$BG$63</f>
        <v>4918.95357825117</v>
      </c>
    </row>
    <row r="50" spans="1:81" ht="12.75" customHeight="1">
      <c r="A50" s="425"/>
      <c r="B50" s="28" t="s">
        <v>9</v>
      </c>
      <c r="C50" s="7">
        <v>40</v>
      </c>
      <c r="D50" s="37">
        <v>1789555.4300672002</v>
      </c>
      <c r="E50" s="144"/>
      <c r="F50" s="145">
        <v>1078896.6108103576</v>
      </c>
      <c r="G50" s="86">
        <v>2935.52</v>
      </c>
      <c r="H50" s="87"/>
      <c r="I50" s="124"/>
      <c r="J50" s="87"/>
      <c r="K50" s="88">
        <v>0</v>
      </c>
      <c r="L50" s="89">
        <v>0</v>
      </c>
      <c r="M50" s="146"/>
      <c r="N50" s="90"/>
      <c r="O50" s="94">
        <v>0</v>
      </c>
      <c r="P50" s="92"/>
      <c r="Q50" s="93"/>
      <c r="R50" s="92"/>
      <c r="S50" s="147">
        <v>0</v>
      </c>
      <c r="T50" s="174"/>
      <c r="U50" s="147"/>
      <c r="V50" s="148"/>
      <c r="W50" s="56">
        <v>0</v>
      </c>
      <c r="X50" s="56">
        <v>0</v>
      </c>
      <c r="Y50" s="56"/>
      <c r="Z50" s="57"/>
      <c r="AA50" s="75">
        <v>427343.3</v>
      </c>
      <c r="AB50" s="149">
        <v>0</v>
      </c>
      <c r="AC50" s="150"/>
      <c r="AD50" s="61"/>
      <c r="AE50" s="62">
        <v>0</v>
      </c>
      <c r="AF50" s="62">
        <v>0</v>
      </c>
      <c r="AG50" s="151"/>
      <c r="AH50" s="60"/>
      <c r="AI50" s="197">
        <v>0</v>
      </c>
      <c r="AJ50" s="147">
        <v>0</v>
      </c>
      <c r="AK50" s="147"/>
      <c r="AL50" s="148"/>
      <c r="AM50" s="198">
        <v>0</v>
      </c>
      <c r="AN50" s="198">
        <v>0</v>
      </c>
      <c r="AO50" s="198"/>
      <c r="AP50" s="244"/>
      <c r="AQ50" s="152">
        <v>0</v>
      </c>
      <c r="AR50" s="152">
        <v>0</v>
      </c>
      <c r="AS50" s="152"/>
      <c r="AT50" s="194"/>
      <c r="AU50" s="125">
        <v>0</v>
      </c>
      <c r="AV50" s="125">
        <v>0</v>
      </c>
      <c r="AW50" s="125"/>
      <c r="AX50" s="229"/>
      <c r="AY50" s="128">
        <v>0</v>
      </c>
      <c r="AZ50" s="128">
        <v>0</v>
      </c>
      <c r="BA50" s="128"/>
      <c r="BB50" s="128"/>
      <c r="BC50" s="138"/>
      <c r="BD50" s="135"/>
      <c r="BE50" s="135"/>
      <c r="BF50" s="135"/>
      <c r="BG50" s="253"/>
      <c r="BH50" s="253"/>
      <c r="BI50" s="253"/>
      <c r="BJ50" s="253"/>
      <c r="BK50" s="26">
        <f t="shared" si="61"/>
        <v>1985.1154108486005</v>
      </c>
      <c r="BL50" s="45">
        <f t="shared" si="62"/>
        <v>0.2528852712150126</v>
      </c>
      <c r="BM50" s="45">
        <f t="shared" si="63"/>
        <v>0.675</v>
      </c>
      <c r="BN50" s="45">
        <f t="shared" si="64"/>
        <v>0.7</v>
      </c>
      <c r="BO50" s="45">
        <f t="shared" si="65"/>
        <v>0.725</v>
      </c>
      <c r="BP50" s="45">
        <f t="shared" si="66"/>
        <v>0.75</v>
      </c>
      <c r="BQ50" s="45">
        <f t="shared" si="67"/>
        <v>0.775</v>
      </c>
      <c r="BR50" s="45">
        <f t="shared" si="68"/>
        <v>0.8</v>
      </c>
      <c r="BS50" s="45">
        <f t="shared" si="69"/>
        <v>0.825</v>
      </c>
      <c r="BT50" s="45">
        <f t="shared" si="70"/>
        <v>0.85</v>
      </c>
      <c r="BU50" s="45">
        <f t="shared" si="71"/>
        <v>0.875</v>
      </c>
      <c r="BV50" s="45">
        <f t="shared" si="72"/>
        <v>0.9</v>
      </c>
      <c r="BW50" s="45">
        <f t="shared" si="73"/>
        <v>0.925</v>
      </c>
      <c r="BX50" s="45">
        <f t="shared" si="74"/>
        <v>0.95</v>
      </c>
      <c r="BY50" s="45">
        <f t="shared" si="75"/>
        <v>0.975</v>
      </c>
      <c r="BZ50" s="45">
        <f t="shared" si="54"/>
        <v>1</v>
      </c>
      <c r="CA50" s="260">
        <f t="shared" si="76"/>
        <v>2099110.480532586</v>
      </c>
      <c r="CB50" s="260">
        <f t="shared" si="77"/>
        <v>0</v>
      </c>
      <c r="CC50" s="260">
        <f t="shared" si="78"/>
        <v>701451.7130626198</v>
      </c>
    </row>
    <row r="51" spans="1:81" ht="12.75" customHeight="1">
      <c r="A51" s="425"/>
      <c r="B51" s="28" t="s">
        <v>40</v>
      </c>
      <c r="C51" s="7">
        <v>22</v>
      </c>
      <c r="D51" s="37">
        <v>26297065.700687524</v>
      </c>
      <c r="E51" s="144"/>
      <c r="F51" s="145">
        <v>15052101.522653665</v>
      </c>
      <c r="G51" s="86">
        <v>1405286.87</v>
      </c>
      <c r="H51" s="87"/>
      <c r="I51" s="124"/>
      <c r="J51" s="87"/>
      <c r="K51" s="88">
        <v>1845035.27</v>
      </c>
      <c r="L51" s="89">
        <v>0</v>
      </c>
      <c r="M51" s="146"/>
      <c r="N51" s="90"/>
      <c r="O51" s="94">
        <v>1528257.69</v>
      </c>
      <c r="P51" s="92"/>
      <c r="Q51" s="93"/>
      <c r="R51" s="92"/>
      <c r="S51" s="147">
        <v>1585438.52</v>
      </c>
      <c r="T51" s="174"/>
      <c r="U51" s="147"/>
      <c r="V51" s="148"/>
      <c r="W51" s="56">
        <v>2332967.07</v>
      </c>
      <c r="X51" s="56">
        <v>0</v>
      </c>
      <c r="Y51" s="56"/>
      <c r="Z51" s="57"/>
      <c r="AA51" s="75">
        <v>1940524.2900000005</v>
      </c>
      <c r="AB51" s="149">
        <v>0</v>
      </c>
      <c r="AC51" s="150"/>
      <c r="AD51" s="61"/>
      <c r="AE51" s="62">
        <v>2451346.14</v>
      </c>
      <c r="AF51" s="62">
        <v>0</v>
      </c>
      <c r="AG51" s="151"/>
      <c r="AH51" s="60"/>
      <c r="AI51" s="197">
        <v>2357328.0099999993</v>
      </c>
      <c r="AJ51" s="147">
        <v>0</v>
      </c>
      <c r="AK51" s="147"/>
      <c r="AL51" s="148"/>
      <c r="AM51" s="198">
        <v>2372370</v>
      </c>
      <c r="AN51" s="198">
        <v>0</v>
      </c>
      <c r="AO51" s="198"/>
      <c r="AP51" s="244"/>
      <c r="AQ51" s="152">
        <v>2526316.8300000015</v>
      </c>
      <c r="AR51" s="152">
        <v>0</v>
      </c>
      <c r="AS51" s="152"/>
      <c r="AT51" s="194"/>
      <c r="AU51" s="125">
        <v>2378895.180000002</v>
      </c>
      <c r="AV51" s="125">
        <v>0</v>
      </c>
      <c r="AW51" s="125"/>
      <c r="AX51" s="219"/>
      <c r="AY51" s="128">
        <v>3399815.2399999993</v>
      </c>
      <c r="AZ51" s="128">
        <v>0</v>
      </c>
      <c r="BA51" s="128"/>
      <c r="BB51" s="128"/>
      <c r="BC51" s="138">
        <f>'[1]Resumen'!C42</f>
        <v>3619240.1199999996</v>
      </c>
      <c r="BD51" s="135">
        <f>'[1]Resumen'!F42</f>
        <v>0</v>
      </c>
      <c r="BE51" s="135"/>
      <c r="BF51" s="135"/>
      <c r="BG51" s="253">
        <f>'[2]Resumen'!C42</f>
        <v>4682938.91</v>
      </c>
      <c r="BH51" s="253"/>
      <c r="BI51" s="253"/>
      <c r="BJ51" s="253"/>
      <c r="BK51" s="26">
        <f t="shared" si="61"/>
        <v>1991.5925164909072</v>
      </c>
      <c r="BL51" s="45">
        <f t="shared" si="62"/>
        <v>0</v>
      </c>
      <c r="BM51" s="45">
        <f t="shared" si="63"/>
        <v>0.40909090909090906</v>
      </c>
      <c r="BN51" s="45">
        <f t="shared" si="64"/>
        <v>0.4545454545454546</v>
      </c>
      <c r="BO51" s="45">
        <f t="shared" si="65"/>
        <v>0.5</v>
      </c>
      <c r="BP51" s="45">
        <f t="shared" si="66"/>
        <v>0.5454545454545454</v>
      </c>
      <c r="BQ51" s="45">
        <f t="shared" si="67"/>
        <v>0.5909090909090908</v>
      </c>
      <c r="BR51" s="45">
        <f t="shared" si="68"/>
        <v>0.6363636363636364</v>
      </c>
      <c r="BS51" s="45">
        <f t="shared" si="69"/>
        <v>0.6818181818181819</v>
      </c>
      <c r="BT51" s="45">
        <f t="shared" si="70"/>
        <v>0.7272727272727273</v>
      </c>
      <c r="BU51" s="45">
        <f t="shared" si="71"/>
        <v>0.7727272727272727</v>
      </c>
      <c r="BV51" s="45">
        <f t="shared" si="72"/>
        <v>0.8181818181818181</v>
      </c>
      <c r="BW51" s="45">
        <f t="shared" si="73"/>
        <v>0.8636363636363636</v>
      </c>
      <c r="BX51" s="45">
        <f t="shared" si="74"/>
        <v>0.9090909090909091</v>
      </c>
      <c r="BY51" s="45">
        <f t="shared" si="75"/>
        <v>0.9545454545454546</v>
      </c>
      <c r="BZ51" s="45">
        <f t="shared" si="54"/>
        <v>1</v>
      </c>
      <c r="CA51" s="260">
        <f t="shared" si="76"/>
        <v>53424031.01243341</v>
      </c>
      <c r="CB51" s="260">
        <f t="shared" si="77"/>
        <v>26297065.700687524</v>
      </c>
      <c r="CC51" s="260">
        <f t="shared" si="78"/>
        <v>20662376.104939543</v>
      </c>
    </row>
    <row r="52" spans="1:81" ht="12.75" customHeight="1">
      <c r="A52" s="425"/>
      <c r="B52" s="28" t="s">
        <v>54</v>
      </c>
      <c r="C52" s="7">
        <v>22</v>
      </c>
      <c r="D52" s="37">
        <v>0</v>
      </c>
      <c r="E52" s="144"/>
      <c r="F52" s="145">
        <v>0</v>
      </c>
      <c r="G52" s="86">
        <v>0</v>
      </c>
      <c r="H52" s="87"/>
      <c r="I52" s="124"/>
      <c r="J52" s="87"/>
      <c r="K52" s="88">
        <v>0</v>
      </c>
      <c r="L52" s="89">
        <v>0</v>
      </c>
      <c r="M52" s="146"/>
      <c r="N52" s="90"/>
      <c r="O52" s="94">
        <v>0</v>
      </c>
      <c r="P52" s="92"/>
      <c r="Q52" s="93"/>
      <c r="R52" s="92"/>
      <c r="S52" s="147">
        <v>0</v>
      </c>
      <c r="T52" s="174"/>
      <c r="U52" s="147"/>
      <c r="V52" s="148"/>
      <c r="W52" s="56">
        <v>0</v>
      </c>
      <c r="X52" s="56">
        <v>0</v>
      </c>
      <c r="Y52" s="56"/>
      <c r="Z52" s="57"/>
      <c r="AA52" s="75">
        <v>0</v>
      </c>
      <c r="AB52" s="149">
        <v>0</v>
      </c>
      <c r="AC52" s="150"/>
      <c r="AD52" s="61"/>
      <c r="AE52" s="62">
        <v>0</v>
      </c>
      <c r="AF52" s="62">
        <v>0</v>
      </c>
      <c r="AG52" s="151"/>
      <c r="AH52" s="60"/>
      <c r="AI52" s="197">
        <v>0</v>
      </c>
      <c r="AJ52" s="147">
        <v>0</v>
      </c>
      <c r="AK52" s="147"/>
      <c r="AL52" s="148"/>
      <c r="AM52" s="198">
        <v>0</v>
      </c>
      <c r="AN52" s="198">
        <v>0</v>
      </c>
      <c r="AO52" s="198"/>
      <c r="AP52" s="244"/>
      <c r="AQ52" s="152">
        <v>0</v>
      </c>
      <c r="AR52" s="152">
        <v>0</v>
      </c>
      <c r="AS52" s="152"/>
      <c r="AT52" s="194"/>
      <c r="AU52" s="125">
        <v>0</v>
      </c>
      <c r="AV52" s="125">
        <v>0</v>
      </c>
      <c r="AW52" s="125"/>
      <c r="AX52" s="219"/>
      <c r="AY52" s="128">
        <v>0</v>
      </c>
      <c r="AZ52" s="128">
        <v>0</v>
      </c>
      <c r="BA52" s="128"/>
      <c r="BB52" s="128"/>
      <c r="BC52" s="138">
        <f>'[1]Resumen'!C43</f>
        <v>0</v>
      </c>
      <c r="BD52" s="135">
        <f>'[1]Resumen'!F43</f>
        <v>0</v>
      </c>
      <c r="BE52" s="135"/>
      <c r="BF52" s="135"/>
      <c r="BG52" s="253">
        <f>'[2]Resumen'!C43</f>
        <v>0</v>
      </c>
      <c r="BH52" s="253"/>
      <c r="BI52" s="253"/>
      <c r="BJ52" s="253"/>
      <c r="BK52" s="26">
        <f t="shared" si="61"/>
        <v>0</v>
      </c>
      <c r="BL52" s="45">
        <f t="shared" si="62"/>
        <v>0</v>
      </c>
      <c r="BM52" s="45">
        <f t="shared" si="63"/>
        <v>0.40909090909090906</v>
      </c>
      <c r="BN52" s="45">
        <f t="shared" si="64"/>
        <v>0.4545454545454546</v>
      </c>
      <c r="BO52" s="45">
        <f t="shared" si="65"/>
        <v>0.5</v>
      </c>
      <c r="BP52" s="45">
        <f t="shared" si="66"/>
        <v>0.5454545454545454</v>
      </c>
      <c r="BQ52" s="45">
        <f t="shared" si="67"/>
        <v>0.5909090909090908</v>
      </c>
      <c r="BR52" s="45">
        <f t="shared" si="68"/>
        <v>0.6363636363636364</v>
      </c>
      <c r="BS52" s="45">
        <f t="shared" si="69"/>
        <v>0.6818181818181819</v>
      </c>
      <c r="BT52" s="45">
        <f t="shared" si="70"/>
        <v>0.7272727272727273</v>
      </c>
      <c r="BU52" s="45">
        <f t="shared" si="71"/>
        <v>0.7727272727272727</v>
      </c>
      <c r="BV52" s="45">
        <f t="shared" si="72"/>
        <v>0.8181818181818181</v>
      </c>
      <c r="BW52" s="45">
        <f t="shared" si="73"/>
        <v>0.8636363636363636</v>
      </c>
      <c r="BX52" s="45">
        <f t="shared" si="74"/>
        <v>0.9090909090909091</v>
      </c>
      <c r="BY52" s="45">
        <f t="shared" si="75"/>
        <v>0.9545454545454546</v>
      </c>
      <c r="BZ52" s="45">
        <f t="shared" si="54"/>
        <v>1</v>
      </c>
      <c r="CA52" s="260">
        <f t="shared" si="76"/>
        <v>0</v>
      </c>
      <c r="CB52" s="260">
        <f t="shared" si="77"/>
        <v>0</v>
      </c>
      <c r="CC52" s="260">
        <f t="shared" si="78"/>
        <v>0</v>
      </c>
    </row>
    <row r="53" spans="1:81" ht="12.75" customHeight="1">
      <c r="A53" s="425"/>
      <c r="B53" s="28" t="s">
        <v>10</v>
      </c>
      <c r="C53" s="7">
        <v>7</v>
      </c>
      <c r="D53" s="37">
        <v>271822.56421241054</v>
      </c>
      <c r="E53" s="144"/>
      <c r="F53" s="145">
        <v>155581.022060474</v>
      </c>
      <c r="G53" s="86">
        <v>21233</v>
      </c>
      <c r="H53" s="87"/>
      <c r="I53" s="124"/>
      <c r="J53" s="87"/>
      <c r="K53" s="88">
        <v>0</v>
      </c>
      <c r="L53" s="89">
        <v>0</v>
      </c>
      <c r="M53" s="146"/>
      <c r="N53" s="90"/>
      <c r="O53" s="94">
        <v>0</v>
      </c>
      <c r="P53" s="92"/>
      <c r="Q53" s="93"/>
      <c r="R53" s="92"/>
      <c r="S53" s="147">
        <v>0</v>
      </c>
      <c r="T53" s="174"/>
      <c r="U53" s="147"/>
      <c r="V53" s="148"/>
      <c r="W53" s="56">
        <v>0</v>
      </c>
      <c r="X53" s="56">
        <v>0</v>
      </c>
      <c r="Y53" s="56"/>
      <c r="Z53" s="57"/>
      <c r="AA53" s="75">
        <v>0</v>
      </c>
      <c r="AB53" s="149">
        <v>0</v>
      </c>
      <c r="AC53" s="150"/>
      <c r="AD53" s="61"/>
      <c r="AE53" s="62">
        <v>0</v>
      </c>
      <c r="AF53" s="62">
        <v>0</v>
      </c>
      <c r="AG53" s="151"/>
      <c r="AH53" s="60"/>
      <c r="AI53" s="197">
        <v>0</v>
      </c>
      <c r="AJ53" s="147">
        <v>0</v>
      </c>
      <c r="AK53" s="147"/>
      <c r="AL53" s="148"/>
      <c r="AM53" s="198">
        <v>0</v>
      </c>
      <c r="AN53" s="198">
        <v>0</v>
      </c>
      <c r="AO53" s="198"/>
      <c r="AP53" s="244"/>
      <c r="AQ53" s="152">
        <v>0</v>
      </c>
      <c r="AR53" s="152">
        <v>0</v>
      </c>
      <c r="AS53" s="152"/>
      <c r="AT53" s="194"/>
      <c r="AU53" s="125">
        <v>0</v>
      </c>
      <c r="AV53" s="125">
        <v>0</v>
      </c>
      <c r="AW53" s="125"/>
      <c r="AX53" s="219"/>
      <c r="AY53" s="128">
        <v>0</v>
      </c>
      <c r="AZ53" s="128">
        <v>0</v>
      </c>
      <c r="BA53" s="128"/>
      <c r="BB53" s="128"/>
      <c r="BC53" s="138"/>
      <c r="BD53" s="135"/>
      <c r="BE53" s="135"/>
      <c r="BF53" s="135"/>
      <c r="BG53" s="253"/>
      <c r="BH53" s="253"/>
      <c r="BI53" s="253"/>
      <c r="BJ53" s="253"/>
      <c r="BK53" s="26">
        <f t="shared" si="61"/>
        <v>1998.0065369759823</v>
      </c>
      <c r="BL53" s="45">
        <f t="shared" si="62"/>
        <v>0</v>
      </c>
      <c r="BM53" s="45">
        <f t="shared" si="63"/>
        <v>0</v>
      </c>
      <c r="BN53" s="45">
        <f t="shared" si="64"/>
        <v>0</v>
      </c>
      <c r="BO53" s="45">
        <f t="shared" si="65"/>
        <v>0</v>
      </c>
      <c r="BP53" s="45">
        <f t="shared" si="66"/>
        <v>0</v>
      </c>
      <c r="BQ53" s="45">
        <f t="shared" si="67"/>
        <v>0</v>
      </c>
      <c r="BR53" s="45">
        <f t="shared" si="68"/>
        <v>0</v>
      </c>
      <c r="BS53" s="45">
        <f t="shared" si="69"/>
        <v>0</v>
      </c>
      <c r="BT53" s="45">
        <f t="shared" si="70"/>
        <v>0.1428571428571429</v>
      </c>
      <c r="BU53" s="45">
        <f t="shared" si="71"/>
        <v>0.2857142857142857</v>
      </c>
      <c r="BV53" s="45">
        <f t="shared" si="72"/>
        <v>0.4285714285714286</v>
      </c>
      <c r="BW53" s="45">
        <f t="shared" si="73"/>
        <v>0.5714285714285714</v>
      </c>
      <c r="BX53" s="45">
        <f t="shared" si="74"/>
        <v>0.7142857142857143</v>
      </c>
      <c r="BY53" s="45">
        <f t="shared" si="75"/>
        <v>0.8571428571428572</v>
      </c>
      <c r="BZ53" s="45">
        <f t="shared" si="54"/>
        <v>1</v>
      </c>
      <c r="CA53" s="260">
        <f t="shared" si="76"/>
        <v>291368.06760291086</v>
      </c>
      <c r="CB53" s="260">
        <f t="shared" si="77"/>
        <v>291368.06760291086</v>
      </c>
      <c r="CC53" s="260">
        <f t="shared" si="78"/>
        <v>1603.5861068651882</v>
      </c>
    </row>
    <row r="54" spans="1:81" ht="12.75" customHeight="1">
      <c r="A54" s="425"/>
      <c r="B54" s="28" t="s">
        <v>11</v>
      </c>
      <c r="C54" s="7">
        <v>4</v>
      </c>
      <c r="D54" s="37">
        <v>524338.0136432359</v>
      </c>
      <c r="E54" s="144"/>
      <c r="F54" s="145">
        <v>300131.00439281407</v>
      </c>
      <c r="G54" s="86">
        <v>0</v>
      </c>
      <c r="H54" s="87"/>
      <c r="I54" s="124"/>
      <c r="J54" s="87"/>
      <c r="K54" s="88">
        <v>0</v>
      </c>
      <c r="L54" s="89">
        <v>0</v>
      </c>
      <c r="M54" s="146"/>
      <c r="N54" s="90"/>
      <c r="O54" s="94">
        <v>0</v>
      </c>
      <c r="P54" s="92"/>
      <c r="Q54" s="93"/>
      <c r="R54" s="92"/>
      <c r="S54" s="147">
        <v>0</v>
      </c>
      <c r="T54" s="174"/>
      <c r="U54" s="147"/>
      <c r="V54" s="148"/>
      <c r="W54" s="56">
        <v>0</v>
      </c>
      <c r="X54" s="56">
        <v>0</v>
      </c>
      <c r="Y54" s="56"/>
      <c r="Z54" s="57"/>
      <c r="AA54" s="75">
        <v>0</v>
      </c>
      <c r="AB54" s="149">
        <v>0</v>
      </c>
      <c r="AC54" s="150"/>
      <c r="AD54" s="61"/>
      <c r="AE54" s="62">
        <v>0</v>
      </c>
      <c r="AF54" s="62">
        <v>0</v>
      </c>
      <c r="AG54" s="151"/>
      <c r="AH54" s="60"/>
      <c r="AI54" s="197">
        <v>0</v>
      </c>
      <c r="AJ54" s="147">
        <v>0</v>
      </c>
      <c r="AK54" s="147"/>
      <c r="AL54" s="148"/>
      <c r="AM54" s="198">
        <v>0</v>
      </c>
      <c r="AN54" s="198">
        <v>0</v>
      </c>
      <c r="AO54" s="198"/>
      <c r="AP54" s="244"/>
      <c r="AQ54" s="152">
        <v>0</v>
      </c>
      <c r="AR54" s="152">
        <v>0</v>
      </c>
      <c r="AS54" s="152"/>
      <c r="AT54" s="194"/>
      <c r="AU54" s="125">
        <v>0</v>
      </c>
      <c r="AV54" s="125">
        <v>0</v>
      </c>
      <c r="AW54" s="125"/>
      <c r="AX54" s="219"/>
      <c r="AY54" s="128">
        <v>0</v>
      </c>
      <c r="AZ54" s="128">
        <v>0</v>
      </c>
      <c r="BA54" s="128"/>
      <c r="BB54" s="128"/>
      <c r="BC54" s="138"/>
      <c r="BD54" s="135"/>
      <c r="BE54" s="135"/>
      <c r="BF54" s="135"/>
      <c r="BG54" s="253"/>
      <c r="BH54" s="253"/>
      <c r="BI54" s="253"/>
      <c r="BJ54" s="253"/>
      <c r="BK54" s="26">
        <f t="shared" si="61"/>
        <v>1999.289599430775</v>
      </c>
      <c r="BL54" s="45">
        <f t="shared" si="62"/>
        <v>0</v>
      </c>
      <c r="BM54" s="45">
        <f t="shared" si="63"/>
        <v>0</v>
      </c>
      <c r="BN54" s="45">
        <f t="shared" si="64"/>
        <v>0</v>
      </c>
      <c r="BO54" s="45">
        <f t="shared" si="65"/>
        <v>0</v>
      </c>
      <c r="BP54" s="45">
        <f t="shared" si="66"/>
        <v>0</v>
      </c>
      <c r="BQ54" s="45">
        <f t="shared" si="67"/>
        <v>0</v>
      </c>
      <c r="BR54" s="45">
        <f t="shared" si="68"/>
        <v>0</v>
      </c>
      <c r="BS54" s="45">
        <f t="shared" si="69"/>
        <v>0</v>
      </c>
      <c r="BT54" s="45">
        <f t="shared" si="70"/>
        <v>0</v>
      </c>
      <c r="BU54" s="45">
        <f t="shared" si="71"/>
        <v>0</v>
      </c>
      <c r="BV54" s="45">
        <f t="shared" si="72"/>
        <v>0</v>
      </c>
      <c r="BW54" s="45">
        <f t="shared" si="73"/>
        <v>0.25</v>
      </c>
      <c r="BX54" s="45">
        <f t="shared" si="74"/>
        <v>0.5</v>
      </c>
      <c r="BY54" s="45">
        <f t="shared" si="75"/>
        <v>0.75</v>
      </c>
      <c r="BZ54" s="45">
        <f t="shared" si="54"/>
        <v>1</v>
      </c>
      <c r="CA54" s="260">
        <f t="shared" si="76"/>
        <v>524338.0136432359</v>
      </c>
      <c r="CB54" s="260">
        <f t="shared" si="77"/>
        <v>524338.0136432359</v>
      </c>
      <c r="CC54" s="260">
        <f t="shared" si="78"/>
        <v>1604.615883839722</v>
      </c>
    </row>
    <row r="55" spans="1:81" ht="12.75" customHeight="1">
      <c r="A55" s="425"/>
      <c r="B55" s="28" t="s">
        <v>12</v>
      </c>
      <c r="C55" s="7">
        <v>5</v>
      </c>
      <c r="D55" s="37">
        <v>0</v>
      </c>
      <c r="E55" s="144"/>
      <c r="F55" s="145">
        <v>0</v>
      </c>
      <c r="G55" s="86">
        <v>0</v>
      </c>
      <c r="H55" s="87"/>
      <c r="I55" s="124"/>
      <c r="J55" s="87"/>
      <c r="K55" s="88">
        <v>0</v>
      </c>
      <c r="L55" s="89">
        <v>0</v>
      </c>
      <c r="M55" s="146"/>
      <c r="N55" s="90"/>
      <c r="O55" s="94">
        <v>0</v>
      </c>
      <c r="P55" s="92"/>
      <c r="Q55" s="93"/>
      <c r="R55" s="92"/>
      <c r="S55" s="147">
        <v>0</v>
      </c>
      <c r="T55" s="174"/>
      <c r="U55" s="147"/>
      <c r="V55" s="148"/>
      <c r="W55" s="56">
        <v>0</v>
      </c>
      <c r="X55" s="56">
        <v>0</v>
      </c>
      <c r="Y55" s="56"/>
      <c r="Z55" s="57"/>
      <c r="AA55" s="75">
        <v>0</v>
      </c>
      <c r="AB55" s="149">
        <v>0</v>
      </c>
      <c r="AC55" s="150"/>
      <c r="AD55" s="61"/>
      <c r="AE55" s="62">
        <v>0</v>
      </c>
      <c r="AF55" s="62">
        <v>0</v>
      </c>
      <c r="AG55" s="151"/>
      <c r="AH55" s="60"/>
      <c r="AI55" s="197">
        <v>0</v>
      </c>
      <c r="AJ55" s="147">
        <v>0</v>
      </c>
      <c r="AK55" s="147"/>
      <c r="AL55" s="148"/>
      <c r="AM55" s="198">
        <v>0</v>
      </c>
      <c r="AN55" s="198">
        <v>0</v>
      </c>
      <c r="AO55" s="198"/>
      <c r="AP55" s="244"/>
      <c r="AQ55" s="152">
        <v>0</v>
      </c>
      <c r="AR55" s="152">
        <v>0</v>
      </c>
      <c r="AS55" s="152"/>
      <c r="AT55" s="194"/>
      <c r="AU55" s="125">
        <v>0</v>
      </c>
      <c r="AV55" s="125">
        <v>0</v>
      </c>
      <c r="AW55" s="125"/>
      <c r="AX55" s="219"/>
      <c r="AY55" s="128">
        <v>0</v>
      </c>
      <c r="AZ55" s="128">
        <v>0</v>
      </c>
      <c r="BA55" s="128"/>
      <c r="BB55" s="128"/>
      <c r="BC55" s="138"/>
      <c r="BD55" s="135"/>
      <c r="BE55" s="135"/>
      <c r="BF55" s="135"/>
      <c r="BG55" s="253"/>
      <c r="BH55" s="253"/>
      <c r="BI55" s="253"/>
      <c r="BJ55" s="253"/>
      <c r="BK55" s="26">
        <f t="shared" si="61"/>
        <v>0</v>
      </c>
      <c r="BL55" s="45">
        <f t="shared" si="62"/>
        <v>0</v>
      </c>
      <c r="BM55" s="45">
        <f t="shared" si="63"/>
        <v>0</v>
      </c>
      <c r="BN55" s="45">
        <f t="shared" si="64"/>
        <v>0</v>
      </c>
      <c r="BO55" s="45">
        <f t="shared" si="65"/>
        <v>0</v>
      </c>
      <c r="BP55" s="45">
        <f t="shared" si="66"/>
        <v>0</v>
      </c>
      <c r="BQ55" s="45">
        <f t="shared" si="67"/>
        <v>0</v>
      </c>
      <c r="BR55" s="45">
        <f t="shared" si="68"/>
        <v>0</v>
      </c>
      <c r="BS55" s="45">
        <f t="shared" si="69"/>
        <v>0</v>
      </c>
      <c r="BT55" s="45">
        <f t="shared" si="70"/>
        <v>0</v>
      </c>
      <c r="BU55" s="45">
        <f t="shared" si="71"/>
        <v>0</v>
      </c>
      <c r="BV55" s="45">
        <f t="shared" si="72"/>
        <v>0.19999999999999996</v>
      </c>
      <c r="BW55" s="45">
        <f t="shared" si="73"/>
        <v>0.4</v>
      </c>
      <c r="BX55" s="45">
        <f t="shared" si="74"/>
        <v>0.6</v>
      </c>
      <c r="BY55" s="45">
        <f t="shared" si="75"/>
        <v>0.8</v>
      </c>
      <c r="BZ55" s="45">
        <f t="shared" si="54"/>
        <v>1</v>
      </c>
      <c r="CA55" s="260">
        <f t="shared" si="76"/>
        <v>0</v>
      </c>
      <c r="CB55" s="260">
        <f t="shared" si="77"/>
        <v>0</v>
      </c>
      <c r="CC55" s="260">
        <f t="shared" si="78"/>
        <v>0</v>
      </c>
    </row>
    <row r="56" spans="1:81" ht="12.75" customHeight="1">
      <c r="A56" s="425"/>
      <c r="B56" s="28" t="s">
        <v>13</v>
      </c>
      <c r="C56" s="7">
        <v>8</v>
      </c>
      <c r="D56" s="37">
        <v>0</v>
      </c>
      <c r="E56" s="144"/>
      <c r="F56" s="145">
        <v>0</v>
      </c>
      <c r="G56" s="86">
        <v>0</v>
      </c>
      <c r="H56" s="87"/>
      <c r="I56" s="124"/>
      <c r="J56" s="87"/>
      <c r="K56" s="88">
        <v>0</v>
      </c>
      <c r="L56" s="89">
        <v>0</v>
      </c>
      <c r="M56" s="146"/>
      <c r="N56" s="90"/>
      <c r="O56" s="94">
        <v>0</v>
      </c>
      <c r="P56" s="92"/>
      <c r="Q56" s="93"/>
      <c r="R56" s="92"/>
      <c r="S56" s="147">
        <v>0</v>
      </c>
      <c r="T56" s="174"/>
      <c r="U56" s="147"/>
      <c r="V56" s="148"/>
      <c r="W56" s="56">
        <v>0</v>
      </c>
      <c r="X56" s="56">
        <v>0</v>
      </c>
      <c r="Y56" s="56"/>
      <c r="Z56" s="57"/>
      <c r="AA56" s="75">
        <v>0</v>
      </c>
      <c r="AB56" s="149">
        <v>0</v>
      </c>
      <c r="AC56" s="150"/>
      <c r="AD56" s="61"/>
      <c r="AE56" s="62">
        <v>0</v>
      </c>
      <c r="AF56" s="62">
        <v>0</v>
      </c>
      <c r="AG56" s="151"/>
      <c r="AH56" s="60"/>
      <c r="AI56" s="197">
        <v>0</v>
      </c>
      <c r="AJ56" s="147">
        <v>0</v>
      </c>
      <c r="AK56" s="147"/>
      <c r="AL56" s="148"/>
      <c r="AM56" s="198">
        <v>0</v>
      </c>
      <c r="AN56" s="198">
        <v>0</v>
      </c>
      <c r="AO56" s="198"/>
      <c r="AP56" s="244"/>
      <c r="AQ56" s="152">
        <v>0</v>
      </c>
      <c r="AR56" s="152">
        <v>0</v>
      </c>
      <c r="AS56" s="152"/>
      <c r="AT56" s="194"/>
      <c r="AU56" s="125">
        <v>0</v>
      </c>
      <c r="AV56" s="125">
        <v>0</v>
      </c>
      <c r="AW56" s="125"/>
      <c r="AX56" s="219"/>
      <c r="AY56" s="128">
        <v>0</v>
      </c>
      <c r="AZ56" s="128">
        <v>0</v>
      </c>
      <c r="BA56" s="128"/>
      <c r="BB56" s="128"/>
      <c r="BC56" s="138"/>
      <c r="BD56" s="135"/>
      <c r="BE56" s="135"/>
      <c r="BF56" s="135"/>
      <c r="BG56" s="253"/>
      <c r="BH56" s="253"/>
      <c r="BI56" s="253"/>
      <c r="BJ56" s="253"/>
      <c r="BK56" s="26">
        <f t="shared" si="61"/>
        <v>0</v>
      </c>
      <c r="BL56" s="45">
        <f t="shared" si="62"/>
        <v>0</v>
      </c>
      <c r="BM56" s="45">
        <f t="shared" si="63"/>
        <v>0</v>
      </c>
      <c r="BN56" s="45">
        <f t="shared" si="64"/>
        <v>0</v>
      </c>
      <c r="BO56" s="45">
        <f t="shared" si="65"/>
        <v>0</v>
      </c>
      <c r="BP56" s="45">
        <f t="shared" si="66"/>
        <v>0</v>
      </c>
      <c r="BQ56" s="45">
        <f t="shared" si="67"/>
        <v>0</v>
      </c>
      <c r="BR56" s="45">
        <f t="shared" si="68"/>
        <v>0</v>
      </c>
      <c r="BS56" s="45">
        <f t="shared" si="69"/>
        <v>0.125</v>
      </c>
      <c r="BT56" s="45">
        <f t="shared" si="70"/>
        <v>0.25</v>
      </c>
      <c r="BU56" s="45">
        <f t="shared" si="71"/>
        <v>0.375</v>
      </c>
      <c r="BV56" s="45">
        <f t="shared" si="72"/>
        <v>0.5</v>
      </c>
      <c r="BW56" s="45">
        <f t="shared" si="73"/>
        <v>0.625</v>
      </c>
      <c r="BX56" s="45">
        <f t="shared" si="74"/>
        <v>0.75</v>
      </c>
      <c r="BY56" s="45">
        <f t="shared" si="75"/>
        <v>0.875</v>
      </c>
      <c r="BZ56" s="45">
        <f t="shared" si="54"/>
        <v>1</v>
      </c>
      <c r="CA56" s="260">
        <f t="shared" si="76"/>
        <v>0</v>
      </c>
      <c r="CB56" s="260">
        <f t="shared" si="77"/>
        <v>0</v>
      </c>
      <c r="CC56" s="260">
        <f t="shared" si="78"/>
        <v>0</v>
      </c>
    </row>
    <row r="57" spans="1:81" ht="12.75" customHeight="1" thickBot="1">
      <c r="A57" s="425"/>
      <c r="B57" s="29" t="s">
        <v>41</v>
      </c>
      <c r="C57" s="11">
        <v>17</v>
      </c>
      <c r="D57" s="41">
        <v>1434140.860112974</v>
      </c>
      <c r="E57" s="144"/>
      <c r="F57" s="155">
        <v>820883.6957763091</v>
      </c>
      <c r="G57" s="86">
        <v>0</v>
      </c>
      <c r="H57" s="95"/>
      <c r="I57" s="124"/>
      <c r="J57" s="95"/>
      <c r="K57" s="88">
        <v>0</v>
      </c>
      <c r="L57" s="96">
        <v>0</v>
      </c>
      <c r="M57" s="146"/>
      <c r="N57" s="97"/>
      <c r="O57" s="91">
        <v>0</v>
      </c>
      <c r="P57" s="98"/>
      <c r="Q57" s="93"/>
      <c r="R57" s="98"/>
      <c r="S57" s="166">
        <v>0</v>
      </c>
      <c r="T57" s="175"/>
      <c r="U57" s="147"/>
      <c r="V57" s="167"/>
      <c r="W57" s="56">
        <v>0</v>
      </c>
      <c r="X57" s="56">
        <v>0</v>
      </c>
      <c r="Y57" s="56"/>
      <c r="Z57" s="63"/>
      <c r="AA57" s="75">
        <v>0</v>
      </c>
      <c r="AB57" s="149">
        <v>0</v>
      </c>
      <c r="AC57" s="150"/>
      <c r="AD57" s="64"/>
      <c r="AE57" s="62">
        <v>0</v>
      </c>
      <c r="AF57" s="62">
        <v>0</v>
      </c>
      <c r="AG57" s="151"/>
      <c r="AH57" s="65"/>
      <c r="AI57" s="215">
        <v>0</v>
      </c>
      <c r="AJ57" s="147">
        <v>0</v>
      </c>
      <c r="AK57" s="147"/>
      <c r="AL57" s="167"/>
      <c r="AM57" s="198">
        <v>0</v>
      </c>
      <c r="AN57" s="198">
        <v>0</v>
      </c>
      <c r="AO57" s="198"/>
      <c r="AP57" s="245"/>
      <c r="AQ57" s="152">
        <v>0</v>
      </c>
      <c r="AR57" s="152">
        <v>0</v>
      </c>
      <c r="AS57" s="152"/>
      <c r="AT57" s="195"/>
      <c r="AU57" s="125">
        <v>0</v>
      </c>
      <c r="AV57" s="125">
        <v>0</v>
      </c>
      <c r="AW57" s="125"/>
      <c r="AX57" s="220"/>
      <c r="AY57" s="129">
        <v>140059.97</v>
      </c>
      <c r="AZ57" s="129">
        <v>0</v>
      </c>
      <c r="BA57" s="129"/>
      <c r="BB57" s="129"/>
      <c r="BC57" s="138">
        <f>'[1]Resumen'!$C$44</f>
        <v>96346.01</v>
      </c>
      <c r="BD57" s="136">
        <f>'[1]Resumen'!$F$44</f>
        <v>0</v>
      </c>
      <c r="BE57" s="136"/>
      <c r="BF57" s="136"/>
      <c r="BG57" s="254">
        <f>'[2]Resumen'!$C$44</f>
        <v>21487.85</v>
      </c>
      <c r="BH57" s="254"/>
      <c r="BI57" s="254"/>
      <c r="BJ57" s="254"/>
      <c r="BK57" s="26">
        <f t="shared" si="61"/>
        <v>1993.7305803190754</v>
      </c>
      <c r="BL57" s="46">
        <f t="shared" si="62"/>
        <v>0</v>
      </c>
      <c r="BM57" s="45">
        <f t="shared" si="63"/>
        <v>0.23529411764705888</v>
      </c>
      <c r="BN57" s="45">
        <f t="shared" si="64"/>
        <v>0.2941176470588235</v>
      </c>
      <c r="BO57" s="45">
        <f t="shared" si="65"/>
        <v>0.3529411764705882</v>
      </c>
      <c r="BP57" s="45">
        <f t="shared" si="66"/>
        <v>0.4117647058823529</v>
      </c>
      <c r="BQ57" s="45">
        <f t="shared" si="67"/>
        <v>0.47058823529411764</v>
      </c>
      <c r="BR57" s="45">
        <f t="shared" si="68"/>
        <v>0.5294117647058824</v>
      </c>
      <c r="BS57" s="45">
        <f t="shared" si="69"/>
        <v>0.5882352941176471</v>
      </c>
      <c r="BT57" s="45">
        <f t="shared" si="70"/>
        <v>0.6470588235294117</v>
      </c>
      <c r="BU57" s="45">
        <f t="shared" si="71"/>
        <v>0.7058823529411764</v>
      </c>
      <c r="BV57" s="45">
        <f t="shared" si="72"/>
        <v>0.7647058823529411</v>
      </c>
      <c r="BW57" s="45">
        <f t="shared" si="73"/>
        <v>0.8235294117647058</v>
      </c>
      <c r="BX57" s="45">
        <f t="shared" si="74"/>
        <v>0.8823529411764706</v>
      </c>
      <c r="BY57" s="45">
        <f t="shared" si="75"/>
        <v>0.9411764705882353</v>
      </c>
      <c r="BZ57" s="45">
        <f t="shared" si="54"/>
        <v>1</v>
      </c>
      <c r="CA57" s="260">
        <f t="shared" si="76"/>
        <v>1640715.5663005891</v>
      </c>
      <c r="CB57" s="260">
        <f t="shared" si="77"/>
        <v>1434140.860112974</v>
      </c>
      <c r="CC57" s="260">
        <f t="shared" si="78"/>
        <v>190444.12000395844</v>
      </c>
    </row>
    <row r="58" spans="1:81" s="1" customFormat="1" ht="12.75" customHeight="1" thickBot="1">
      <c r="A58" s="426"/>
      <c r="B58" s="30" t="s">
        <v>42</v>
      </c>
      <c r="C58" s="31"/>
      <c r="D58" s="38">
        <f>SUM(D48:D57)</f>
        <v>30320282.549192045</v>
      </c>
      <c r="E58" s="38"/>
      <c r="F58" s="38">
        <f aca="true" t="shared" si="79" ref="F58:BD58">SUM(F48:F57)</f>
        <v>17410953.85569362</v>
      </c>
      <c r="G58" s="66">
        <f t="shared" si="79"/>
        <v>1429455.3900000001</v>
      </c>
      <c r="H58" s="66">
        <f t="shared" si="79"/>
        <v>0</v>
      </c>
      <c r="I58" s="66"/>
      <c r="J58" s="66"/>
      <c r="K58" s="115">
        <f t="shared" si="79"/>
        <v>1845035.27</v>
      </c>
      <c r="L58" s="115">
        <f t="shared" si="79"/>
        <v>0</v>
      </c>
      <c r="M58" s="115"/>
      <c r="N58" s="115"/>
      <c r="O58" s="67">
        <f t="shared" si="79"/>
        <v>1528257.69</v>
      </c>
      <c r="P58" s="67">
        <f t="shared" si="79"/>
        <v>0</v>
      </c>
      <c r="Q58" s="67"/>
      <c r="R58" s="67"/>
      <c r="S58" s="120">
        <f t="shared" si="79"/>
        <v>1585438.52</v>
      </c>
      <c r="T58" s="121">
        <f t="shared" si="79"/>
        <v>0</v>
      </c>
      <c r="U58" s="121"/>
      <c r="V58" s="122"/>
      <c r="W58" s="66">
        <f t="shared" si="79"/>
        <v>2332967.07</v>
      </c>
      <c r="X58" s="66">
        <f t="shared" si="79"/>
        <v>0</v>
      </c>
      <c r="Y58" s="66"/>
      <c r="Z58" s="66"/>
      <c r="AA58" s="115">
        <f t="shared" si="79"/>
        <v>2367867.5900000003</v>
      </c>
      <c r="AB58" s="115">
        <f t="shared" si="79"/>
        <v>0</v>
      </c>
      <c r="AC58" s="123"/>
      <c r="AD58" s="115"/>
      <c r="AE58" s="67">
        <f t="shared" si="79"/>
        <v>2451346.14</v>
      </c>
      <c r="AF58" s="67">
        <f t="shared" si="79"/>
        <v>0</v>
      </c>
      <c r="AG58" s="67"/>
      <c r="AH58" s="116"/>
      <c r="AI58" s="221">
        <f t="shared" si="79"/>
        <v>2357328.0099999993</v>
      </c>
      <c r="AJ58" s="121">
        <f t="shared" si="79"/>
        <v>0</v>
      </c>
      <c r="AK58" s="121"/>
      <c r="AL58" s="122"/>
      <c r="AM58" s="207">
        <f t="shared" si="79"/>
        <v>2372370</v>
      </c>
      <c r="AN58" s="241">
        <f t="shared" si="79"/>
        <v>0</v>
      </c>
      <c r="AO58" s="241"/>
      <c r="AP58" s="241"/>
      <c r="AQ58" s="184">
        <f t="shared" si="79"/>
        <v>2526316.8300000015</v>
      </c>
      <c r="AR58" s="184">
        <f t="shared" si="79"/>
        <v>0</v>
      </c>
      <c r="AS58" s="184"/>
      <c r="AT58" s="184"/>
      <c r="AU58" s="201">
        <f t="shared" si="79"/>
        <v>2378895.180000002</v>
      </c>
      <c r="AV58" s="201">
        <f t="shared" si="79"/>
        <v>0</v>
      </c>
      <c r="AW58" s="201"/>
      <c r="AX58" s="201"/>
      <c r="AY58" s="132">
        <f t="shared" si="79"/>
        <v>3539875.2099999995</v>
      </c>
      <c r="AZ58" s="132">
        <f t="shared" si="79"/>
        <v>0</v>
      </c>
      <c r="BA58" s="132"/>
      <c r="BB58" s="132"/>
      <c r="BC58" s="139">
        <f t="shared" si="79"/>
        <v>3715586.1299999994</v>
      </c>
      <c r="BD58" s="139">
        <f t="shared" si="79"/>
        <v>0</v>
      </c>
      <c r="BE58" s="139"/>
      <c r="BF58" s="139"/>
      <c r="BG58" s="256">
        <f>+SUM(BG48:BG57)</f>
        <v>4704426.76</v>
      </c>
      <c r="BH58" s="256">
        <f>+SUM(BH48:BH57)</f>
        <v>0</v>
      </c>
      <c r="BI58" s="256"/>
      <c r="BJ58" s="256"/>
      <c r="BK58" s="53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261">
        <f>SUM(CA48:CA57)</f>
        <v>57982923.120981425</v>
      </c>
      <c r="CB58" s="261">
        <f>SUM(CB48:CB57)</f>
        <v>28546912.64204664</v>
      </c>
      <c r="CC58" s="261">
        <f>SUM(CC48:CC57)</f>
        <v>21562399.093575075</v>
      </c>
    </row>
    <row r="59" spans="1:81" s="23" customFormat="1" ht="30" customHeight="1">
      <c r="A59" s="2"/>
      <c r="B59" s="21" t="s">
        <v>43</v>
      </c>
      <c r="C59" s="22"/>
      <c r="D59" s="32">
        <f aca="true" t="shared" si="80" ref="D59:AI59">D13+D45+D47+D58</f>
        <v>365247420.05039185</v>
      </c>
      <c r="E59" s="32"/>
      <c r="F59" s="32">
        <f t="shared" si="80"/>
        <v>208920072.84576294</v>
      </c>
      <c r="G59" s="25">
        <f t="shared" si="80"/>
        <v>21991193.608861998</v>
      </c>
      <c r="H59" s="25">
        <f t="shared" si="80"/>
        <v>0</v>
      </c>
      <c r="I59" s="25"/>
      <c r="J59" s="25"/>
      <c r="K59" s="33">
        <f t="shared" si="80"/>
        <v>21245068.062247</v>
      </c>
      <c r="L59" s="33">
        <f t="shared" si="80"/>
        <v>6861633</v>
      </c>
      <c r="M59" s="33"/>
      <c r="N59" s="33"/>
      <c r="O59" s="34">
        <f t="shared" si="80"/>
        <v>15731828.199016998</v>
      </c>
      <c r="P59" s="34">
        <f t="shared" si="80"/>
        <v>0</v>
      </c>
      <c r="Q59" s="34"/>
      <c r="R59" s="34"/>
      <c r="S59" s="250">
        <f t="shared" si="80"/>
        <v>27177682.650000002</v>
      </c>
      <c r="T59" s="181">
        <f t="shared" si="80"/>
        <v>1983756</v>
      </c>
      <c r="U59" s="181"/>
      <c r="V59" s="181"/>
      <c r="W59" s="25">
        <f t="shared" si="80"/>
        <v>21210692.689999994</v>
      </c>
      <c r="X59" s="25">
        <f t="shared" si="80"/>
        <v>0</v>
      </c>
      <c r="Y59" s="25"/>
      <c r="Z59" s="25"/>
      <c r="AA59" s="33">
        <f t="shared" si="80"/>
        <v>22645037.58</v>
      </c>
      <c r="AB59" s="33">
        <f t="shared" si="80"/>
        <v>3019158.69</v>
      </c>
      <c r="AC59" s="33"/>
      <c r="AD59" s="33"/>
      <c r="AE59" s="36">
        <f t="shared" si="80"/>
        <v>25891274.3133722</v>
      </c>
      <c r="AF59" s="34">
        <f t="shared" si="80"/>
        <v>0</v>
      </c>
      <c r="AG59" s="34"/>
      <c r="AH59" s="34"/>
      <c r="AI59" s="222">
        <f t="shared" si="80"/>
        <v>23534302.86</v>
      </c>
      <c r="AJ59" s="181">
        <f aca="true" t="shared" si="81" ref="AJ59:BH59">AJ13+AJ45+AJ47+AJ58</f>
        <v>169592.56</v>
      </c>
      <c r="AK59" s="181"/>
      <c r="AL59" s="181"/>
      <c r="AM59" s="223">
        <f t="shared" si="81"/>
        <v>23428599.206099994</v>
      </c>
      <c r="AN59" s="246">
        <f t="shared" si="81"/>
        <v>0</v>
      </c>
      <c r="AO59" s="247"/>
      <c r="AP59" s="246"/>
      <c r="AQ59" s="196">
        <f t="shared" si="81"/>
        <v>38687520.20272293</v>
      </c>
      <c r="AR59" s="196">
        <f t="shared" si="81"/>
        <v>0</v>
      </c>
      <c r="AS59" s="185"/>
      <c r="AT59" s="176"/>
      <c r="AU59" s="224">
        <f t="shared" si="81"/>
        <v>42601316.685</v>
      </c>
      <c r="AV59" s="224">
        <f t="shared" si="81"/>
        <v>0</v>
      </c>
      <c r="AW59" s="202"/>
      <c r="AX59" s="224"/>
      <c r="AY59" s="134">
        <f t="shared" si="81"/>
        <v>54988873.61200001</v>
      </c>
      <c r="AZ59" s="134">
        <f t="shared" si="81"/>
        <v>0</v>
      </c>
      <c r="BA59" s="134"/>
      <c r="BB59" s="134"/>
      <c r="BC59" s="141">
        <f t="shared" si="81"/>
        <v>64581286.510000005</v>
      </c>
      <c r="BD59" s="141">
        <f t="shared" si="81"/>
        <v>1434411.81</v>
      </c>
      <c r="BE59" s="141"/>
      <c r="BF59" s="141"/>
      <c r="BG59" s="259">
        <f t="shared" si="81"/>
        <v>77251606.8</v>
      </c>
      <c r="BH59" s="259">
        <f t="shared" si="81"/>
        <v>0</v>
      </c>
      <c r="BI59" s="259"/>
      <c r="BJ59" s="259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263">
        <f>CA13+CA45+CA47+CA58</f>
        <v>771402669.3808188</v>
      </c>
      <c r="CB59" s="263">
        <f>CB13+CB45+CB47+CB58</f>
        <v>84773552.42989579</v>
      </c>
      <c r="CC59" s="263">
        <f>CC13+CC45+CC47+CC58</f>
        <v>355614995.5015673</v>
      </c>
    </row>
    <row r="60" spans="1:81" ht="12.75" customHeight="1">
      <c r="A60" s="427" t="s">
        <v>46</v>
      </c>
      <c r="B60" s="417" t="s">
        <v>6</v>
      </c>
      <c r="C60" s="418"/>
      <c r="D60" s="408">
        <v>1</v>
      </c>
      <c r="E60" s="409"/>
      <c r="F60" s="410"/>
      <c r="G60" s="396">
        <v>0.9050653123523084</v>
      </c>
      <c r="H60" s="397"/>
      <c r="I60" s="397"/>
      <c r="J60" s="398"/>
      <c r="K60" s="393">
        <v>0.8551272714605763</v>
      </c>
      <c r="L60" s="394"/>
      <c r="M60" s="394"/>
      <c r="N60" s="395"/>
      <c r="O60" s="399">
        <v>0.7205548101940741</v>
      </c>
      <c r="P60" s="400"/>
      <c r="Q60" s="400"/>
      <c r="R60" s="401"/>
      <c r="S60" s="402">
        <v>0.6</v>
      </c>
      <c r="T60" s="403"/>
      <c r="U60" s="403"/>
      <c r="V60" s="404"/>
      <c r="W60" s="411">
        <v>0.8784561621618228</v>
      </c>
      <c r="X60" s="412"/>
      <c r="Y60" s="412"/>
      <c r="Z60" s="413"/>
      <c r="AA60" s="411">
        <v>0.8510215533619558</v>
      </c>
      <c r="AB60" s="412"/>
      <c r="AC60" s="412"/>
      <c r="AD60" s="413"/>
      <c r="AE60" s="411">
        <v>0.8767106864656454</v>
      </c>
      <c r="AF60" s="412"/>
      <c r="AG60" s="412"/>
      <c r="AH60" s="413"/>
      <c r="AI60" s="411">
        <v>0.8467329244804255</v>
      </c>
      <c r="AJ60" s="412"/>
      <c r="AK60" s="412"/>
      <c r="AL60" s="413"/>
      <c r="AM60" s="414">
        <v>1</v>
      </c>
      <c r="AN60" s="415">
        <v>0</v>
      </c>
      <c r="AO60" s="415">
        <v>0</v>
      </c>
      <c r="AP60" s="416">
        <v>0</v>
      </c>
      <c r="AQ60" s="436">
        <v>0.9492863426440378</v>
      </c>
      <c r="AR60" s="437">
        <v>0</v>
      </c>
      <c r="AS60" s="437">
        <v>0</v>
      </c>
      <c r="AT60" s="438">
        <v>0</v>
      </c>
      <c r="AU60" s="430">
        <v>0.5966549348404687</v>
      </c>
      <c r="AV60" s="431">
        <v>0</v>
      </c>
      <c r="AW60" s="431">
        <v>0</v>
      </c>
      <c r="AX60" s="432">
        <v>0</v>
      </c>
      <c r="AY60" s="433">
        <v>0.997932684422841</v>
      </c>
      <c r="AZ60" s="434"/>
      <c r="BA60" s="434"/>
      <c r="BB60" s="435"/>
      <c r="BC60" s="405">
        <f>'[1]Resumen'!$D$13</f>
        <v>0.8152270448095819</v>
      </c>
      <c r="BD60" s="406"/>
      <c r="BE60" s="406"/>
      <c r="BF60" s="407"/>
      <c r="BG60" s="439">
        <f>'[2]Resumen'!$D$13</f>
        <v>0.935712723395479</v>
      </c>
      <c r="BH60" s="440"/>
      <c r="BI60" s="440"/>
      <c r="BJ60" s="441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</row>
    <row r="61" spans="1:81" ht="12.75">
      <c r="A61" s="428"/>
      <c r="B61" s="417" t="s">
        <v>16</v>
      </c>
      <c r="C61" s="418"/>
      <c r="D61" s="408">
        <v>1</v>
      </c>
      <c r="E61" s="409"/>
      <c r="F61" s="410"/>
      <c r="G61" s="396">
        <v>0.8725864004484758</v>
      </c>
      <c r="H61" s="397"/>
      <c r="I61" s="397"/>
      <c r="J61" s="398"/>
      <c r="K61" s="393">
        <v>0.8676925522204391</v>
      </c>
      <c r="L61" s="394"/>
      <c r="M61" s="394"/>
      <c r="N61" s="395"/>
      <c r="O61" s="399">
        <v>0.829885249347181</v>
      </c>
      <c r="P61" s="400"/>
      <c r="Q61" s="400"/>
      <c r="R61" s="401"/>
      <c r="S61" s="402">
        <v>0.8782798244820564</v>
      </c>
      <c r="T61" s="403"/>
      <c r="U61" s="403"/>
      <c r="V61" s="404"/>
      <c r="W61" s="411">
        <v>0.8498214964289623</v>
      </c>
      <c r="X61" s="412"/>
      <c r="Y61" s="412"/>
      <c r="Z61" s="413"/>
      <c r="AA61" s="411">
        <v>0.8812210021442073</v>
      </c>
      <c r="AB61" s="412"/>
      <c r="AC61" s="412"/>
      <c r="AD61" s="413"/>
      <c r="AE61" s="411">
        <v>0.8552983946948819</v>
      </c>
      <c r="AF61" s="412"/>
      <c r="AG61" s="412"/>
      <c r="AH61" s="413"/>
      <c r="AI61" s="411">
        <v>0.8649005287424227</v>
      </c>
      <c r="AJ61" s="412"/>
      <c r="AK61" s="412"/>
      <c r="AL61" s="413"/>
      <c r="AM61" s="414">
        <v>0.7733575902062733</v>
      </c>
      <c r="AN61" s="415">
        <v>0</v>
      </c>
      <c r="AO61" s="415">
        <v>0</v>
      </c>
      <c r="AP61" s="416">
        <v>0</v>
      </c>
      <c r="AQ61" s="436">
        <v>0.885616624518406</v>
      </c>
      <c r="AR61" s="437">
        <v>0</v>
      </c>
      <c r="AS61" s="437">
        <v>0</v>
      </c>
      <c r="AT61" s="438">
        <v>0</v>
      </c>
      <c r="AU61" s="430">
        <v>0.819727051974433</v>
      </c>
      <c r="AV61" s="431">
        <v>0</v>
      </c>
      <c r="AW61" s="431">
        <v>0</v>
      </c>
      <c r="AX61" s="432">
        <v>0</v>
      </c>
      <c r="AY61" s="433">
        <v>0.8413287006433159</v>
      </c>
      <c r="AZ61" s="434"/>
      <c r="BA61" s="434"/>
      <c r="BB61" s="435"/>
      <c r="BC61" s="405">
        <f>'[1]Resumen'!$D$39</f>
        <v>0.843728847466</v>
      </c>
      <c r="BD61" s="406"/>
      <c r="BE61" s="406"/>
      <c r="BF61" s="407"/>
      <c r="BG61" s="439">
        <f>'[2]Resumen'!$D$39</f>
        <v>0.7845586863597603</v>
      </c>
      <c r="BH61" s="440"/>
      <c r="BI61" s="440"/>
      <c r="BJ61" s="441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</row>
    <row r="62" spans="1:81" ht="12.75">
      <c r="A62" s="428"/>
      <c r="B62" s="417" t="s">
        <v>35</v>
      </c>
      <c r="C62" s="418"/>
      <c r="D62" s="408">
        <v>1</v>
      </c>
      <c r="E62" s="409"/>
      <c r="F62" s="410"/>
      <c r="G62" s="396">
        <v>1</v>
      </c>
      <c r="H62" s="397"/>
      <c r="I62" s="397"/>
      <c r="J62" s="398"/>
      <c r="K62" s="393">
        <v>1</v>
      </c>
      <c r="L62" s="394"/>
      <c r="M62" s="394"/>
      <c r="N62" s="395"/>
      <c r="O62" s="399">
        <v>1</v>
      </c>
      <c r="P62" s="400"/>
      <c r="Q62" s="400"/>
      <c r="R62" s="401"/>
      <c r="S62" s="402">
        <v>1</v>
      </c>
      <c r="T62" s="403"/>
      <c r="U62" s="403"/>
      <c r="V62" s="404"/>
      <c r="W62" s="411">
        <v>0.9199999999999998</v>
      </c>
      <c r="X62" s="412"/>
      <c r="Y62" s="412"/>
      <c r="Z62" s="413"/>
      <c r="AA62" s="411">
        <v>0.92</v>
      </c>
      <c r="AB62" s="412"/>
      <c r="AC62" s="412"/>
      <c r="AD62" s="413"/>
      <c r="AE62" s="411">
        <v>0.92</v>
      </c>
      <c r="AF62" s="412"/>
      <c r="AG62" s="412"/>
      <c r="AH62" s="413"/>
      <c r="AI62" s="411">
        <v>0.9199999999999998</v>
      </c>
      <c r="AJ62" s="412"/>
      <c r="AK62" s="412"/>
      <c r="AL62" s="413"/>
      <c r="AM62" s="414">
        <v>1</v>
      </c>
      <c r="AN62" s="415">
        <v>0</v>
      </c>
      <c r="AO62" s="415">
        <v>0</v>
      </c>
      <c r="AP62" s="416">
        <v>0</v>
      </c>
      <c r="AQ62" s="436">
        <v>1</v>
      </c>
      <c r="AR62" s="437">
        <v>0</v>
      </c>
      <c r="AS62" s="437">
        <v>0</v>
      </c>
      <c r="AT62" s="438">
        <v>0</v>
      </c>
      <c r="AU62" s="430">
        <v>1</v>
      </c>
      <c r="AV62" s="431">
        <v>0</v>
      </c>
      <c r="AW62" s="431">
        <v>0</v>
      </c>
      <c r="AX62" s="432">
        <v>0</v>
      </c>
      <c r="AY62" s="433">
        <v>1</v>
      </c>
      <c r="AZ62" s="434"/>
      <c r="BA62" s="434"/>
      <c r="BB62" s="435"/>
      <c r="BC62" s="405">
        <f>'[1]Resumen'!$D$41</f>
        <v>0.9000000000000002</v>
      </c>
      <c r="BD62" s="406"/>
      <c r="BE62" s="406"/>
      <c r="BF62" s="407"/>
      <c r="BG62" s="439">
        <f>'[2]Resumen'!$D$41</f>
        <v>0.8999999999999998</v>
      </c>
      <c r="BH62" s="440"/>
      <c r="BI62" s="440"/>
      <c r="BJ62" s="441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</row>
    <row r="63" spans="1:81" ht="12.75">
      <c r="A63" s="429"/>
      <c r="B63" s="417" t="s">
        <v>44</v>
      </c>
      <c r="C63" s="418"/>
      <c r="D63" s="408">
        <v>1</v>
      </c>
      <c r="E63" s="409"/>
      <c r="F63" s="410"/>
      <c r="G63" s="396">
        <v>0.9205248146988343</v>
      </c>
      <c r="H63" s="397"/>
      <c r="I63" s="397"/>
      <c r="J63" s="398"/>
      <c r="K63" s="393">
        <v>0.9063397265028977</v>
      </c>
      <c r="L63" s="394"/>
      <c r="M63" s="394"/>
      <c r="N63" s="395"/>
      <c r="O63" s="399">
        <v>0.9365173657330002</v>
      </c>
      <c r="P63" s="400"/>
      <c r="Q63" s="400"/>
      <c r="R63" s="401"/>
      <c r="S63" s="402">
        <v>0.6</v>
      </c>
      <c r="T63" s="403"/>
      <c r="U63" s="403"/>
      <c r="V63" s="404"/>
      <c r="W63" s="411">
        <v>0.7000000000000005</v>
      </c>
      <c r="X63" s="412"/>
      <c r="Y63" s="412"/>
      <c r="Z63" s="413"/>
      <c r="AA63" s="411">
        <v>0.7180476012174314</v>
      </c>
      <c r="AB63" s="412"/>
      <c r="AC63" s="412"/>
      <c r="AD63" s="413"/>
      <c r="AE63" s="411">
        <v>0.7000000000000002</v>
      </c>
      <c r="AF63" s="412"/>
      <c r="AG63" s="412"/>
      <c r="AH63" s="413"/>
      <c r="AI63" s="411">
        <v>0.6999999999999997</v>
      </c>
      <c r="AJ63" s="412"/>
      <c r="AK63" s="412"/>
      <c r="AL63" s="413"/>
      <c r="AM63" s="414">
        <v>0.7864926737957928</v>
      </c>
      <c r="AN63" s="415">
        <v>0</v>
      </c>
      <c r="AO63" s="415">
        <v>0</v>
      </c>
      <c r="AP63" s="416">
        <v>0</v>
      </c>
      <c r="AQ63" s="436">
        <v>0.888252619627467</v>
      </c>
      <c r="AR63" s="437">
        <v>0</v>
      </c>
      <c r="AS63" s="437">
        <v>0</v>
      </c>
      <c r="AT63" s="438">
        <v>0</v>
      </c>
      <c r="AU63" s="430">
        <v>0.7999999999999988</v>
      </c>
      <c r="AV63" s="431">
        <v>0</v>
      </c>
      <c r="AW63" s="431">
        <v>0</v>
      </c>
      <c r="AX63" s="432">
        <v>0</v>
      </c>
      <c r="AY63" s="433">
        <v>0.8</v>
      </c>
      <c r="AZ63" s="434"/>
      <c r="BA63" s="434"/>
      <c r="BB63" s="435"/>
      <c r="BC63" s="405">
        <f>'[1]Resumen'!$D$45</f>
        <v>0.8025930231901262</v>
      </c>
      <c r="BD63" s="406"/>
      <c r="BE63" s="406"/>
      <c r="BF63" s="407"/>
      <c r="BG63" s="439">
        <f>'[2]Resumen'!$D$45</f>
        <v>0.8004567580939446</v>
      </c>
      <c r="BH63" s="440"/>
      <c r="BI63" s="440"/>
      <c r="BJ63" s="441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</row>
    <row r="64" ht="12.75" customHeight="1"/>
    <row r="66" spans="4:21" ht="1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8" ht="12.75" customHeight="1"/>
    <row r="70" ht="12.75" customHeight="1"/>
    <row r="81" ht="12.75" customHeight="1"/>
  </sheetData>
  <sheetProtection password="CCC5" sheet="1"/>
  <mergeCells count="166">
    <mergeCell ref="A1:BS1"/>
    <mergeCell ref="A2:A4"/>
    <mergeCell ref="B2:B4"/>
    <mergeCell ref="C2:C4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CA2:CC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CA3:CA4"/>
    <mergeCell ref="CB3:CB4"/>
    <mergeCell ref="CC3:CC4"/>
    <mergeCell ref="A5:A13"/>
    <mergeCell ref="A46:A47"/>
    <mergeCell ref="A48:A58"/>
    <mergeCell ref="A60:A63"/>
    <mergeCell ref="B60:C60"/>
    <mergeCell ref="D60:F60"/>
    <mergeCell ref="B62:C62"/>
    <mergeCell ref="D62:F62"/>
    <mergeCell ref="G60:J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61:C61"/>
    <mergeCell ref="D61:F61"/>
    <mergeCell ref="G61:J61"/>
    <mergeCell ref="K61:N61"/>
    <mergeCell ref="O61:R61"/>
    <mergeCell ref="S61:V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G62:J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63:C63"/>
    <mergeCell ref="D63:F63"/>
    <mergeCell ref="G63:J63"/>
    <mergeCell ref="K63:N63"/>
    <mergeCell ref="O63:R63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1:BJ61"/>
    <mergeCell ref="BG62:BJ62"/>
    <mergeCell ref="BG63:BJ63"/>
    <mergeCell ref="BZ3:BZ4"/>
    <mergeCell ref="BG2:BJ2"/>
    <mergeCell ref="BG3:BG4"/>
    <mergeCell ref="BH3:BH4"/>
    <mergeCell ref="BI3:BI4"/>
    <mergeCell ref="BJ3:BJ4"/>
    <mergeCell ref="BG60:BJ60"/>
  </mergeCells>
  <printOptions/>
  <pageMargins left="0.35433070866141736" right="0.2362204724409449" top="0.31496062992125984" bottom="0.6299212598425197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B1">
      <pane xSplit="1" ySplit="4" topLeftCell="BD44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11.421875" defaultRowHeight="12.75"/>
  <cols>
    <col min="1" max="1" width="17.57421875" style="230" hidden="1" customWidth="1"/>
    <col min="2" max="2" width="34.57421875" style="230" customWidth="1"/>
    <col min="3" max="3" width="8.57421875" style="230" customWidth="1"/>
    <col min="4" max="4" width="12.7109375" style="230" customWidth="1"/>
    <col min="5" max="5" width="11.00390625" style="230" customWidth="1"/>
    <col min="6" max="6" width="12.7109375" style="230" customWidth="1"/>
    <col min="7" max="7" width="11.421875" style="230" customWidth="1"/>
    <col min="8" max="18" width="10.8515625" style="230" customWidth="1"/>
    <col min="19" max="19" width="11.140625" style="230" bestFit="1" customWidth="1"/>
    <col min="20" max="30" width="10.8515625" style="230" customWidth="1"/>
    <col min="31" max="31" width="13.140625" style="230" customWidth="1"/>
    <col min="32" max="34" width="10.8515625" style="230" customWidth="1"/>
    <col min="35" max="35" width="15.57421875" style="233" customWidth="1"/>
    <col min="36" max="38" width="10.8515625" style="230" customWidth="1"/>
    <col min="39" max="39" width="13.140625" style="233" bestFit="1" customWidth="1"/>
    <col min="40" max="40" width="10.8515625" style="230" customWidth="1"/>
    <col min="41" max="41" width="17.7109375" style="231" bestFit="1" customWidth="1"/>
    <col min="42" max="42" width="12.421875" style="230" customWidth="1"/>
    <col min="43" max="43" width="12.57421875" style="230" customWidth="1"/>
    <col min="44" max="44" width="10.8515625" style="230" customWidth="1"/>
    <col min="45" max="45" width="10.8515625" style="231" customWidth="1"/>
    <col min="46" max="46" width="10.8515625" style="230" customWidth="1"/>
    <col min="47" max="47" width="12.57421875" style="230" customWidth="1"/>
    <col min="48" max="48" width="10.8515625" style="230" customWidth="1"/>
    <col min="49" max="49" width="10.8515625" style="231" customWidth="1"/>
    <col min="50" max="50" width="10.8515625" style="230" customWidth="1"/>
    <col min="51" max="51" width="18.7109375" style="230" customWidth="1"/>
    <col min="52" max="52" width="10.8515625" style="230" customWidth="1"/>
    <col min="53" max="53" width="17.7109375" style="230" bestFit="1" customWidth="1"/>
    <col min="54" max="54" width="22.7109375" style="230" bestFit="1" customWidth="1"/>
    <col min="55" max="55" width="24.140625" style="230" bestFit="1" customWidth="1"/>
    <col min="56" max="56" width="15.7109375" style="230" customWidth="1"/>
    <col min="57" max="57" width="15.57421875" style="230" customWidth="1"/>
    <col min="58" max="58" width="10.8515625" style="230" customWidth="1"/>
    <col min="59" max="59" width="15.140625" style="230" customWidth="1"/>
    <col min="60" max="60" width="10.8515625" style="230" customWidth="1"/>
    <col min="61" max="61" width="15.00390625" style="230" customWidth="1"/>
    <col min="62" max="62" width="10.8515625" style="230" customWidth="1"/>
    <col min="63" max="63" width="15.00390625" style="230" customWidth="1"/>
    <col min="64" max="64" width="10.8515625" style="230" customWidth="1"/>
    <col min="65" max="65" width="12.57421875" style="230" customWidth="1"/>
    <col min="66" max="66" width="10.8515625" style="230" customWidth="1"/>
    <col min="67" max="83" width="11.140625" style="230" customWidth="1"/>
    <col min="84" max="84" width="25.8515625" style="230" bestFit="1" customWidth="1"/>
    <col min="85" max="85" width="13.00390625" style="230" customWidth="1"/>
    <col min="86" max="86" width="15.421875" style="230" customWidth="1"/>
    <col min="87" max="16384" width="11.421875" style="230" customWidth="1"/>
  </cols>
  <sheetData>
    <row r="1" spans="1:75" ht="12.75">
      <c r="A1" s="324" t="s">
        <v>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</row>
    <row r="2" spans="1:86" ht="12.75" customHeight="1">
      <c r="A2" s="326" t="s">
        <v>0</v>
      </c>
      <c r="B2" s="326" t="s">
        <v>1</v>
      </c>
      <c r="C2" s="329" t="s">
        <v>2</v>
      </c>
      <c r="D2" s="332" t="s">
        <v>68</v>
      </c>
      <c r="E2" s="333"/>
      <c r="F2" s="334"/>
      <c r="G2" s="335">
        <v>2002</v>
      </c>
      <c r="H2" s="336"/>
      <c r="I2" s="336"/>
      <c r="J2" s="337"/>
      <c r="K2" s="338">
        <v>2003</v>
      </c>
      <c r="L2" s="339"/>
      <c r="M2" s="339"/>
      <c r="N2" s="340"/>
      <c r="O2" s="341">
        <v>2004</v>
      </c>
      <c r="P2" s="342"/>
      <c r="Q2" s="342"/>
      <c r="R2" s="343"/>
      <c r="S2" s="344">
        <v>2005</v>
      </c>
      <c r="T2" s="345"/>
      <c r="U2" s="345"/>
      <c r="V2" s="346"/>
      <c r="W2" s="335">
        <v>2006</v>
      </c>
      <c r="X2" s="336"/>
      <c r="Y2" s="336"/>
      <c r="Z2" s="337"/>
      <c r="AA2" s="338">
        <v>2007</v>
      </c>
      <c r="AB2" s="339"/>
      <c r="AC2" s="339"/>
      <c r="AD2" s="340"/>
      <c r="AE2" s="341">
        <v>2008</v>
      </c>
      <c r="AF2" s="342"/>
      <c r="AG2" s="342"/>
      <c r="AH2" s="343"/>
      <c r="AI2" s="344">
        <v>2009</v>
      </c>
      <c r="AJ2" s="345"/>
      <c r="AK2" s="345"/>
      <c r="AL2" s="346"/>
      <c r="AM2" s="347">
        <v>2010</v>
      </c>
      <c r="AN2" s="348"/>
      <c r="AO2" s="348"/>
      <c r="AP2" s="349"/>
      <c r="AQ2" s="350">
        <v>2011</v>
      </c>
      <c r="AR2" s="351"/>
      <c r="AS2" s="351"/>
      <c r="AT2" s="352"/>
      <c r="AU2" s="353">
        <v>2012</v>
      </c>
      <c r="AV2" s="354"/>
      <c r="AW2" s="354"/>
      <c r="AX2" s="355"/>
      <c r="AY2" s="356">
        <v>2013</v>
      </c>
      <c r="AZ2" s="357"/>
      <c r="BA2" s="357"/>
      <c r="BB2" s="358"/>
      <c r="BC2" s="359">
        <v>2014</v>
      </c>
      <c r="BD2" s="360"/>
      <c r="BE2" s="360"/>
      <c r="BF2" s="361"/>
      <c r="BG2" s="442">
        <v>2015</v>
      </c>
      <c r="BH2" s="443"/>
      <c r="BI2" s="443"/>
      <c r="BJ2" s="444"/>
      <c r="BK2" s="447">
        <v>2016</v>
      </c>
      <c r="BL2" s="448"/>
      <c r="BM2" s="448"/>
      <c r="BN2" s="44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62">
        <v>2016</v>
      </c>
      <c r="CG2" s="363"/>
      <c r="CH2" s="364"/>
    </row>
    <row r="3" spans="1:86" s="1" customFormat="1" ht="12.75" customHeight="1">
      <c r="A3" s="327"/>
      <c r="B3" s="327"/>
      <c r="C3" s="330"/>
      <c r="D3" s="365" t="s">
        <v>69</v>
      </c>
      <c r="E3" s="365" t="s">
        <v>3</v>
      </c>
      <c r="F3" s="365" t="s">
        <v>70</v>
      </c>
      <c r="G3" s="367" t="s">
        <v>5</v>
      </c>
      <c r="H3" s="367" t="s">
        <v>4</v>
      </c>
      <c r="I3" s="367" t="s">
        <v>3</v>
      </c>
      <c r="J3" s="367" t="s">
        <v>45</v>
      </c>
      <c r="K3" s="369" t="s">
        <v>5</v>
      </c>
      <c r="L3" s="369" t="s">
        <v>4</v>
      </c>
      <c r="M3" s="369" t="s">
        <v>3</v>
      </c>
      <c r="N3" s="369" t="s">
        <v>45</v>
      </c>
      <c r="O3" s="371" t="s">
        <v>5</v>
      </c>
      <c r="P3" s="371" t="s">
        <v>4</v>
      </c>
      <c r="Q3" s="371" t="s">
        <v>3</v>
      </c>
      <c r="R3" s="371" t="s">
        <v>45</v>
      </c>
      <c r="S3" s="373" t="s">
        <v>5</v>
      </c>
      <c r="T3" s="373" t="s">
        <v>4</v>
      </c>
      <c r="U3" s="373" t="s">
        <v>3</v>
      </c>
      <c r="V3" s="373" t="s">
        <v>45</v>
      </c>
      <c r="W3" s="367" t="s">
        <v>5</v>
      </c>
      <c r="X3" s="367" t="s">
        <v>4</v>
      </c>
      <c r="Y3" s="367" t="s">
        <v>3</v>
      </c>
      <c r="Z3" s="367" t="s">
        <v>45</v>
      </c>
      <c r="AA3" s="369" t="s">
        <v>5</v>
      </c>
      <c r="AB3" s="369" t="s">
        <v>4</v>
      </c>
      <c r="AC3" s="369" t="s">
        <v>3</v>
      </c>
      <c r="AD3" s="369" t="s">
        <v>45</v>
      </c>
      <c r="AE3" s="371" t="s">
        <v>5</v>
      </c>
      <c r="AF3" s="371" t="s">
        <v>4</v>
      </c>
      <c r="AG3" s="371" t="s">
        <v>3</v>
      </c>
      <c r="AH3" s="371" t="s">
        <v>45</v>
      </c>
      <c r="AI3" s="375" t="s">
        <v>5</v>
      </c>
      <c r="AJ3" s="373" t="s">
        <v>4</v>
      </c>
      <c r="AK3" s="373" t="s">
        <v>3</v>
      </c>
      <c r="AL3" s="373" t="s">
        <v>45</v>
      </c>
      <c r="AM3" s="385" t="s">
        <v>5</v>
      </c>
      <c r="AN3" s="387" t="s">
        <v>4</v>
      </c>
      <c r="AO3" s="387" t="s">
        <v>3</v>
      </c>
      <c r="AP3" s="387" t="s">
        <v>93</v>
      </c>
      <c r="AQ3" s="389" t="s">
        <v>5</v>
      </c>
      <c r="AR3" s="389" t="s">
        <v>4</v>
      </c>
      <c r="AS3" s="389" t="s">
        <v>3</v>
      </c>
      <c r="AT3" s="389" t="s">
        <v>93</v>
      </c>
      <c r="AU3" s="379" t="s">
        <v>5</v>
      </c>
      <c r="AV3" s="379" t="s">
        <v>4</v>
      </c>
      <c r="AW3" s="379" t="s">
        <v>3</v>
      </c>
      <c r="AX3" s="379" t="s">
        <v>93</v>
      </c>
      <c r="AY3" s="381" t="s">
        <v>5</v>
      </c>
      <c r="AZ3" s="383" t="s">
        <v>4</v>
      </c>
      <c r="BA3" s="383" t="s">
        <v>3</v>
      </c>
      <c r="BB3" s="383" t="s">
        <v>93</v>
      </c>
      <c r="BC3" s="419" t="s">
        <v>5</v>
      </c>
      <c r="BD3" s="322" t="s">
        <v>4</v>
      </c>
      <c r="BE3" s="322" t="s">
        <v>3</v>
      </c>
      <c r="BF3" s="322" t="s">
        <v>93</v>
      </c>
      <c r="BG3" s="445" t="s">
        <v>5</v>
      </c>
      <c r="BH3" s="445" t="s">
        <v>4</v>
      </c>
      <c r="BI3" s="445" t="s">
        <v>3</v>
      </c>
      <c r="BJ3" s="445" t="s">
        <v>93</v>
      </c>
      <c r="BK3" s="449" t="s">
        <v>5</v>
      </c>
      <c r="BL3" s="449" t="s">
        <v>4</v>
      </c>
      <c r="BM3" s="449" t="s">
        <v>3</v>
      </c>
      <c r="BN3" s="449" t="s">
        <v>93</v>
      </c>
      <c r="BO3" s="377" t="s">
        <v>63</v>
      </c>
      <c r="BP3" s="377" t="s">
        <v>71</v>
      </c>
      <c r="BQ3" s="377" t="s">
        <v>72</v>
      </c>
      <c r="BR3" s="377" t="s">
        <v>73</v>
      </c>
      <c r="BS3" s="377" t="s">
        <v>74</v>
      </c>
      <c r="BT3" s="377" t="s">
        <v>75</v>
      </c>
      <c r="BU3" s="377" t="s">
        <v>62</v>
      </c>
      <c r="BV3" s="377" t="s">
        <v>64</v>
      </c>
      <c r="BW3" s="377" t="s">
        <v>65</v>
      </c>
      <c r="BX3" s="377" t="s">
        <v>66</v>
      </c>
      <c r="BY3" s="377" t="s">
        <v>67</v>
      </c>
      <c r="BZ3" s="377" t="s">
        <v>76</v>
      </c>
      <c r="CA3" s="377" t="s">
        <v>77</v>
      </c>
      <c r="CB3" s="377" t="s">
        <v>78</v>
      </c>
      <c r="CC3" s="377" t="s">
        <v>79</v>
      </c>
      <c r="CD3" s="377" t="s">
        <v>99</v>
      </c>
      <c r="CE3" s="377" t="s">
        <v>100</v>
      </c>
      <c r="CF3" s="391" t="s">
        <v>56</v>
      </c>
      <c r="CG3" s="391" t="s">
        <v>57</v>
      </c>
      <c r="CH3" s="391" t="s">
        <v>58</v>
      </c>
    </row>
    <row r="4" spans="1:86" ht="26.25" customHeight="1">
      <c r="A4" s="328"/>
      <c r="B4" s="328"/>
      <c r="C4" s="331"/>
      <c r="D4" s="366"/>
      <c r="E4" s="366"/>
      <c r="F4" s="366"/>
      <c r="G4" s="368"/>
      <c r="H4" s="368"/>
      <c r="I4" s="368"/>
      <c r="J4" s="368"/>
      <c r="K4" s="370"/>
      <c r="L4" s="370"/>
      <c r="M4" s="370"/>
      <c r="N4" s="370"/>
      <c r="O4" s="372"/>
      <c r="P4" s="372"/>
      <c r="Q4" s="372"/>
      <c r="R4" s="372"/>
      <c r="S4" s="374"/>
      <c r="T4" s="374"/>
      <c r="U4" s="374"/>
      <c r="V4" s="374"/>
      <c r="W4" s="368"/>
      <c r="X4" s="368"/>
      <c r="Y4" s="368"/>
      <c r="Z4" s="368"/>
      <c r="AA4" s="370"/>
      <c r="AB4" s="370"/>
      <c r="AC4" s="370"/>
      <c r="AD4" s="370"/>
      <c r="AE4" s="372"/>
      <c r="AF4" s="372"/>
      <c r="AG4" s="372"/>
      <c r="AH4" s="372"/>
      <c r="AI4" s="376"/>
      <c r="AJ4" s="374"/>
      <c r="AK4" s="374"/>
      <c r="AL4" s="374"/>
      <c r="AM4" s="386"/>
      <c r="AN4" s="388"/>
      <c r="AO4" s="388"/>
      <c r="AP4" s="388"/>
      <c r="AQ4" s="390"/>
      <c r="AR4" s="390"/>
      <c r="AS4" s="390"/>
      <c r="AT4" s="390"/>
      <c r="AU4" s="380"/>
      <c r="AV4" s="380"/>
      <c r="AW4" s="380"/>
      <c r="AX4" s="380"/>
      <c r="AY4" s="382"/>
      <c r="AZ4" s="384"/>
      <c r="BA4" s="384"/>
      <c r="BB4" s="384"/>
      <c r="BC4" s="420"/>
      <c r="BD4" s="323"/>
      <c r="BE4" s="323"/>
      <c r="BF4" s="323"/>
      <c r="BG4" s="446"/>
      <c r="BH4" s="446"/>
      <c r="BI4" s="446"/>
      <c r="BJ4" s="446"/>
      <c r="BK4" s="450"/>
      <c r="BL4" s="450"/>
      <c r="BM4" s="450"/>
      <c r="BN4" s="450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92"/>
      <c r="CG4" s="392"/>
      <c r="CH4" s="392"/>
    </row>
    <row r="5" spans="1:86" ht="12.75" customHeight="1">
      <c r="A5" s="421" t="s">
        <v>6</v>
      </c>
      <c r="B5" s="3" t="s">
        <v>7</v>
      </c>
      <c r="C5" s="7">
        <v>4</v>
      </c>
      <c r="D5" s="37">
        <v>16828362.28897025</v>
      </c>
      <c r="E5" s="144"/>
      <c r="F5" s="145">
        <v>9367054.958283719</v>
      </c>
      <c r="G5" s="86">
        <v>724231.49</v>
      </c>
      <c r="H5" s="87"/>
      <c r="I5" s="124"/>
      <c r="J5" s="87"/>
      <c r="K5" s="88">
        <v>275238.236</v>
      </c>
      <c r="L5" s="89">
        <v>0</v>
      </c>
      <c r="M5" s="146"/>
      <c r="N5" s="90"/>
      <c r="O5" s="91">
        <v>550652.571</v>
      </c>
      <c r="P5" s="92"/>
      <c r="Q5" s="93"/>
      <c r="R5" s="92"/>
      <c r="S5" s="147">
        <v>328758</v>
      </c>
      <c r="T5" s="113"/>
      <c r="U5" s="147"/>
      <c r="V5" s="148"/>
      <c r="W5" s="56">
        <v>722469.45</v>
      </c>
      <c r="X5" s="56">
        <v>0</v>
      </c>
      <c r="Y5" s="56"/>
      <c r="Z5" s="57"/>
      <c r="AA5" s="58">
        <v>244601.91</v>
      </c>
      <c r="AB5" s="149">
        <v>0</v>
      </c>
      <c r="AC5" s="150"/>
      <c r="AD5" s="59"/>
      <c r="AE5" s="62">
        <v>568283.63</v>
      </c>
      <c r="AF5" s="62">
        <v>0</v>
      </c>
      <c r="AG5" s="151"/>
      <c r="AH5" s="60"/>
      <c r="AI5" s="197">
        <v>1730965.9964623996</v>
      </c>
      <c r="AJ5" s="147">
        <v>0</v>
      </c>
      <c r="AK5" s="147"/>
      <c r="AL5" s="148"/>
      <c r="AM5" s="198">
        <v>355982.8599999999</v>
      </c>
      <c r="AN5" s="198">
        <v>0</v>
      </c>
      <c r="AO5" s="198"/>
      <c r="AP5" s="234"/>
      <c r="AQ5" s="152">
        <v>759508.4299999999</v>
      </c>
      <c r="AR5" s="152">
        <v>0</v>
      </c>
      <c r="AS5" s="152"/>
      <c r="AT5" s="186"/>
      <c r="AU5" s="125">
        <v>0</v>
      </c>
      <c r="AV5" s="125">
        <v>0</v>
      </c>
      <c r="AW5" s="125"/>
      <c r="AX5" s="203"/>
      <c r="AY5" s="128">
        <v>237791.6200000001</v>
      </c>
      <c r="AZ5" s="128">
        <v>0</v>
      </c>
      <c r="BA5" s="128"/>
      <c r="BB5" s="128"/>
      <c r="BC5" s="135">
        <f>'[1]Resumen'!C5</f>
        <v>689668.14</v>
      </c>
      <c r="BD5" s="135">
        <f>'[1]Resumen'!F5</f>
        <v>0</v>
      </c>
      <c r="BE5" s="135"/>
      <c r="BF5" s="135"/>
      <c r="BG5" s="253">
        <f>'[2]Resumen'!C5</f>
        <v>2684060.7900000014</v>
      </c>
      <c r="BH5" s="253">
        <f>'[2]Resumen'!F5</f>
        <v>0</v>
      </c>
      <c r="BI5" s="253"/>
      <c r="BJ5" s="253"/>
      <c r="BK5" s="264">
        <f>'[3]Resumen'!C5</f>
        <v>4142247.9999999995</v>
      </c>
      <c r="BL5" s="264">
        <f>'[3]Resumen'!F5</f>
        <v>0</v>
      </c>
      <c r="BM5" s="264"/>
      <c r="BN5" s="264"/>
      <c r="BO5" s="26">
        <f aca="true" t="shared" si="0" ref="BO5:BO12">IF(D5=0,0,2001-(D5-F5)*C5/D5)</f>
        <v>1999.2264923460611</v>
      </c>
      <c r="BP5" s="45">
        <f aca="true" t="shared" si="1" ref="BP5:BP12">IF((1-($CF$2-$BO5)/$C5)&gt;0,(1-($CF$2-$BO5)/$C5),0)</f>
        <v>0</v>
      </c>
      <c r="BQ5" s="45">
        <f aca="true" t="shared" si="2" ref="BQ5:BQ12">IF((1-($CF$2-G$2)/$C5)&gt;0,(1-($CF$2-G$2)/$C5),0)</f>
        <v>0</v>
      </c>
      <c r="BR5" s="45">
        <f aca="true" t="shared" si="3" ref="BR5:BR12">IF((1-($CF$2-K$2)/$C5)&gt;0,(1-($CF$2-K$2)/$C5),0)</f>
        <v>0</v>
      </c>
      <c r="BS5" s="45">
        <f aca="true" t="shared" si="4" ref="BS5:BS12">IF((1-($CF$2-O$2)/$C5)&gt;0,(1-($CF$2-O$2)/$C5),0)</f>
        <v>0</v>
      </c>
      <c r="BT5" s="45">
        <f aca="true" t="shared" si="5" ref="BT5:BT12">IF((1-($CF$2-S$2)/$C5)&gt;0,(1-($CF$2-S$2)/$C5),0)</f>
        <v>0</v>
      </c>
      <c r="BU5" s="45">
        <f aca="true" t="shared" si="6" ref="BU5:BU12">IF((1-($CF$2-W$2)/$C5)&gt;0,(1-($CF$2-W$2)/$C5),0)</f>
        <v>0</v>
      </c>
      <c r="BV5" s="45">
        <f aca="true" t="shared" si="7" ref="BV5:BV12">IF((1-($CF$2-AA$2)/$C5)&gt;0,(1-($CF$2-AA$2)/$C5),0)</f>
        <v>0</v>
      </c>
      <c r="BW5" s="45">
        <f aca="true" t="shared" si="8" ref="BW5:BW12">IF((1-($CF$2-AE$2)/$C5)&gt;0,(1-($CF$2-AE$2)/$C5),0)</f>
        <v>0</v>
      </c>
      <c r="BX5" s="45">
        <f aca="true" t="shared" si="9" ref="BX5:BX12">IF((1-($CF$2-AI$2)/$C5)&gt;0,(1-($CF$2-AI$2)/$C5),0)</f>
        <v>0</v>
      </c>
      <c r="BY5" s="45">
        <f aca="true" t="shared" si="10" ref="BY5:BY12">IF((1-($CF$2-AM$2)/$C5)&gt;0,(1-($CF$2-AM$2)/$C5),0)</f>
        <v>0</v>
      </c>
      <c r="BZ5" s="45">
        <f aca="true" t="shared" si="11" ref="BZ5:BZ12">IF((1-($CF$2-AQ$2)/$C5)&gt;0,(1-($CF$2-AQ$2)/$C5),0)</f>
        <v>0</v>
      </c>
      <c r="CA5" s="45">
        <f aca="true" t="shared" si="12" ref="CA5:CA12">IF((1-($CF$2-AU$2)/$C5)&gt;0,(1-($CF$2-AU$2)/$C5),0)</f>
        <v>0</v>
      </c>
      <c r="CB5" s="45">
        <f aca="true" t="shared" si="13" ref="CB5:CB12">IF((1-($CF$2-AY$2)/$C5)&gt;0,(1-($CF$2-AY$2)/$C5),0)</f>
        <v>0.25</v>
      </c>
      <c r="CC5" s="45">
        <f>IF((1-($CF$2-BC$2)/$C5)&gt;0,(1-($CF$2-BC$2)/$C5),0)</f>
        <v>0.5</v>
      </c>
      <c r="CD5" s="45">
        <f>IF((1-($CF$2-BG$2)/$C5)&gt;0,(1-($CF$2-BG$2)/$C5),0)</f>
        <v>0.75</v>
      </c>
      <c r="CE5" s="45">
        <f>IF((1-($CF$2-BK$2)/$C5)&gt;0,(1-($CF$2-BK$2)/$C5),0)</f>
        <v>1</v>
      </c>
      <c r="CF5" s="260">
        <f>D5-E5+(G5-I5)*G$60+(K5-M5)*K$60+(O5-Q5)*O$60+(S5-U5)*S$60+(W5-Y5)*W$60+(AA5-AC5)*AA$60+(AE5-AG5)*AE$60+(AI5-AK5)*AI$60+(AM5-AO5)*AM$60+(AQ5-AS5)*$AQ$60+(AU5-AW5)*$AU$60+(AY5-BA5)*$AY$60+(BC5-BE5)*$BC$60+(BG5-BI5)*$BG$60+(BK5-BM5)*$BK$60</f>
        <v>29210234.839491356</v>
      </c>
      <c r="CG5" s="260">
        <f>CF5-(IF(BP5=0,0,D5-E5)+IF(BQ5=0,0,(G5-I5)*G$60)+IF(BR5=0,0,(K5-M5)*K$60)+IF(BS5=0,0,(O5-Q5)*O$60)+IF(BT5=0,0,(S5-U5)*S$60)+IF(BU5=0,0,(W5-Y5)*W$60)+IF(BV5=0,0,(AA5-AC5)*AA$60)+IF(BW5=0,0,(AE5-AG5)*AE$60)+IF(BX5=0,0,(AI5-AK5)*AI$60)+IF(BY5=0,0,(AM5-AO5)*AM$60)+IF(BZ5=0,0,(AQ5-AS5)*$AQ$60)+IF(CA5=0,0,(AU5-AW5)*$AU$60)+IF(CB5=0,0,(AY5-BA5)*$AY$60)++IF(CC5=0,0,(BC5-BE5)*$BC$60)+IF(CD5=0,0,(BG5-BI5)*$BG$60)+IF(CE5=0,0,(BK5-BM5)*$BK$60))</f>
        <v>22196912.278391518</v>
      </c>
      <c r="CH5" s="260">
        <f>(D5-E5)*BP5+((G5-H5-(I5-J5))*G$60)*BQ5+((K5-L5-(M5-N5))*K$60)*BR5+((O5-P5-(Q5-R5))*O$60)*BS5+((S5-T5-(U5-V5))*S$60)*BT5+((W5-X5-(Y5-Z5))*W$60)*BU5+((AA5-AB5-(AC5-AD5))*AA$60)*BV5+((AE5-AF5-(AG5-AH5))*AE$60)*BW5+((AI5-AJ5-(AK5-AL5))*AI$60)*BX5+((AM5-AN5)*BY5-(AO5-AP5))*$AM$60+((AQ5-AR5)*BZ5-(AS5-AT5))*$AQ$60+((AU5-AV5)*CA5-(AW5-AX5))*$AU$60+((AY5-AZ5)*CB5-(BA5-BB5))*$AY$60+((BC5-BD5)*CC5-(BF5-BO5))*$BC$60+((BG5-BH5)*CD5-(BI5-BJ5))*$BG$60+((BK5-BL5)*CE5-(BM5-BN5))*$BK$60</f>
        <v>5927981.844616968</v>
      </c>
    </row>
    <row r="6" spans="1:86" ht="12.75" customHeight="1">
      <c r="A6" s="422"/>
      <c r="B6" s="3" t="s">
        <v>8</v>
      </c>
      <c r="C6" s="17">
        <v>1000</v>
      </c>
      <c r="D6" s="37">
        <v>1566646.76421162</v>
      </c>
      <c r="E6" s="144"/>
      <c r="F6" s="153">
        <v>1566646.76421162</v>
      </c>
      <c r="G6" s="86">
        <v>0</v>
      </c>
      <c r="H6" s="87"/>
      <c r="I6" s="124"/>
      <c r="J6" s="87"/>
      <c r="K6" s="88">
        <v>0</v>
      </c>
      <c r="L6" s="89">
        <v>0</v>
      </c>
      <c r="M6" s="146"/>
      <c r="N6" s="90"/>
      <c r="O6" s="94">
        <v>0</v>
      </c>
      <c r="P6" s="92"/>
      <c r="Q6" s="93"/>
      <c r="R6" s="92"/>
      <c r="S6" s="147">
        <v>0</v>
      </c>
      <c r="T6" s="113"/>
      <c r="U6" s="147"/>
      <c r="V6" s="148"/>
      <c r="W6" s="56">
        <v>0</v>
      </c>
      <c r="X6" s="56">
        <v>0</v>
      </c>
      <c r="Y6" s="56"/>
      <c r="Z6" s="57"/>
      <c r="AA6" s="75">
        <v>0</v>
      </c>
      <c r="AB6" s="149">
        <v>0</v>
      </c>
      <c r="AC6" s="150"/>
      <c r="AD6" s="61"/>
      <c r="AE6" s="62">
        <v>0</v>
      </c>
      <c r="AF6" s="62">
        <v>0</v>
      </c>
      <c r="AG6" s="151"/>
      <c r="AH6" s="60"/>
      <c r="AI6" s="197">
        <v>0</v>
      </c>
      <c r="AJ6" s="147">
        <v>0</v>
      </c>
      <c r="AK6" s="147"/>
      <c r="AL6" s="148"/>
      <c r="AM6" s="198">
        <v>0</v>
      </c>
      <c r="AN6" s="198">
        <v>0</v>
      </c>
      <c r="AO6" s="198"/>
      <c r="AP6" s="234"/>
      <c r="AQ6" s="152">
        <v>0</v>
      </c>
      <c r="AR6" s="152">
        <v>0</v>
      </c>
      <c r="AS6" s="152"/>
      <c r="AT6" s="186"/>
      <c r="AU6" s="125">
        <v>0</v>
      </c>
      <c r="AV6" s="125">
        <v>0</v>
      </c>
      <c r="AW6" s="125"/>
      <c r="AX6" s="203"/>
      <c r="AY6" s="128">
        <v>200000</v>
      </c>
      <c r="AZ6" s="128">
        <v>0</v>
      </c>
      <c r="BA6" s="128"/>
      <c r="BB6" s="128"/>
      <c r="BC6" s="135">
        <f>'[1]Resumen'!C6</f>
        <v>0</v>
      </c>
      <c r="BD6" s="135">
        <f>'[1]Resumen'!F6</f>
        <v>0</v>
      </c>
      <c r="BE6" s="135"/>
      <c r="BF6" s="135"/>
      <c r="BG6" s="253">
        <f>'[2]Resumen'!C6</f>
        <v>5006825</v>
      </c>
      <c r="BH6" s="253">
        <f>'[2]Resumen'!F6</f>
        <v>0</v>
      </c>
      <c r="BI6" s="253"/>
      <c r="BJ6" s="253"/>
      <c r="BK6" s="264">
        <f>'[3]Resumen'!C6</f>
        <v>0</v>
      </c>
      <c r="BL6" s="264">
        <f>'[3]Resumen'!F6</f>
        <v>0</v>
      </c>
      <c r="BM6" s="264"/>
      <c r="BN6" s="264"/>
      <c r="BO6" s="26">
        <f t="shared" si="0"/>
        <v>2001</v>
      </c>
      <c r="BP6" s="45">
        <f t="shared" si="1"/>
        <v>0.985</v>
      </c>
      <c r="BQ6" s="45">
        <f t="shared" si="2"/>
        <v>0.986</v>
      </c>
      <c r="BR6" s="45">
        <f t="shared" si="3"/>
        <v>0.987</v>
      </c>
      <c r="BS6" s="45">
        <f t="shared" si="4"/>
        <v>0.988</v>
      </c>
      <c r="BT6" s="45">
        <f t="shared" si="5"/>
        <v>0.989</v>
      </c>
      <c r="BU6" s="45">
        <f t="shared" si="6"/>
        <v>0.99</v>
      </c>
      <c r="BV6" s="45">
        <f t="shared" si="7"/>
        <v>0.991</v>
      </c>
      <c r="BW6" s="45">
        <f t="shared" si="8"/>
        <v>0.992</v>
      </c>
      <c r="BX6" s="45">
        <f t="shared" si="9"/>
        <v>0.993</v>
      </c>
      <c r="BY6" s="45">
        <f t="shared" si="10"/>
        <v>0.994</v>
      </c>
      <c r="BZ6" s="45">
        <f t="shared" si="11"/>
        <v>0.995</v>
      </c>
      <c r="CA6" s="45">
        <f t="shared" si="12"/>
        <v>0.996</v>
      </c>
      <c r="CB6" s="45">
        <f t="shared" si="13"/>
        <v>0.997</v>
      </c>
      <c r="CC6" s="45">
        <f aca="true" t="shared" si="14" ref="CC6:CC12">IF((1-($CF$2-BC$2)/$C6)&gt;0,(1-($CF$2-BC$2)/$C6),0)</f>
        <v>0.998</v>
      </c>
      <c r="CD6" s="45">
        <f>IF((1-($CF$2-BG$2)/$C6)&gt;0,(1-($CF$2-BG$2)/$C6),0)</f>
        <v>0.999</v>
      </c>
      <c r="CE6" s="45">
        <f aca="true" t="shared" si="15" ref="CE6:CE12">IF((1-($CF$2-BK$2)/$C6)&gt;0,(1-($CF$2-BK$2)/$C6),0)</f>
        <v>1</v>
      </c>
      <c r="CF6" s="260">
        <f aca="true" t="shared" si="16" ref="CF6:CF12">D6-E6+(G6-I6)*G$60+(K6-M6)*K$60+(O6-Q6)*O$60+(S6-U6)*S$60+(W6-Y6)*W$60+(AA6-AC6)*AA$60+(AE6-AG6)*AE$60+(AI6-AK6)*AI$60+(AM6-AO6)*AM$60+(AQ6-AS6)*$AQ$60+(AU6-AW6)*$AU$60+(AY6-BA6)*$AY$60+(BC6-BE6)*$BC$60+(BG6-BI6)*$BG$60+(BK6-BM6)*$BK$60</f>
        <v>6451183.157410757</v>
      </c>
      <c r="CG6" s="260">
        <f aca="true" t="shared" si="17" ref="CG6:CG12">CF6-(IF(BP6=0,0,D6-E6)+IF(BQ6=0,0,(G6-I6)*G$60)+IF(BR6=0,0,(K6-M6)*K$60)+IF(BS6=0,0,(O6-Q6)*O$60)+IF(BT6=0,0,(S6-U6)*S$60)+IF(BU6=0,0,(W6-Y6)*W$60)+IF(BV6=0,0,(AA6-AC6)*AA$60)+IF(BW6=0,0,(AE6-AG6)*AE$60)+IF(BX6=0,0,(AI6-AK6)*AI$60)+IF(BY6=0,0,(AM6-AO6)*AM$60)+IF(BZ6=0,0,(AQ6-AS6)*$AQ$60)+IF(CA6=0,0,(AU6-AW6)*$AU$60)+IF(CB6=0,0,(AY6-BA6)*$AY$60)++IF(CC6=0,0,(BC6-BE6)*$BC$60)+IF(CD6=0,0,(BG6-BI6)*$BG$60)+IF(CE6=0,0,(BK6-BM6)*$BK$60))</f>
        <v>0</v>
      </c>
      <c r="CH6" s="260">
        <f aca="true" t="shared" si="18" ref="CH6:CH12">(D6-E6)*BP6+((G6-H6-(I6-J6))*G$60)*BQ6+((K6-L6-(M6-N6))*K$60)*BR6+((O6-P6-(Q6-R6))*O$60)*BS6+((S6-T6-(U6-V6))*S$60)*BT6+((W6-X6-(Y6-Z6))*W$60)*BU6+((AA6-AB6-(AC6-AD6))*AA$60)*BV6+((AE6-AF6-(AG6-AH6))*AE$60)*BW6+((AI6-AJ6-(AK6-AL6))*AI$60)*BX6+((AM6-AN6)*BY6-(AO6-AP6))*$AM$60+((AQ6-AR6)*BZ6-(AS6-AT6))*$AQ$60+((AU6-AV6)*CA6-(AW6-AX6))*$AU$60+((AY6-AZ6)*CB6-(BA6-BB6))*$AY$60+((BC6-BD6)*CC6-(BF6-BO6))*$BC$60+((BG6-BH6)*CD6-(BI6-BJ6))*$BG$60+((BK6-BL6)*CE6-(BM6-BN6))*$BK$60</f>
        <v>6424031.015797278</v>
      </c>
    </row>
    <row r="7" spans="1:86" ht="12.75" customHeight="1">
      <c r="A7" s="422"/>
      <c r="B7" s="3" t="s">
        <v>9</v>
      </c>
      <c r="C7" s="7">
        <v>40</v>
      </c>
      <c r="D7" s="37">
        <v>16418089.16985134</v>
      </c>
      <c r="E7" s="144"/>
      <c r="F7" s="145">
        <v>9218567.558574488</v>
      </c>
      <c r="G7" s="86">
        <v>2075393.48</v>
      </c>
      <c r="H7" s="87"/>
      <c r="I7" s="124"/>
      <c r="J7" s="87"/>
      <c r="K7" s="88">
        <v>23435.23</v>
      </c>
      <c r="L7" s="89">
        <v>0</v>
      </c>
      <c r="M7" s="146"/>
      <c r="N7" s="90"/>
      <c r="O7" s="94">
        <v>274437.07</v>
      </c>
      <c r="P7" s="92"/>
      <c r="Q7" s="93"/>
      <c r="R7" s="92"/>
      <c r="S7" s="147">
        <v>191778.05</v>
      </c>
      <c r="T7" s="113"/>
      <c r="U7" s="147"/>
      <c r="V7" s="148"/>
      <c r="W7" s="56">
        <v>72957.28</v>
      </c>
      <c r="X7" s="56">
        <v>0</v>
      </c>
      <c r="Y7" s="56"/>
      <c r="Z7" s="57"/>
      <c r="AA7" s="69">
        <v>457283</v>
      </c>
      <c r="AB7" s="149">
        <v>0</v>
      </c>
      <c r="AC7" s="150"/>
      <c r="AD7" s="61"/>
      <c r="AE7" s="62">
        <v>31620.100000000002</v>
      </c>
      <c r="AF7" s="62">
        <v>0</v>
      </c>
      <c r="AG7" s="151"/>
      <c r="AH7" s="60"/>
      <c r="AI7" s="197">
        <v>549574</v>
      </c>
      <c r="AJ7" s="147">
        <v>0</v>
      </c>
      <c r="AK7" s="147"/>
      <c r="AL7" s="148"/>
      <c r="AM7" s="198">
        <v>0</v>
      </c>
      <c r="AN7" s="198">
        <v>0</v>
      </c>
      <c r="AO7" s="198"/>
      <c r="AP7" s="234"/>
      <c r="AQ7" s="152">
        <v>28087.590000000004</v>
      </c>
      <c r="AR7" s="152">
        <v>0</v>
      </c>
      <c r="AS7" s="152"/>
      <c r="AT7" s="186"/>
      <c r="AU7" s="125">
        <v>632396.8099999999</v>
      </c>
      <c r="AV7" s="125">
        <v>0</v>
      </c>
      <c r="AW7" s="125"/>
      <c r="AX7" s="203"/>
      <c r="AY7" s="128">
        <v>2591</v>
      </c>
      <c r="AZ7" s="128">
        <v>0</v>
      </c>
      <c r="BA7" s="128"/>
      <c r="BB7" s="128"/>
      <c r="BC7" s="135">
        <f>'[1]Resumen'!C7</f>
        <v>88437.89</v>
      </c>
      <c r="BD7" s="135">
        <f>'[1]Resumen'!F7</f>
        <v>0</v>
      </c>
      <c r="BE7" s="135"/>
      <c r="BF7" s="135"/>
      <c r="BG7" s="253">
        <f>'[2]Resumen'!C7</f>
        <v>1401464.95</v>
      </c>
      <c r="BH7" s="253">
        <f>'[2]Resumen'!F7</f>
        <v>0</v>
      </c>
      <c r="BI7" s="253"/>
      <c r="BJ7" s="253"/>
      <c r="BK7" s="264">
        <f>'[3]Resumen'!C7</f>
        <v>1095856.12</v>
      </c>
      <c r="BL7" s="264">
        <f>'[3]Resumen'!F7</f>
        <v>0</v>
      </c>
      <c r="BM7" s="264"/>
      <c r="BN7" s="264"/>
      <c r="BO7" s="26">
        <f t="shared" si="0"/>
        <v>1983.4595382890298</v>
      </c>
      <c r="BP7" s="45">
        <f t="shared" si="1"/>
        <v>0.1864884572257438</v>
      </c>
      <c r="BQ7" s="45">
        <f t="shared" si="2"/>
        <v>0.65</v>
      </c>
      <c r="BR7" s="45">
        <f t="shared" si="3"/>
        <v>0.675</v>
      </c>
      <c r="BS7" s="45">
        <f t="shared" si="4"/>
        <v>0.7</v>
      </c>
      <c r="BT7" s="45">
        <f t="shared" si="5"/>
        <v>0.725</v>
      </c>
      <c r="BU7" s="45">
        <f t="shared" si="6"/>
        <v>0.75</v>
      </c>
      <c r="BV7" s="45">
        <f t="shared" si="7"/>
        <v>0.775</v>
      </c>
      <c r="BW7" s="45">
        <f t="shared" si="8"/>
        <v>0.8</v>
      </c>
      <c r="BX7" s="45">
        <f t="shared" si="9"/>
        <v>0.825</v>
      </c>
      <c r="BY7" s="45">
        <f t="shared" si="10"/>
        <v>0.85</v>
      </c>
      <c r="BZ7" s="45">
        <f t="shared" si="11"/>
        <v>0.875</v>
      </c>
      <c r="CA7" s="45">
        <f t="shared" si="12"/>
        <v>0.9</v>
      </c>
      <c r="CB7" s="45">
        <f t="shared" si="13"/>
        <v>0.925</v>
      </c>
      <c r="CC7" s="45">
        <f t="shared" si="14"/>
        <v>0.95</v>
      </c>
      <c r="CD7" s="45">
        <f aca="true" t="shared" si="19" ref="CD7:CD12">IF((1-($CF$2-BG$2)/$C7)&gt;0,(1-($CF$2-BG$2)/$C7),0)</f>
        <v>0.975</v>
      </c>
      <c r="CE7" s="45">
        <f t="shared" si="15"/>
        <v>1</v>
      </c>
      <c r="CF7" s="260">
        <f t="shared" si="16"/>
        <v>22345117.363692414</v>
      </c>
      <c r="CG7" s="260">
        <f t="shared" si="17"/>
        <v>0</v>
      </c>
      <c r="CH7" s="260">
        <f t="shared" si="18"/>
        <v>7967310.13093713</v>
      </c>
    </row>
    <row r="8" spans="1:86" ht="12.75" customHeight="1">
      <c r="A8" s="422"/>
      <c r="B8" s="3" t="s">
        <v>10</v>
      </c>
      <c r="C8" s="7">
        <v>7</v>
      </c>
      <c r="D8" s="37">
        <v>3605931.36620409</v>
      </c>
      <c r="E8" s="144"/>
      <c r="F8" s="145">
        <v>2006491.8539852</v>
      </c>
      <c r="G8" s="86">
        <v>516686.54</v>
      </c>
      <c r="H8" s="87"/>
      <c r="I8" s="124"/>
      <c r="J8" s="87"/>
      <c r="K8" s="88">
        <v>20337.78</v>
      </c>
      <c r="L8" s="89">
        <v>0</v>
      </c>
      <c r="M8" s="146"/>
      <c r="N8" s="90"/>
      <c r="O8" s="94">
        <v>50764.86</v>
      </c>
      <c r="P8" s="92"/>
      <c r="Q8" s="93"/>
      <c r="R8" s="92"/>
      <c r="S8" s="147">
        <v>12982.75</v>
      </c>
      <c r="T8" s="113"/>
      <c r="U8" s="147"/>
      <c r="V8" s="148"/>
      <c r="W8" s="56">
        <v>29305.8</v>
      </c>
      <c r="X8" s="56">
        <v>0</v>
      </c>
      <c r="Y8" s="56"/>
      <c r="Z8" s="57"/>
      <c r="AA8" s="75">
        <v>178964.1</v>
      </c>
      <c r="AB8" s="149">
        <v>0</v>
      </c>
      <c r="AC8" s="150"/>
      <c r="AD8" s="61"/>
      <c r="AE8" s="62">
        <v>60471.6</v>
      </c>
      <c r="AF8" s="62">
        <v>0</v>
      </c>
      <c r="AG8" s="151"/>
      <c r="AH8" s="60"/>
      <c r="AI8" s="197">
        <v>6430</v>
      </c>
      <c r="AJ8" s="147">
        <v>0</v>
      </c>
      <c r="AK8" s="147"/>
      <c r="AL8" s="148"/>
      <c r="AM8" s="198">
        <v>0</v>
      </c>
      <c r="AN8" s="198">
        <v>0</v>
      </c>
      <c r="AO8" s="198"/>
      <c r="AP8" s="234"/>
      <c r="AQ8" s="152">
        <v>6797.9</v>
      </c>
      <c r="AR8" s="152">
        <v>0</v>
      </c>
      <c r="AS8" s="152"/>
      <c r="AT8" s="225"/>
      <c r="AU8" s="125">
        <v>237363.90000000002</v>
      </c>
      <c r="AV8" s="125">
        <v>0</v>
      </c>
      <c r="AW8" s="125"/>
      <c r="AX8" s="227"/>
      <c r="AY8" s="128">
        <v>11942</v>
      </c>
      <c r="AZ8" s="128">
        <v>0</v>
      </c>
      <c r="BA8" s="128"/>
      <c r="BB8" s="128"/>
      <c r="BC8" s="135">
        <f>'[1]Resumen'!C8</f>
        <v>7900.75</v>
      </c>
      <c r="BD8" s="135">
        <f>'[1]Resumen'!F8</f>
        <v>0</v>
      </c>
      <c r="BE8" s="135"/>
      <c r="BF8" s="135"/>
      <c r="BG8" s="253">
        <f>'[2]Resumen'!C8</f>
        <v>3235.56</v>
      </c>
      <c r="BH8" s="253">
        <f>'[2]Resumen'!F8</f>
        <v>0</v>
      </c>
      <c r="BI8" s="253"/>
      <c r="BJ8" s="253"/>
      <c r="BK8" s="264">
        <f>'[3]Resumen'!C8</f>
        <v>577966.28</v>
      </c>
      <c r="BL8" s="264">
        <f>'[3]Resumen'!F8</f>
        <v>0</v>
      </c>
      <c r="BM8" s="264"/>
      <c r="BN8" s="264"/>
      <c r="BO8" s="26">
        <f t="shared" si="0"/>
        <v>1997.895094374101</v>
      </c>
      <c r="BP8" s="45">
        <f t="shared" si="1"/>
        <v>0</v>
      </c>
      <c r="BQ8" s="45">
        <f t="shared" si="2"/>
        <v>0</v>
      </c>
      <c r="BR8" s="45">
        <f t="shared" si="3"/>
        <v>0</v>
      </c>
      <c r="BS8" s="45">
        <f t="shared" si="4"/>
        <v>0</v>
      </c>
      <c r="BT8" s="45">
        <f t="shared" si="5"/>
        <v>0</v>
      </c>
      <c r="BU8" s="45">
        <f t="shared" si="6"/>
        <v>0</v>
      </c>
      <c r="BV8" s="45">
        <f t="shared" si="7"/>
        <v>0</v>
      </c>
      <c r="BW8" s="45">
        <f t="shared" si="8"/>
        <v>0</v>
      </c>
      <c r="BX8" s="45">
        <f t="shared" si="9"/>
        <v>0</v>
      </c>
      <c r="BY8" s="45">
        <f t="shared" si="10"/>
        <v>0.1428571428571429</v>
      </c>
      <c r="BZ8" s="45">
        <f t="shared" si="11"/>
        <v>0.2857142857142857</v>
      </c>
      <c r="CA8" s="45">
        <f t="shared" si="12"/>
        <v>0.4285714285714286</v>
      </c>
      <c r="CB8" s="45">
        <f t="shared" si="13"/>
        <v>0.5714285714285714</v>
      </c>
      <c r="CC8" s="45">
        <f t="shared" si="14"/>
        <v>0.7142857142857143</v>
      </c>
      <c r="CD8" s="45">
        <f t="shared" si="19"/>
        <v>0.8571428571428572</v>
      </c>
      <c r="CE8" s="45">
        <f t="shared" si="15"/>
        <v>1</v>
      </c>
      <c r="CF8" s="260">
        <f t="shared" si="16"/>
        <v>5057873.596671382</v>
      </c>
      <c r="CG8" s="260">
        <f t="shared" si="17"/>
        <v>4371833.092925411</v>
      </c>
      <c r="CH8" s="260">
        <f t="shared" si="18"/>
        <v>594751.4649374236</v>
      </c>
    </row>
    <row r="9" spans="1:86" ht="12.75" customHeight="1">
      <c r="A9" s="422"/>
      <c r="B9" s="3" t="s">
        <v>11</v>
      </c>
      <c r="C9" s="7">
        <v>4</v>
      </c>
      <c r="D9" s="37">
        <v>4696061.24709316</v>
      </c>
      <c r="E9" s="144"/>
      <c r="F9" s="145">
        <v>2614696.19114189</v>
      </c>
      <c r="G9" s="86">
        <v>217025.03</v>
      </c>
      <c r="H9" s="87"/>
      <c r="I9" s="124"/>
      <c r="J9" s="87"/>
      <c r="K9" s="88">
        <v>154928.79</v>
      </c>
      <c r="L9" s="89">
        <v>0</v>
      </c>
      <c r="M9" s="146"/>
      <c r="N9" s="90"/>
      <c r="O9" s="94">
        <v>173538.07200000007</v>
      </c>
      <c r="P9" s="92"/>
      <c r="Q9" s="93"/>
      <c r="R9" s="92"/>
      <c r="S9" s="147">
        <v>226869.12</v>
      </c>
      <c r="T9" s="113"/>
      <c r="U9" s="147"/>
      <c r="V9" s="148"/>
      <c r="W9" s="56">
        <v>459584.46</v>
      </c>
      <c r="X9" s="56">
        <v>0</v>
      </c>
      <c r="Y9" s="56"/>
      <c r="Z9" s="57"/>
      <c r="AA9" s="75">
        <v>254650.30000000002</v>
      </c>
      <c r="AB9" s="149">
        <v>0</v>
      </c>
      <c r="AC9" s="150"/>
      <c r="AD9" s="61"/>
      <c r="AE9" s="62">
        <v>77820.41</v>
      </c>
      <c r="AF9" s="62">
        <v>0</v>
      </c>
      <c r="AG9" s="151"/>
      <c r="AH9" s="60"/>
      <c r="AI9" s="197">
        <v>288251.0075000001</v>
      </c>
      <c r="AJ9" s="147">
        <v>0</v>
      </c>
      <c r="AK9" s="147"/>
      <c r="AL9" s="148"/>
      <c r="AM9" s="198">
        <v>76228.29</v>
      </c>
      <c r="AN9" s="198">
        <v>0</v>
      </c>
      <c r="AO9" s="198"/>
      <c r="AP9" s="234"/>
      <c r="AQ9" s="152">
        <v>133801.85</v>
      </c>
      <c r="AR9" s="152">
        <v>0</v>
      </c>
      <c r="AS9" s="152"/>
      <c r="AT9" s="225"/>
      <c r="AU9" s="125">
        <v>0</v>
      </c>
      <c r="AV9" s="125">
        <v>0</v>
      </c>
      <c r="AW9" s="125"/>
      <c r="AX9" s="203"/>
      <c r="AY9" s="128">
        <v>272670.61</v>
      </c>
      <c r="AZ9" s="128">
        <v>0</v>
      </c>
      <c r="BA9" s="128"/>
      <c r="BB9" s="128"/>
      <c r="BC9" s="135">
        <f>'[1]Resumen'!C9</f>
        <v>607915.41</v>
      </c>
      <c r="BD9" s="135">
        <f>'[1]Resumen'!F9</f>
        <v>0</v>
      </c>
      <c r="BE9" s="135"/>
      <c r="BF9" s="135"/>
      <c r="BG9" s="253">
        <f>'[2]Resumen'!C9</f>
        <v>419201.62</v>
      </c>
      <c r="BH9" s="253">
        <f>'[2]Resumen'!F9</f>
        <v>0</v>
      </c>
      <c r="BI9" s="253"/>
      <c r="BJ9" s="253"/>
      <c r="BK9" s="264">
        <f>'[3]Resumen'!C9</f>
        <v>158413.68000000002</v>
      </c>
      <c r="BL9" s="264">
        <f>'[3]Resumen'!F9</f>
        <v>0</v>
      </c>
      <c r="BM9" s="264"/>
      <c r="BN9" s="264"/>
      <c r="BO9" s="26">
        <f t="shared" si="0"/>
        <v>1999.2271397697468</v>
      </c>
      <c r="BP9" s="45">
        <f t="shared" si="1"/>
        <v>0</v>
      </c>
      <c r="BQ9" s="45">
        <f t="shared" si="2"/>
        <v>0</v>
      </c>
      <c r="BR9" s="45">
        <f t="shared" si="3"/>
        <v>0</v>
      </c>
      <c r="BS9" s="45">
        <f t="shared" si="4"/>
        <v>0</v>
      </c>
      <c r="BT9" s="45">
        <f t="shared" si="5"/>
        <v>0</v>
      </c>
      <c r="BU9" s="45">
        <f t="shared" si="6"/>
        <v>0</v>
      </c>
      <c r="BV9" s="45">
        <f t="shared" si="7"/>
        <v>0</v>
      </c>
      <c r="BW9" s="45">
        <f t="shared" si="8"/>
        <v>0</v>
      </c>
      <c r="BX9" s="45">
        <f t="shared" si="9"/>
        <v>0</v>
      </c>
      <c r="BY9" s="45">
        <f t="shared" si="10"/>
        <v>0</v>
      </c>
      <c r="BZ9" s="45">
        <f t="shared" si="11"/>
        <v>0</v>
      </c>
      <c r="CA9" s="45">
        <f t="shared" si="12"/>
        <v>0</v>
      </c>
      <c r="CB9" s="45">
        <f t="shared" si="13"/>
        <v>0.25</v>
      </c>
      <c r="CC9" s="45">
        <f t="shared" si="14"/>
        <v>0.5</v>
      </c>
      <c r="CD9" s="45">
        <f t="shared" si="19"/>
        <v>0.75</v>
      </c>
      <c r="CE9" s="45">
        <f t="shared" si="15"/>
        <v>1</v>
      </c>
      <c r="CF9" s="260">
        <f t="shared" si="16"/>
        <v>7723647.888913057</v>
      </c>
      <c r="CG9" s="260">
        <f t="shared" si="17"/>
        <v>6422111.928906621</v>
      </c>
      <c r="CH9" s="260">
        <f t="shared" si="18"/>
        <v>753227.9847193552</v>
      </c>
    </row>
    <row r="10" spans="1:86" ht="12.75" customHeight="1">
      <c r="A10" s="422"/>
      <c r="B10" s="3" t="s">
        <v>12</v>
      </c>
      <c r="C10" s="7">
        <v>5</v>
      </c>
      <c r="D10" s="37">
        <v>5798560.323719959</v>
      </c>
      <c r="E10" s="144"/>
      <c r="F10" s="145">
        <v>3227551.952161356</v>
      </c>
      <c r="G10" s="86">
        <v>0</v>
      </c>
      <c r="H10" s="87"/>
      <c r="I10" s="124"/>
      <c r="J10" s="87"/>
      <c r="K10" s="88">
        <v>0</v>
      </c>
      <c r="L10" s="89">
        <v>0</v>
      </c>
      <c r="M10" s="146"/>
      <c r="N10" s="90"/>
      <c r="O10" s="94">
        <v>0</v>
      </c>
      <c r="P10" s="92"/>
      <c r="Q10" s="93"/>
      <c r="R10" s="92"/>
      <c r="S10" s="147">
        <v>0</v>
      </c>
      <c r="T10" s="113"/>
      <c r="U10" s="147"/>
      <c r="V10" s="148"/>
      <c r="W10" s="56">
        <v>405378.07</v>
      </c>
      <c r="X10" s="56">
        <v>0</v>
      </c>
      <c r="Y10" s="56"/>
      <c r="Z10" s="57"/>
      <c r="AA10" s="75">
        <v>0</v>
      </c>
      <c r="AB10" s="149">
        <v>0</v>
      </c>
      <c r="AC10" s="150"/>
      <c r="AD10" s="61"/>
      <c r="AE10" s="62">
        <v>149314.29</v>
      </c>
      <c r="AF10" s="62">
        <v>0</v>
      </c>
      <c r="AG10" s="151"/>
      <c r="AH10" s="60"/>
      <c r="AI10" s="197">
        <v>0</v>
      </c>
      <c r="AJ10" s="147">
        <v>0</v>
      </c>
      <c r="AK10" s="147"/>
      <c r="AL10" s="148"/>
      <c r="AM10" s="198">
        <v>0</v>
      </c>
      <c r="AN10" s="198">
        <v>0</v>
      </c>
      <c r="AO10" s="198"/>
      <c r="AP10" s="234"/>
      <c r="AQ10" s="152">
        <v>370753.65</v>
      </c>
      <c r="AR10" s="152">
        <v>0</v>
      </c>
      <c r="AS10" s="152"/>
      <c r="AT10" s="225"/>
      <c r="AU10" s="125">
        <v>578298.94</v>
      </c>
      <c r="AV10" s="125">
        <v>0</v>
      </c>
      <c r="AW10" s="125"/>
      <c r="AX10" s="227"/>
      <c r="AY10" s="128">
        <v>474988</v>
      </c>
      <c r="AZ10" s="128">
        <v>0</v>
      </c>
      <c r="BA10" s="128"/>
      <c r="BB10" s="128"/>
      <c r="BC10" s="135">
        <f>'[1]Resumen'!C10</f>
        <v>0</v>
      </c>
      <c r="BD10" s="135">
        <f>'[1]Resumen'!F10</f>
        <v>0</v>
      </c>
      <c r="BE10" s="135"/>
      <c r="BF10" s="135"/>
      <c r="BG10" s="253">
        <f>'[2]Resumen'!C10</f>
        <v>1163538.24</v>
      </c>
      <c r="BH10" s="253">
        <f>'[2]Resumen'!F10</f>
        <v>0</v>
      </c>
      <c r="BI10" s="253"/>
      <c r="BJ10" s="253"/>
      <c r="BK10" s="264">
        <f>'[3]Resumen'!C10</f>
        <v>905277.61</v>
      </c>
      <c r="BL10" s="264">
        <f>'[3]Resumen'!F10</f>
        <v>0</v>
      </c>
      <c r="BM10" s="264"/>
      <c r="BN10" s="264"/>
      <c r="BO10" s="26">
        <f t="shared" si="0"/>
        <v>1998.783063184631</v>
      </c>
      <c r="BP10" s="45">
        <f t="shared" si="1"/>
        <v>0</v>
      </c>
      <c r="BQ10" s="45">
        <f t="shared" si="2"/>
        <v>0</v>
      </c>
      <c r="BR10" s="45">
        <f t="shared" si="3"/>
        <v>0</v>
      </c>
      <c r="BS10" s="45">
        <f t="shared" si="4"/>
        <v>0</v>
      </c>
      <c r="BT10" s="45">
        <f t="shared" si="5"/>
        <v>0</v>
      </c>
      <c r="BU10" s="45">
        <f t="shared" si="6"/>
        <v>0</v>
      </c>
      <c r="BV10" s="45">
        <f t="shared" si="7"/>
        <v>0</v>
      </c>
      <c r="BW10" s="45">
        <f t="shared" si="8"/>
        <v>0</v>
      </c>
      <c r="BX10" s="45">
        <f t="shared" si="9"/>
        <v>0</v>
      </c>
      <c r="BY10" s="45">
        <f t="shared" si="10"/>
        <v>0</v>
      </c>
      <c r="BZ10" s="45">
        <f t="shared" si="11"/>
        <v>0</v>
      </c>
      <c r="CA10" s="45">
        <f t="shared" si="12"/>
        <v>0.19999999999999996</v>
      </c>
      <c r="CB10" s="45">
        <f t="shared" si="13"/>
        <v>0.4</v>
      </c>
      <c r="CC10" s="45">
        <f t="shared" si="14"/>
        <v>0.6</v>
      </c>
      <c r="CD10" s="45">
        <f t="shared" si="19"/>
        <v>0.8</v>
      </c>
      <c r="CE10" s="45">
        <f t="shared" si="15"/>
        <v>1</v>
      </c>
      <c r="CF10" s="260">
        <f t="shared" si="16"/>
        <v>9354435.490715448</v>
      </c>
      <c r="CG10" s="260">
        <f t="shared" si="17"/>
        <v>6637523.9974321835</v>
      </c>
      <c r="CH10" s="260">
        <f t="shared" si="18"/>
        <v>1940353.885191652</v>
      </c>
    </row>
    <row r="11" spans="1:86" ht="12.75" customHeight="1">
      <c r="A11" s="422"/>
      <c r="B11" s="3" t="s">
        <v>13</v>
      </c>
      <c r="C11" s="7">
        <v>8</v>
      </c>
      <c r="D11" s="37">
        <v>0</v>
      </c>
      <c r="E11" s="144"/>
      <c r="F11" s="145">
        <v>0</v>
      </c>
      <c r="G11" s="86">
        <v>117405.06</v>
      </c>
      <c r="H11" s="87"/>
      <c r="I11" s="124"/>
      <c r="J11" s="87"/>
      <c r="K11" s="88">
        <v>0</v>
      </c>
      <c r="L11" s="89">
        <v>0</v>
      </c>
      <c r="M11" s="146"/>
      <c r="N11" s="90"/>
      <c r="O11" s="94">
        <v>98287.808233</v>
      </c>
      <c r="P11" s="92"/>
      <c r="Q11" s="93"/>
      <c r="R11" s="92"/>
      <c r="S11" s="147">
        <v>182960.31</v>
      </c>
      <c r="T11" s="113"/>
      <c r="U11" s="147"/>
      <c r="V11" s="148"/>
      <c r="W11" s="56">
        <v>6456.27</v>
      </c>
      <c r="X11" s="56">
        <v>0</v>
      </c>
      <c r="Y11" s="56"/>
      <c r="Z11" s="57"/>
      <c r="AA11" s="75">
        <v>0</v>
      </c>
      <c r="AB11" s="149">
        <v>0</v>
      </c>
      <c r="AC11" s="150"/>
      <c r="AD11" s="61"/>
      <c r="AE11" s="62">
        <v>0</v>
      </c>
      <c r="AF11" s="62">
        <v>0</v>
      </c>
      <c r="AG11" s="151"/>
      <c r="AH11" s="60"/>
      <c r="AI11" s="197">
        <v>110773.24650000002</v>
      </c>
      <c r="AJ11" s="147">
        <v>0</v>
      </c>
      <c r="AK11" s="147"/>
      <c r="AL11" s="148"/>
      <c r="AM11" s="198">
        <v>92773.35</v>
      </c>
      <c r="AN11" s="198">
        <v>0</v>
      </c>
      <c r="AO11" s="198"/>
      <c r="AP11" s="234"/>
      <c r="AQ11" s="152">
        <v>156532.66999999998</v>
      </c>
      <c r="AR11" s="152">
        <v>0</v>
      </c>
      <c r="AS11" s="152"/>
      <c r="AT11" s="186"/>
      <c r="AU11" s="125">
        <v>105997.39</v>
      </c>
      <c r="AV11" s="125">
        <v>0</v>
      </c>
      <c r="AW11" s="125"/>
      <c r="AX11" s="203"/>
      <c r="AY11" s="128">
        <v>53332.92</v>
      </c>
      <c r="AZ11" s="128">
        <v>0</v>
      </c>
      <c r="BA11" s="128"/>
      <c r="BB11" s="128"/>
      <c r="BC11" s="135">
        <f>'[1]Resumen'!C11</f>
        <v>150723.88</v>
      </c>
      <c r="BD11" s="135">
        <f>'[1]Resumen'!F11</f>
        <v>0</v>
      </c>
      <c r="BE11" s="135"/>
      <c r="BF11" s="135"/>
      <c r="BG11" s="253">
        <f>'[2]Resumen'!C11</f>
        <v>60981.62</v>
      </c>
      <c r="BH11" s="253">
        <f>'[2]Resumen'!F11</f>
        <v>0</v>
      </c>
      <c r="BI11" s="253"/>
      <c r="BJ11" s="253"/>
      <c r="BK11" s="264">
        <f>'[3]Resumen'!C11</f>
        <v>0</v>
      </c>
      <c r="BL11" s="264">
        <f>'[3]Resumen'!F11</f>
        <v>0</v>
      </c>
      <c r="BM11" s="264"/>
      <c r="BN11" s="264"/>
      <c r="BO11" s="26">
        <f t="shared" si="0"/>
        <v>0</v>
      </c>
      <c r="BP11" s="45">
        <f t="shared" si="1"/>
        <v>0</v>
      </c>
      <c r="BQ11" s="45">
        <f t="shared" si="2"/>
        <v>0</v>
      </c>
      <c r="BR11" s="45">
        <f t="shared" si="3"/>
        <v>0</v>
      </c>
      <c r="BS11" s="45">
        <f t="shared" si="4"/>
        <v>0</v>
      </c>
      <c r="BT11" s="45">
        <f t="shared" si="5"/>
        <v>0</v>
      </c>
      <c r="BU11" s="45">
        <f t="shared" si="6"/>
        <v>0</v>
      </c>
      <c r="BV11" s="45">
        <f t="shared" si="7"/>
        <v>0</v>
      </c>
      <c r="BW11" s="45">
        <f t="shared" si="8"/>
        <v>0</v>
      </c>
      <c r="BX11" s="45">
        <f t="shared" si="9"/>
        <v>0.125</v>
      </c>
      <c r="BY11" s="45">
        <f t="shared" si="10"/>
        <v>0.25</v>
      </c>
      <c r="BZ11" s="45">
        <f t="shared" si="11"/>
        <v>0.375</v>
      </c>
      <c r="CA11" s="45">
        <f t="shared" si="12"/>
        <v>0.5</v>
      </c>
      <c r="CB11" s="45">
        <f t="shared" si="13"/>
        <v>0.625</v>
      </c>
      <c r="CC11" s="45">
        <f t="shared" si="14"/>
        <v>0.75</v>
      </c>
      <c r="CD11" s="45">
        <f t="shared" si="19"/>
        <v>0.875</v>
      </c>
      <c r="CE11" s="45">
        <f t="shared" si="15"/>
        <v>1</v>
      </c>
      <c r="CF11" s="260">
        <f t="shared" si="16"/>
        <v>924093.7580935057</v>
      </c>
      <c r="CG11" s="260">
        <f t="shared" si="17"/>
        <v>292528.736472443</v>
      </c>
      <c r="CH11" s="260">
        <f t="shared" si="18"/>
        <v>297610.9824426273</v>
      </c>
    </row>
    <row r="12" spans="1:86" ht="12.75" customHeight="1" thickBot="1">
      <c r="A12" s="422"/>
      <c r="B12" s="10" t="s">
        <v>14</v>
      </c>
      <c r="C12" s="11">
        <v>17</v>
      </c>
      <c r="D12" s="154">
        <v>3671966.99152334</v>
      </c>
      <c r="E12" s="144"/>
      <c r="F12" s="155">
        <v>2042944.2144350202</v>
      </c>
      <c r="G12" s="86">
        <v>89880.83</v>
      </c>
      <c r="H12" s="95"/>
      <c r="I12" s="124"/>
      <c r="J12" s="95"/>
      <c r="K12" s="88">
        <v>334921.35</v>
      </c>
      <c r="L12" s="96">
        <v>0</v>
      </c>
      <c r="M12" s="146"/>
      <c r="N12" s="97"/>
      <c r="O12" s="91">
        <v>128967.56</v>
      </c>
      <c r="P12" s="98"/>
      <c r="Q12" s="93"/>
      <c r="R12" s="98"/>
      <c r="S12" s="85">
        <v>170960.37</v>
      </c>
      <c r="T12" s="113"/>
      <c r="U12" s="147"/>
      <c r="V12" s="35"/>
      <c r="W12" s="56">
        <v>501023.28</v>
      </c>
      <c r="X12" s="56">
        <v>0</v>
      </c>
      <c r="Y12" s="56"/>
      <c r="Z12" s="63"/>
      <c r="AA12" s="69">
        <v>294151.9000000001</v>
      </c>
      <c r="AB12" s="149">
        <v>0</v>
      </c>
      <c r="AC12" s="150"/>
      <c r="AD12" s="64"/>
      <c r="AE12" s="62">
        <v>231400.88</v>
      </c>
      <c r="AF12" s="62">
        <v>0</v>
      </c>
      <c r="AG12" s="151"/>
      <c r="AH12" s="65"/>
      <c r="AI12" s="204">
        <v>79872.89</v>
      </c>
      <c r="AJ12" s="147">
        <v>0</v>
      </c>
      <c r="AK12" s="147"/>
      <c r="AL12" s="35"/>
      <c r="AM12" s="198">
        <v>0</v>
      </c>
      <c r="AN12" s="198">
        <v>0</v>
      </c>
      <c r="AO12" s="198"/>
      <c r="AP12" s="235"/>
      <c r="AQ12" s="152">
        <v>0</v>
      </c>
      <c r="AR12" s="152">
        <v>0</v>
      </c>
      <c r="AS12" s="152"/>
      <c r="AT12" s="226"/>
      <c r="AU12" s="125">
        <v>13823.33</v>
      </c>
      <c r="AV12" s="125">
        <v>0</v>
      </c>
      <c r="AW12" s="125"/>
      <c r="AX12" s="205"/>
      <c r="AY12" s="129">
        <v>0</v>
      </c>
      <c r="AZ12" s="129">
        <v>0</v>
      </c>
      <c r="BA12" s="129"/>
      <c r="BB12" s="129"/>
      <c r="BC12" s="135">
        <f>'[1]Resumen'!C12</f>
        <v>83034.83</v>
      </c>
      <c r="BD12" s="143">
        <f>'[1]Resumen'!F12</f>
        <v>0</v>
      </c>
      <c r="BE12" s="136"/>
      <c r="BF12" s="136"/>
      <c r="BG12" s="254">
        <f>'[2]Resumen'!C12</f>
        <v>46720.15</v>
      </c>
      <c r="BH12" s="254">
        <f>'[2]Resumen'!F12</f>
        <v>0</v>
      </c>
      <c r="BI12" s="254"/>
      <c r="BJ12" s="254"/>
      <c r="BK12" s="265">
        <f>'[3]Resumen'!C12</f>
        <v>102771.54000000001</v>
      </c>
      <c r="BL12" s="265">
        <f>'[3]Resumen'!F12</f>
        <v>0</v>
      </c>
      <c r="BM12" s="265"/>
      <c r="BN12" s="265"/>
      <c r="BO12" s="26">
        <f t="shared" si="0"/>
        <v>1993.4581600884674</v>
      </c>
      <c r="BP12" s="45">
        <f t="shared" si="1"/>
        <v>0</v>
      </c>
      <c r="BQ12" s="45">
        <f t="shared" si="2"/>
        <v>0.17647058823529416</v>
      </c>
      <c r="BR12" s="45">
        <f t="shared" si="3"/>
        <v>0.23529411764705888</v>
      </c>
      <c r="BS12" s="45">
        <f t="shared" si="4"/>
        <v>0.2941176470588235</v>
      </c>
      <c r="BT12" s="45">
        <f t="shared" si="5"/>
        <v>0.3529411764705882</v>
      </c>
      <c r="BU12" s="46">
        <f t="shared" si="6"/>
        <v>0.4117647058823529</v>
      </c>
      <c r="BV12" s="45">
        <f t="shared" si="7"/>
        <v>0.47058823529411764</v>
      </c>
      <c r="BW12" s="45">
        <f t="shared" si="8"/>
        <v>0.5294117647058824</v>
      </c>
      <c r="BX12" s="45">
        <f t="shared" si="9"/>
        <v>0.5882352941176471</v>
      </c>
      <c r="BY12" s="45">
        <f t="shared" si="10"/>
        <v>0.6470588235294117</v>
      </c>
      <c r="BZ12" s="45">
        <f t="shared" si="11"/>
        <v>0.7058823529411764</v>
      </c>
      <c r="CA12" s="45">
        <f t="shared" si="12"/>
        <v>0.7647058823529411</v>
      </c>
      <c r="CB12" s="45">
        <f t="shared" si="13"/>
        <v>0.8235294117647058</v>
      </c>
      <c r="CC12" s="45">
        <f t="shared" si="14"/>
        <v>0.8823529411764706</v>
      </c>
      <c r="CD12" s="45">
        <f t="shared" si="19"/>
        <v>0.9411764705882353</v>
      </c>
      <c r="CE12" s="45">
        <f t="shared" si="15"/>
        <v>1</v>
      </c>
      <c r="CF12" s="260">
        <f t="shared" si="16"/>
        <v>5407691.269133678</v>
      </c>
      <c r="CG12" s="260">
        <f t="shared" si="17"/>
        <v>3671966.9915233385</v>
      </c>
      <c r="CH12" s="260">
        <f t="shared" si="18"/>
        <v>792156.8952860825</v>
      </c>
    </row>
    <row r="13" spans="1:86" ht="12.75" customHeight="1" thickBot="1">
      <c r="A13" s="423"/>
      <c r="B13" s="13" t="s">
        <v>15</v>
      </c>
      <c r="C13" s="14"/>
      <c r="D13" s="38">
        <f>SUM(D5:D12)</f>
        <v>52585618.151573755</v>
      </c>
      <c r="E13" s="38"/>
      <c r="F13" s="38">
        <f aca="true" t="shared" si="20" ref="F13:BD13">SUM(F5:F12)</f>
        <v>30043953.49279329</v>
      </c>
      <c r="G13" s="66">
        <f t="shared" si="20"/>
        <v>3740622.4299999997</v>
      </c>
      <c r="H13" s="66">
        <f t="shared" si="20"/>
        <v>0</v>
      </c>
      <c r="I13" s="66"/>
      <c r="J13" s="66"/>
      <c r="K13" s="115">
        <f t="shared" si="20"/>
        <v>808861.3859999999</v>
      </c>
      <c r="L13" s="115">
        <f t="shared" si="20"/>
        <v>0</v>
      </c>
      <c r="M13" s="115"/>
      <c r="N13" s="115"/>
      <c r="O13" s="67">
        <f t="shared" si="20"/>
        <v>1276647.9412330003</v>
      </c>
      <c r="P13" s="67">
        <f t="shared" si="20"/>
        <v>0</v>
      </c>
      <c r="Q13" s="67"/>
      <c r="R13" s="67"/>
      <c r="S13" s="156">
        <f t="shared" si="20"/>
        <v>1114308.6</v>
      </c>
      <c r="T13" s="157">
        <f t="shared" si="20"/>
        <v>0</v>
      </c>
      <c r="U13" s="157"/>
      <c r="V13" s="158"/>
      <c r="W13" s="66">
        <f t="shared" si="20"/>
        <v>2197174.6100000003</v>
      </c>
      <c r="X13" s="66">
        <f t="shared" si="20"/>
        <v>0</v>
      </c>
      <c r="Y13" s="66"/>
      <c r="Z13" s="66"/>
      <c r="AA13" s="115">
        <f t="shared" si="20"/>
        <v>1429651.2100000002</v>
      </c>
      <c r="AB13" s="115">
        <f t="shared" si="20"/>
        <v>0</v>
      </c>
      <c r="AC13" s="115"/>
      <c r="AD13" s="115"/>
      <c r="AE13" s="67">
        <f t="shared" si="20"/>
        <v>1118910.9100000001</v>
      </c>
      <c r="AF13" s="67">
        <f t="shared" si="20"/>
        <v>0</v>
      </c>
      <c r="AG13" s="67"/>
      <c r="AH13" s="116"/>
      <c r="AI13" s="206">
        <f t="shared" si="20"/>
        <v>2765867.1404624</v>
      </c>
      <c r="AJ13" s="157">
        <f t="shared" si="20"/>
        <v>0</v>
      </c>
      <c r="AK13" s="157"/>
      <c r="AL13" s="158"/>
      <c r="AM13" s="207">
        <f t="shared" si="20"/>
        <v>524984.4999999999</v>
      </c>
      <c r="AN13" s="236">
        <f t="shared" si="20"/>
        <v>0</v>
      </c>
      <c r="AO13" s="237"/>
      <c r="AP13" s="238"/>
      <c r="AQ13" s="184">
        <f t="shared" si="20"/>
        <v>1455482.0899999999</v>
      </c>
      <c r="AR13" s="188">
        <f t="shared" si="20"/>
        <v>0</v>
      </c>
      <c r="AS13" s="182"/>
      <c r="AT13" s="189"/>
      <c r="AU13" s="201">
        <f t="shared" si="20"/>
        <v>1567880.3699999999</v>
      </c>
      <c r="AV13" s="208">
        <f t="shared" si="20"/>
        <v>0</v>
      </c>
      <c r="AW13" s="199"/>
      <c r="AX13" s="209"/>
      <c r="AY13" s="130">
        <f t="shared" si="20"/>
        <v>1253316.15</v>
      </c>
      <c r="AZ13" s="130">
        <f t="shared" si="20"/>
        <v>0</v>
      </c>
      <c r="BA13" s="130"/>
      <c r="BB13" s="130"/>
      <c r="BC13" s="137">
        <f t="shared" si="20"/>
        <v>1627680.9</v>
      </c>
      <c r="BD13" s="137">
        <f t="shared" si="20"/>
        <v>0</v>
      </c>
      <c r="BE13" s="137"/>
      <c r="BF13" s="137"/>
      <c r="BG13" s="255">
        <f>+SUM(BG5:BG12)</f>
        <v>10786027.93</v>
      </c>
      <c r="BH13" s="255">
        <f>+SUM(BH5:BH12)</f>
        <v>0</v>
      </c>
      <c r="BI13" s="255"/>
      <c r="BJ13" s="255"/>
      <c r="BK13" s="266">
        <f>+SUM(BK5:BK12)</f>
        <v>6982533.2299999995</v>
      </c>
      <c r="BL13" s="266">
        <f>+SUM(BL5:BL12)</f>
        <v>0</v>
      </c>
      <c r="BM13" s="266"/>
      <c r="BN13" s="266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261">
        <f>SUM(CF5:CF12)</f>
        <v>86474277.36412159</v>
      </c>
      <c r="CG13" s="261">
        <f>SUM(CG5:CG12)</f>
        <v>43592877.025651515</v>
      </c>
      <c r="CH13" s="261">
        <f>SUM(CH5:CH12)</f>
        <v>24697424.20392852</v>
      </c>
    </row>
    <row r="14" spans="1:86" ht="12.75" customHeight="1">
      <c r="A14" s="6"/>
      <c r="B14" s="4" t="s">
        <v>18</v>
      </c>
      <c r="C14" s="15"/>
      <c r="D14" s="40">
        <v>0</v>
      </c>
      <c r="E14" s="180"/>
      <c r="F14" s="76">
        <v>0</v>
      </c>
      <c r="G14" s="103"/>
      <c r="H14" s="103"/>
      <c r="I14" s="103"/>
      <c r="J14" s="103"/>
      <c r="K14" s="104"/>
      <c r="L14" s="105">
        <v>0</v>
      </c>
      <c r="M14" s="105"/>
      <c r="N14" s="104"/>
      <c r="O14" s="106"/>
      <c r="P14" s="106"/>
      <c r="Q14" s="106"/>
      <c r="R14" s="106"/>
      <c r="S14" s="161">
        <v>0</v>
      </c>
      <c r="T14" s="161"/>
      <c r="U14" s="162"/>
      <c r="V14" s="163"/>
      <c r="W14" s="72"/>
      <c r="X14" s="72"/>
      <c r="Y14" s="73"/>
      <c r="Z14" s="72"/>
      <c r="AA14" s="74"/>
      <c r="AB14" s="74"/>
      <c r="AC14" s="164"/>
      <c r="AD14" s="74"/>
      <c r="AE14" s="51"/>
      <c r="AF14" s="51"/>
      <c r="AG14" s="52"/>
      <c r="AH14" s="51"/>
      <c r="AI14" s="211"/>
      <c r="AJ14" s="163"/>
      <c r="AK14" s="163"/>
      <c r="AL14" s="163"/>
      <c r="AM14" s="212">
        <v>0</v>
      </c>
      <c r="AN14" s="239">
        <v>0</v>
      </c>
      <c r="AO14" s="239"/>
      <c r="AP14" s="240"/>
      <c r="AQ14" s="190">
        <v>0</v>
      </c>
      <c r="AR14" s="183">
        <v>0</v>
      </c>
      <c r="AS14" s="183"/>
      <c r="AT14" s="191"/>
      <c r="AU14" s="213">
        <v>0</v>
      </c>
      <c r="AV14" s="200">
        <v>0</v>
      </c>
      <c r="AW14" s="200"/>
      <c r="AX14" s="214"/>
      <c r="AY14" s="127">
        <v>0</v>
      </c>
      <c r="AZ14" s="127">
        <v>0</v>
      </c>
      <c r="BA14" s="127"/>
      <c r="BB14" s="127"/>
      <c r="BC14" s="142"/>
      <c r="BD14" s="142"/>
      <c r="BE14" s="142"/>
      <c r="BF14" s="142"/>
      <c r="BG14" s="253"/>
      <c r="BH14" s="253"/>
      <c r="BI14" s="253"/>
      <c r="BJ14" s="253"/>
      <c r="BK14" s="264"/>
      <c r="BL14" s="264"/>
      <c r="BM14" s="264"/>
      <c r="BN14" s="264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262"/>
      <c r="CG14" s="262"/>
      <c r="CH14" s="262"/>
    </row>
    <row r="15" spans="1:86" ht="12.75" customHeight="1">
      <c r="A15" s="6"/>
      <c r="B15" s="3" t="s">
        <v>95</v>
      </c>
      <c r="C15" s="7">
        <v>30</v>
      </c>
      <c r="D15" s="37">
        <v>14258943.477268081</v>
      </c>
      <c r="E15" s="144"/>
      <c r="F15" s="145">
        <v>8161634.986512598</v>
      </c>
      <c r="G15" s="86">
        <v>152319</v>
      </c>
      <c r="H15" s="87"/>
      <c r="I15" s="124"/>
      <c r="J15" s="87"/>
      <c r="K15" s="88">
        <v>338129.06</v>
      </c>
      <c r="L15" s="89">
        <v>0</v>
      </c>
      <c r="M15" s="146"/>
      <c r="N15" s="90"/>
      <c r="O15" s="94">
        <v>0</v>
      </c>
      <c r="P15" s="92"/>
      <c r="Q15" s="93"/>
      <c r="R15" s="92"/>
      <c r="S15" s="147">
        <v>320245</v>
      </c>
      <c r="T15" s="113"/>
      <c r="U15" s="147"/>
      <c r="V15" s="148"/>
      <c r="W15" s="56">
        <v>11341.38</v>
      </c>
      <c r="X15" s="56">
        <v>0</v>
      </c>
      <c r="Y15" s="56"/>
      <c r="Z15" s="57"/>
      <c r="AA15" s="75">
        <v>12304.695</v>
      </c>
      <c r="AB15" s="149">
        <v>0</v>
      </c>
      <c r="AC15" s="150"/>
      <c r="AD15" s="61"/>
      <c r="AE15" s="62">
        <v>29864.48</v>
      </c>
      <c r="AF15" s="62">
        <v>0</v>
      </c>
      <c r="AG15" s="151"/>
      <c r="AH15" s="60"/>
      <c r="AI15" s="197">
        <v>0</v>
      </c>
      <c r="AJ15" s="147">
        <v>0</v>
      </c>
      <c r="AK15" s="147"/>
      <c r="AL15" s="148"/>
      <c r="AM15" s="198">
        <v>116035.58</v>
      </c>
      <c r="AN15" s="198">
        <v>0</v>
      </c>
      <c r="AO15" s="198"/>
      <c r="AP15" s="234"/>
      <c r="AQ15" s="152">
        <v>1076464.81</v>
      </c>
      <c r="AR15" s="152">
        <v>0</v>
      </c>
      <c r="AS15" s="152"/>
      <c r="AT15" s="186"/>
      <c r="AU15" s="125">
        <v>0</v>
      </c>
      <c r="AV15" s="125">
        <v>0</v>
      </c>
      <c r="AW15" s="125"/>
      <c r="AX15" s="203"/>
      <c r="AY15" s="128">
        <v>0</v>
      </c>
      <c r="AZ15" s="128">
        <v>0</v>
      </c>
      <c r="BA15" s="128"/>
      <c r="BB15" s="128"/>
      <c r="BC15" s="138">
        <f>'[1]Resumen'!C15</f>
        <v>0</v>
      </c>
      <c r="BD15" s="135">
        <f>'[1]Resumen'!F15</f>
        <v>0</v>
      </c>
      <c r="BE15" s="135"/>
      <c r="BF15" s="135"/>
      <c r="BG15" s="253">
        <f>'[2]Resumen'!C15</f>
        <v>0</v>
      </c>
      <c r="BH15" s="253">
        <f>'[2]Resumen'!F15</f>
        <v>0</v>
      </c>
      <c r="BI15" s="253"/>
      <c r="BJ15" s="253"/>
      <c r="BK15" s="264">
        <f>'[3]Resumen'!C15</f>
        <v>68791.2</v>
      </c>
      <c r="BL15" s="264">
        <f>'[3]Resumen'!F15</f>
        <v>0</v>
      </c>
      <c r="BM15" s="264"/>
      <c r="BN15" s="264"/>
      <c r="BO15" s="26">
        <f>IF(D15=0,0,2001-(D15-F15)*C15/D15)</f>
        <v>1988.1716123277802</v>
      </c>
      <c r="BP15" s="45">
        <f>IF((1-($CF$2-$BO15)/$C15)&gt;0,(1-($CF$2-$BO15)/$C15),0)</f>
        <v>0.07238707759267227</v>
      </c>
      <c r="BQ15" s="45">
        <f>IF((1-($CF$2-G$2)/$C15)&gt;0,(1-($CF$2-G$2)/$C15),0)</f>
        <v>0.5333333333333333</v>
      </c>
      <c r="BR15" s="45">
        <f>IF((1-($CF$2-K$2)/$C15)&gt;0,(1-($CF$2-K$2)/$C15),0)</f>
        <v>0.5666666666666667</v>
      </c>
      <c r="BS15" s="45">
        <f>IF((1-($CF$2-O$2)/$C15)&gt;0,(1-($CF$2-O$2)/$C15),0)</f>
        <v>0.6</v>
      </c>
      <c r="BT15" s="45">
        <f>IF((1-($CF$2-S$2)/$C15)&gt;0,(1-($CF$2-S$2)/$C15),0)</f>
        <v>0.6333333333333333</v>
      </c>
      <c r="BU15" s="45">
        <f>IF((1-($CF$2-W$2)/$C15)&gt;0,(1-($CF$2-W$2)/$C15),0)</f>
        <v>0.6666666666666667</v>
      </c>
      <c r="BV15" s="45">
        <f>IF((1-($CF$2-AA$2)/$C15)&gt;0,(1-($CF$2-AA$2)/$C15),0)</f>
        <v>0.7</v>
      </c>
      <c r="BW15" s="45">
        <f>IF((1-($CF$2-AE$2)/$C15)&gt;0,(1-($CF$2-AE$2)/$C15),0)</f>
        <v>0.7333333333333334</v>
      </c>
      <c r="BX15" s="45">
        <f>IF((1-($CF$2-AI$2)/$C15)&gt;0,(1-($CF$2-AI$2)/$C15),0)</f>
        <v>0.7666666666666666</v>
      </c>
      <c r="BY15" s="45">
        <f>IF((1-($CF$2-AM$2)/$C15)&gt;0,(1-($CF$2-AM$2)/$C15),0)</f>
        <v>0.8</v>
      </c>
      <c r="BZ15" s="45">
        <f>IF((1-($CF$2-AQ$2)/$C15)&gt;0,(1-($CF$2-AQ$2)/$C15),0)</f>
        <v>0.8333333333333334</v>
      </c>
      <c r="CA15" s="45">
        <f>IF((1-($CF$2-AU$2)/$C15)&gt;0,(1-($CF$2-AU$2)/$C15),0)</f>
        <v>0.8666666666666667</v>
      </c>
      <c r="CB15" s="45">
        <f>IF((1-($CF$2-AY$2)/$C15)&gt;0,(1-($CF$2-AY$2)/$C15),0)</f>
        <v>0.9</v>
      </c>
      <c r="CC15" s="45">
        <f>IF((1-($CF$2-BC$2)/$C15)&gt;0,(1-($CF$2-BC$2)/$C15),0)</f>
        <v>0.9333333333333333</v>
      </c>
      <c r="CD15" s="45">
        <f>IF((1-($CF$2-BG$2)/$C15)&gt;0,(1-($CF$2-BG$2)/$C15),0)</f>
        <v>0.9666666666666667</v>
      </c>
      <c r="CE15" s="45">
        <f>IF((1-($CF$2-BK$2)/$C15)&gt;0,(1-($CF$2-BK$2)/$C15),0)</f>
        <v>1</v>
      </c>
      <c r="CF15" s="260">
        <f>+D15-E15+(G15-I15)*G$61+(K15-M15)*K$61+(O15-Q15)*O$61+(S15-U15)*S$61+(W15-Y15)*W$61+(AA15-AC15)*AA$61+(AE15-AG15)*AE$61+(AI15-AK15)*AI$61+(AM15-AO15)*AM$61+(AQ15-AS15)*$AQ$61+(AU15-AW15)*$AU$61+(AY15-BA15)*$AY$61+(BC15-BE15)*$BC$61+(BG15-BI15)*$BG$61+(BK15-BM15)*$BK$61</f>
        <v>16112783.935102344</v>
      </c>
      <c r="CG15" s="260">
        <f>CF15-(IF(BP15=0,0,D15-E15)+IF(BQ15=0,0,(G15-I15)*G$61)+IF(BR15=0,0,(K15-M15)*K$61)+IF(BS15=0,0,(O15-Q15)*O$61)+IF(BT15=0,0,(S15-U15)*S$61)+IF(BU15=0,0,(W15-Y15)*W$61)+IF(BV15=0,0,(AA15-AC15)*AA$61)+IF(BW15=0,0,(AE15-AG15)*AE$61)+IF(BX15=0,0,(AI15-AK15)*AI$61)+IF(BY15=0,0,(AM15-AO15)*AM$61)+IF(BZ15=0,0,(AQ15-AS15)*$AQ$61)+IF(CA15=0,0,(AU15-AW15)*$AU$61)+IF(CB15=0,0,(AY15-BA15)*$AY$61)++IF(CC15=0,0,(BC15-BE15)*$BC$61)+IF(CD15=0,0,(BG15-BI15)*$BG$61)+IF(CE15=0,0,(BK15-BM15)*$BK$61))</f>
        <v>0</v>
      </c>
      <c r="CH15" s="260">
        <f>(D15-E15)*BP15+((G15-H15-(I15-J15))*G$61)*BQ15+((K15-L15-(M15-N15))*K$61)*BR15+((O15-P15-(Q15-R15))*O$61)*BS15+((S15-T15-(U15-V15))*S$61)*BT15+((W15-X15-(Y15-Z15))*W$61)*BU15+((AA15-AB15-(AC15-AD15))*AA$61)*BV15+((AE15-AF15-(AG15-AH15))*AE$61)*BW15+((AI15-AJ15-(AK15-AL15))*AI$61)*BX15+((AM15-AN15)*BY15-(AO15-AP15))*$AM$61+((AQ15-AR15)*BZ15-(AS15-AT15))*$AQ$61+((AU15-AV15)*CA15-(AW15-AX15))*$AU$61+((AY15-AZ15)*CB15-(BA15-BB15))*$AY$61+((BC15-BD15)*CC15-(BF15-BO15))*$BC$61+((BG15-BH15)*CD15-(BI15-BJ15))*$BG$61+((BK15-BL15)*CE15-(BM15-BN15))*$BK$61</f>
        <v>2405275.133257221</v>
      </c>
    </row>
    <row r="16" spans="1:86" ht="12.75" customHeight="1">
      <c r="A16" s="6"/>
      <c r="B16" s="3" t="s">
        <v>96</v>
      </c>
      <c r="C16" s="7">
        <v>30</v>
      </c>
      <c r="D16" s="37">
        <v>0</v>
      </c>
      <c r="E16" s="144"/>
      <c r="F16" s="145">
        <v>0</v>
      </c>
      <c r="G16" s="86">
        <v>0</v>
      </c>
      <c r="H16" s="87"/>
      <c r="I16" s="124"/>
      <c r="J16" s="87"/>
      <c r="K16" s="88">
        <v>0</v>
      </c>
      <c r="L16" s="89">
        <v>0</v>
      </c>
      <c r="M16" s="146"/>
      <c r="N16" s="90"/>
      <c r="O16" s="94">
        <v>0</v>
      </c>
      <c r="P16" s="92"/>
      <c r="Q16" s="93"/>
      <c r="R16" s="92"/>
      <c r="S16" s="147">
        <v>2783529.55</v>
      </c>
      <c r="T16" s="113"/>
      <c r="U16" s="147"/>
      <c r="V16" s="148"/>
      <c r="W16" s="56">
        <v>1604617.82</v>
      </c>
      <c r="X16" s="56">
        <v>0</v>
      </c>
      <c r="Y16" s="56"/>
      <c r="Z16" s="57"/>
      <c r="AA16" s="75">
        <v>0</v>
      </c>
      <c r="AB16" s="149">
        <v>0</v>
      </c>
      <c r="AC16" s="150"/>
      <c r="AD16" s="61"/>
      <c r="AE16" s="62">
        <v>2009540.01</v>
      </c>
      <c r="AF16" s="62">
        <v>0</v>
      </c>
      <c r="AG16" s="151"/>
      <c r="AH16" s="60"/>
      <c r="AI16" s="197">
        <v>0</v>
      </c>
      <c r="AJ16" s="147">
        <v>0</v>
      </c>
      <c r="AK16" s="147"/>
      <c r="AL16" s="148"/>
      <c r="AM16" s="198">
        <v>0</v>
      </c>
      <c r="AN16" s="198">
        <v>0</v>
      </c>
      <c r="AO16" s="198"/>
      <c r="AP16" s="234"/>
      <c r="AQ16" s="152">
        <v>0</v>
      </c>
      <c r="AR16" s="152">
        <v>0</v>
      </c>
      <c r="AS16" s="152"/>
      <c r="AT16" s="186"/>
      <c r="AU16" s="125">
        <v>0</v>
      </c>
      <c r="AV16" s="125">
        <v>0</v>
      </c>
      <c r="AW16" s="125"/>
      <c r="AX16" s="203"/>
      <c r="AY16" s="128">
        <v>865449.26</v>
      </c>
      <c r="AZ16" s="128">
        <v>0</v>
      </c>
      <c r="BA16" s="128"/>
      <c r="BB16" s="128"/>
      <c r="BC16" s="138">
        <f>'[1]Resumen'!C16</f>
        <v>0</v>
      </c>
      <c r="BD16" s="135">
        <f>'[1]Resumen'!F16</f>
        <v>0</v>
      </c>
      <c r="BE16" s="135"/>
      <c r="BF16" s="135"/>
      <c r="BG16" s="253">
        <f>'[2]Resumen'!C16</f>
        <v>0</v>
      </c>
      <c r="BH16" s="253">
        <f>'[2]Resumen'!F16</f>
        <v>0</v>
      </c>
      <c r="BI16" s="253"/>
      <c r="BJ16" s="253"/>
      <c r="BK16" s="264">
        <f>'[3]Resumen'!C16</f>
        <v>0</v>
      </c>
      <c r="BL16" s="264">
        <f>'[3]Resumen'!F16</f>
        <v>0</v>
      </c>
      <c r="BM16" s="264"/>
      <c r="BN16" s="264"/>
      <c r="BO16" s="26">
        <f>IF(D16=0,0,2001-(D16-F16)*C16/D16)</f>
        <v>0</v>
      </c>
      <c r="BP16" s="45">
        <f>IF((1-($CF$2-$BO16)/$C16)&gt;0,(1-($CF$2-$BO16)/$C16),0)</f>
        <v>0</v>
      </c>
      <c r="BQ16" s="45">
        <f>IF((1-($CF$2-G$2)/$C16)&gt;0,(1-($CF$2-G$2)/$C16),0)</f>
        <v>0.5333333333333333</v>
      </c>
      <c r="BR16" s="45">
        <f>IF((1-($CF$2-K$2)/$C16)&gt;0,(1-($CF$2-K$2)/$C16),0)</f>
        <v>0.5666666666666667</v>
      </c>
      <c r="BS16" s="45">
        <f>IF((1-($CF$2-O$2)/$C16)&gt;0,(1-($CF$2-O$2)/$C16),0)</f>
        <v>0.6</v>
      </c>
      <c r="BT16" s="45">
        <f>IF((1-($CF$2-S$2)/$C16)&gt;0,(1-($CF$2-S$2)/$C16),0)</f>
        <v>0.6333333333333333</v>
      </c>
      <c r="BU16" s="45">
        <f>IF((1-($CF$2-W$2)/$C16)&gt;0,(1-($CF$2-W$2)/$C16),0)</f>
        <v>0.6666666666666667</v>
      </c>
      <c r="BV16" s="45">
        <f>IF((1-($CF$2-AA$2)/$C16)&gt;0,(1-($CF$2-AA$2)/$C16),0)</f>
        <v>0.7</v>
      </c>
      <c r="BW16" s="45">
        <f>IF((1-($CF$2-AE$2)/$C16)&gt;0,(1-($CF$2-AE$2)/$C16),0)</f>
        <v>0.7333333333333334</v>
      </c>
      <c r="BX16" s="45">
        <f>IF((1-($CF$2-AI$2)/$C16)&gt;0,(1-($CF$2-AI$2)/$C16),0)</f>
        <v>0.7666666666666666</v>
      </c>
      <c r="BY16" s="45">
        <f>IF((1-($CF$2-AM$2)/$C16)&gt;0,(1-($CF$2-AM$2)/$C16),0)</f>
        <v>0.8</v>
      </c>
      <c r="BZ16" s="45">
        <f>IF((1-($CF$2-AQ$2)/$C16)&gt;0,(1-($CF$2-AQ$2)/$C16),0)</f>
        <v>0.8333333333333334</v>
      </c>
      <c r="CA16" s="45">
        <f>IF((1-($CF$2-AU$2)/$C16)&gt;0,(1-($CF$2-AU$2)/$C16),0)</f>
        <v>0.8666666666666667</v>
      </c>
      <c r="CB16" s="45">
        <f>IF((1-($CF$2-AY$2)/$C16)&gt;0,(1-($CF$2-AY$2)/$C16),0)</f>
        <v>0.9</v>
      </c>
      <c r="CC16" s="45">
        <f>IF((1-($CF$2-BC$2)/$C16)&gt;0,(1-($CF$2-BC$2)/$C16),0)</f>
        <v>0.9333333333333333</v>
      </c>
      <c r="CD16" s="45">
        <f>IF((1-($CF$2-BG$2)/$C16)&gt;0,(1-($CF$2-BG$2)/$C16),0)</f>
        <v>0.9666666666666667</v>
      </c>
      <c r="CE16" s="45">
        <f>IF((1-($CF$2-BK$2)/$C16)&gt;0,(1-($CF$2-BK$2)/$C16),0)</f>
        <v>1</v>
      </c>
      <c r="CF16" s="260">
        <f>+D16-E16+(G16-I16)*G$61+(K16-M16)*K$61+(O16-Q16)*O$61+(S16-U16)*S$61+(W16-Y16)*W$61+(AA16-AC16)*AA$61+(AE16-AG16)*AE$61+(AI16-AK16)*AI$61+(AM16-AO16)*AM$61+(AQ16-AS16)*$AQ$61+(AU16-AW16)*$AU$61+(AY16-BA16)*$AY$61+(BC16-BE16)*$BC$61+(BG16-BI16)*$BG$61+(BK16-BM16)*$BK$61</f>
        <v>6255240.207620253</v>
      </c>
      <c r="CG16" s="260">
        <f>CF16-(IF(BP16=0,0,D16-E16)+IF(BQ16=0,0,(G16-I16)*G$61)+IF(BR16=0,0,(K16-M16)*K$61)+IF(BS16=0,0,(O16-Q16)*O$61)+IF(BT16=0,0,(S16-U16)*S$61)+IF(BU16=0,0,(W16-Y16)*W$61)+IF(BV16=0,0,(AA16-AC16)*AA$61)+IF(BW16=0,0,(AE16-AG16)*AE$61)+IF(BX16=0,0,(AI16-AK16)*AI$61)+IF(BY16=0,0,(AM16-AO16)*AM$61)+IF(BZ16=0,0,(AQ16-AS16)*$AQ$61)+IF(CA16=0,0,(AU16-AW16)*$AU$61)+IF(CB16=0,0,(AY16-BA16)*$AY$61)++IF(CC16=0,0,(BC16-BE16)*$BC$61)+IF(CD16=0,0,(BG16-BI16)*$BG$61)+IF(CE16=0,0,(BK16-BM16)*$BK$61))</f>
        <v>0</v>
      </c>
      <c r="CH16" s="260">
        <f>(D16-E16)*BP16+((G16-H16-(I16-J16))*G$61)*BQ16+((K16-L16-(M16-N16))*K$61)*BR16+((O16-P16-(Q16-R16))*O$61)*BS16+((S16-T16-(U16-V16))*S$61)*BT16+((W16-X16-(Y16-Z16))*W$61)*BU16+((AA16-AB16-(AC16-AD16))*AA$61)*BV16+((AE16-AF16-(AG16-AH16))*AE$61)*BW16+((AI16-AJ16-(AK16-AL16))*AI$61)*BX16+((AM16-AN16)*BY16-(AO16-AP16))*$AM$61+((AQ16-AR16)*BZ16-(AS16-AT16))*$AQ$61+((AU16-AV16)*CA16-(AW16-AX16))*$AU$61+((AY16-AZ16)*CB16-(BA16-BB16))*$AY$61+((BC16-BD16)*CC16-(BF16-BO16))*$BC$61+((BG16-BH16)*CD16-(BI16-BJ16))*$BG$61+((BK16-BL16)*CE16-(BM16-BN16))*$BK$61</f>
        <v>4373149.670225546</v>
      </c>
    </row>
    <row r="17" spans="1:88" ht="12.75" customHeight="1">
      <c r="A17" s="6"/>
      <c r="B17" s="3" t="s">
        <v>98</v>
      </c>
      <c r="C17" s="7">
        <v>30</v>
      </c>
      <c r="D17" s="37">
        <v>18156752.043342188</v>
      </c>
      <c r="E17" s="144"/>
      <c r="F17" s="145">
        <v>10392690.240663446</v>
      </c>
      <c r="G17" s="86">
        <v>4326524.08</v>
      </c>
      <c r="H17" s="87"/>
      <c r="I17" s="124"/>
      <c r="J17" s="87"/>
      <c r="K17" s="88">
        <v>157348.18</v>
      </c>
      <c r="L17" s="89">
        <v>0</v>
      </c>
      <c r="M17" s="146"/>
      <c r="N17" s="90"/>
      <c r="O17" s="94">
        <v>1381720.04</v>
      </c>
      <c r="P17" s="92"/>
      <c r="Q17" s="93"/>
      <c r="R17" s="92"/>
      <c r="S17" s="147">
        <v>6562191</v>
      </c>
      <c r="T17" s="113"/>
      <c r="U17" s="147"/>
      <c r="V17" s="148"/>
      <c r="W17" s="56">
        <v>1779943</v>
      </c>
      <c r="X17" s="56">
        <v>0</v>
      </c>
      <c r="Y17" s="56"/>
      <c r="Z17" s="57"/>
      <c r="AA17" s="75">
        <v>0</v>
      </c>
      <c r="AB17" s="149">
        <v>0</v>
      </c>
      <c r="AC17" s="150"/>
      <c r="AD17" s="61"/>
      <c r="AE17" s="62">
        <v>166644.7334</v>
      </c>
      <c r="AF17" s="62">
        <v>0</v>
      </c>
      <c r="AG17" s="151"/>
      <c r="AH17" s="60"/>
      <c r="AI17" s="197">
        <v>0</v>
      </c>
      <c r="AJ17" s="147">
        <v>0</v>
      </c>
      <c r="AK17" s="147"/>
      <c r="AL17" s="148"/>
      <c r="AM17" s="198">
        <v>334932</v>
      </c>
      <c r="AN17" s="198">
        <v>0</v>
      </c>
      <c r="AO17" s="198"/>
      <c r="AP17" s="234"/>
      <c r="AQ17" s="152">
        <v>6198413.53</v>
      </c>
      <c r="AR17" s="152">
        <v>0</v>
      </c>
      <c r="AS17" s="152"/>
      <c r="AT17" s="186"/>
      <c r="AU17" s="125">
        <v>151071</v>
      </c>
      <c r="AV17" s="125">
        <v>0</v>
      </c>
      <c r="AW17" s="125"/>
      <c r="AX17" s="203"/>
      <c r="AY17" s="128">
        <v>4576000.1899999995</v>
      </c>
      <c r="AZ17" s="128">
        <v>0</v>
      </c>
      <c r="BA17" s="128"/>
      <c r="BB17" s="128"/>
      <c r="BC17" s="138">
        <f>'[1]Resumen'!C17</f>
        <v>142571.36</v>
      </c>
      <c r="BD17" s="135">
        <f>'[1]Resumen'!F17</f>
        <v>0</v>
      </c>
      <c r="BE17" s="135"/>
      <c r="BF17" s="135"/>
      <c r="BG17" s="253">
        <f>'[2]Resumen'!C17</f>
        <v>627083.9099999999</v>
      </c>
      <c r="BH17" s="253">
        <f>'[2]Resumen'!F17</f>
        <v>0</v>
      </c>
      <c r="BI17" s="253"/>
      <c r="BJ17" s="253"/>
      <c r="BK17" s="264">
        <f>'[3]Resumen'!C17</f>
        <v>3314374</v>
      </c>
      <c r="BL17" s="264">
        <f>'[3]Resumen'!F17</f>
        <v>0</v>
      </c>
      <c r="BM17" s="264"/>
      <c r="BN17" s="264"/>
      <c r="BO17" s="26">
        <f>IF(D17=0,0,2001-(D17-F17)*C17/D17)</f>
        <v>1988.1716123277802</v>
      </c>
      <c r="BP17" s="45">
        <f>IF((1-($CF$2-$BO17)/$C17)&gt;0,(1-($CF$2-$BO17)/$C17),0)</f>
        <v>0.07238707759267227</v>
      </c>
      <c r="BQ17" s="45">
        <f>IF((1-($CF$2-G$2)/$C17)&gt;0,(1-($CF$2-G$2)/$C17),0)</f>
        <v>0.5333333333333333</v>
      </c>
      <c r="BR17" s="45">
        <f>IF((1-($CF$2-K$2)/$C17)&gt;0,(1-($CF$2-K$2)/$C17),0)</f>
        <v>0.5666666666666667</v>
      </c>
      <c r="BS17" s="45">
        <f>IF((1-($CF$2-O$2)/$C17)&gt;0,(1-($CF$2-O$2)/$C17),0)</f>
        <v>0.6</v>
      </c>
      <c r="BT17" s="45">
        <f>IF((1-($CF$2-S$2)/$C17)&gt;0,(1-($CF$2-S$2)/$C17),0)</f>
        <v>0.6333333333333333</v>
      </c>
      <c r="BU17" s="45">
        <f>IF((1-($CF$2-W$2)/$C17)&gt;0,(1-($CF$2-W$2)/$C17),0)</f>
        <v>0.6666666666666667</v>
      </c>
      <c r="BV17" s="45">
        <f>IF((1-($CF$2-AA$2)/$C17)&gt;0,(1-($CF$2-AA$2)/$C17),0)</f>
        <v>0.7</v>
      </c>
      <c r="BW17" s="45">
        <f>IF((1-($CF$2-AE$2)/$C17)&gt;0,(1-($CF$2-AE$2)/$C17),0)</f>
        <v>0.7333333333333334</v>
      </c>
      <c r="BX17" s="45">
        <f>IF((1-($CF$2-AI$2)/$C17)&gt;0,(1-($CF$2-AI$2)/$C17),0)</f>
        <v>0.7666666666666666</v>
      </c>
      <c r="BY17" s="45">
        <f>IF((1-($CF$2-AM$2)/$C17)&gt;0,(1-($CF$2-AM$2)/$C17),0)</f>
        <v>0.8</v>
      </c>
      <c r="BZ17" s="45">
        <f>IF((1-($CF$2-AQ$2)/$C17)&gt;0,(1-($CF$2-AQ$2)/$C17),0)</f>
        <v>0.8333333333333334</v>
      </c>
      <c r="CA17" s="45">
        <f>IF((1-($CF$2-AU$2)/$C17)&gt;0,(1-($CF$2-AU$2)/$C17),0)</f>
        <v>0.8666666666666667</v>
      </c>
      <c r="CB17" s="45">
        <f>IF((1-($CF$2-AY$2)/$C17)&gt;0,(1-($CF$2-AY$2)/$C17),0)</f>
        <v>0.9</v>
      </c>
      <c r="CC17" s="45">
        <f>IF((1-($CF$2-BC$2)/$C17)&gt;0,(1-($CF$2-BC$2)/$C17),0)</f>
        <v>0.9333333333333333</v>
      </c>
      <c r="CD17" s="45">
        <f>IF((1-($CF$2-BG$2)/$C17)&gt;0,(1-($CF$2-BG$2)/$C17),0)</f>
        <v>0.9666666666666667</v>
      </c>
      <c r="CE17" s="45">
        <f>IF((1-($CF$2-BK$2)/$C17)&gt;0,(1-($CF$2-BK$2)/$C17),0)</f>
        <v>1</v>
      </c>
      <c r="CF17" s="260">
        <f>+D17-E17+(G17-I17)*G$61+(K17-M17)*K$61+(O17-Q17)*O$61+(S17-U17)*S$61+(W17-Y17)*W$61+(AA17-AC17)*AA$61+(AE17-AG17)*AE$61+(AI17-AK17)*AI$61+(AM17-AO17)*AM$61+(AQ17-AS17)*$AQ$61+(AU17-AW17)*$AU$61+(AY17-BA17)*$AY$61+(BC17-BE17)*$BC$61+(BG17-BI17)*$BG$61+(BK17-BM17)*$BK$61</f>
        <v>43723032.208855346</v>
      </c>
      <c r="CG17" s="260">
        <f>CF17-(IF(BP17=0,0,D17-E17)+IF(BQ17=0,0,(G17-I17)*G$61)+IF(BR17=0,0,(K17-M17)*K$61)+IF(BS17=0,0,(O17-Q17)*O$61)+IF(BT17=0,0,(S17-U17)*S$61)+IF(BU17=0,0,(W17-Y17)*W$61)+IF(BV17=0,0,(AA17-AC17)*AA$61)+IF(BW17=0,0,(AE17-AG17)*AE$61)+IF(BX17=0,0,(AI17-AK17)*AI$61)+IF(BY17=0,0,(AM17-AO17)*AM$61)+IF(BZ17=0,0,(AQ17-AS17)*$AQ$61)+IF(CA17=0,0,(AU17-AW17)*$AU$61)+IF(CB17=0,0,(AY17-BA17)*$AY$61)++IF(CC17=0,0,(BC17-BE17)*$BC$61)+IF(CD17=0,0,(BG17-BI17)*$BG$61)+IF(CE17=0,0,(BK17-BM17)*$BK$61))</f>
        <v>0</v>
      </c>
      <c r="CH17" s="260">
        <f>(D17-E17)*BP17+((G17-H17-(I17-J17))*G$61)*BQ17+((K17-L17-(M17-N17))*K$61)*BR17+((O17-P17-(Q17-R17))*O$61)*BS17+((S17-T17-(U17-V17))*S$61)*BT17+((W17-X17-(Y17-Z17))*W$61)*BU17+((AA17-AB17-(AC17-AD17))*AA$61)*BV17+((AE17-AF17-(AG17-AH17))*AE$61)*BW17+((AI17-AJ17-(AK17-AL17))*AI$61)*BX17+((AM17-AN17)*BY17-(AO17-AP17))*$AM$61+((AQ17-AR17)*BZ17-(AS17-AT17))*$AQ$61+((AU17-AV17)*CA17-(AW17-AX17))*$AU$61+((AY17-AZ17)*CB17-(BA17-BB17))*$AY$61+((BC17-BD17)*CC17-(BF17-BO17))*$BC$61+((BG17-BH17)*CD17-(BI17-BJ17))*$BG$61+((BK17-BL17)*CE17-(BM17-BN17))*$BK$61</f>
        <v>20554539.622494955</v>
      </c>
      <c r="CJ17" s="249" t="s">
        <v>97</v>
      </c>
    </row>
    <row r="18" spans="1:86" ht="12.75" customHeight="1">
      <c r="A18" s="6"/>
      <c r="B18" s="4" t="s">
        <v>19</v>
      </c>
      <c r="C18" s="15"/>
      <c r="D18" s="76">
        <v>0</v>
      </c>
      <c r="E18" s="108"/>
      <c r="F18" s="76">
        <v>0</v>
      </c>
      <c r="G18" s="103"/>
      <c r="H18" s="103"/>
      <c r="I18" s="103"/>
      <c r="J18" s="103"/>
      <c r="K18" s="104"/>
      <c r="L18" s="105">
        <v>0</v>
      </c>
      <c r="M18" s="105"/>
      <c r="N18" s="104"/>
      <c r="O18" s="106"/>
      <c r="P18" s="106"/>
      <c r="Q18" s="106"/>
      <c r="R18" s="106"/>
      <c r="S18" s="161">
        <v>0</v>
      </c>
      <c r="T18" s="161"/>
      <c r="U18" s="162"/>
      <c r="V18" s="163"/>
      <c r="W18" s="73"/>
      <c r="X18" s="72"/>
      <c r="Y18" s="73"/>
      <c r="Z18" s="72"/>
      <c r="AA18" s="74"/>
      <c r="AB18" s="74"/>
      <c r="AC18" s="164"/>
      <c r="AD18" s="74"/>
      <c r="AE18" s="51"/>
      <c r="AF18" s="51"/>
      <c r="AG18" s="52"/>
      <c r="AH18" s="51"/>
      <c r="AI18" s="211"/>
      <c r="AJ18" s="163"/>
      <c r="AK18" s="163"/>
      <c r="AL18" s="163"/>
      <c r="AM18" s="212">
        <v>0</v>
      </c>
      <c r="AN18" s="239">
        <v>0</v>
      </c>
      <c r="AO18" s="239"/>
      <c r="AP18" s="240"/>
      <c r="AQ18" s="190">
        <v>0</v>
      </c>
      <c r="AR18" s="183">
        <v>0</v>
      </c>
      <c r="AS18" s="183"/>
      <c r="AT18" s="191"/>
      <c r="AU18" s="213">
        <v>0</v>
      </c>
      <c r="AV18" s="200">
        <v>0</v>
      </c>
      <c r="AW18" s="200"/>
      <c r="AX18" s="214"/>
      <c r="AY18" s="127">
        <v>0</v>
      </c>
      <c r="AZ18" s="127">
        <v>0</v>
      </c>
      <c r="BA18" s="127"/>
      <c r="BB18" s="127"/>
      <c r="BC18" s="142"/>
      <c r="BD18" s="142"/>
      <c r="BE18" s="142"/>
      <c r="BF18" s="142"/>
      <c r="BG18" s="253"/>
      <c r="BH18" s="253"/>
      <c r="BI18" s="253"/>
      <c r="BJ18" s="253"/>
      <c r="BK18" s="264"/>
      <c r="BL18" s="264"/>
      <c r="BM18" s="264"/>
      <c r="BN18" s="264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262"/>
      <c r="CG18" s="262"/>
      <c r="CH18" s="262"/>
    </row>
    <row r="19" spans="1:86" ht="12.75" customHeight="1">
      <c r="A19" s="6"/>
      <c r="B19" s="3" t="s">
        <v>20</v>
      </c>
      <c r="C19" s="7">
        <v>30</v>
      </c>
      <c r="D19" s="37">
        <v>45104668.049131624</v>
      </c>
      <c r="E19" s="144"/>
      <c r="F19" s="145">
        <v>25817329.130430106</v>
      </c>
      <c r="G19" s="86">
        <v>2914508.15</v>
      </c>
      <c r="H19" s="87"/>
      <c r="I19" s="124"/>
      <c r="J19" s="87"/>
      <c r="K19" s="88">
        <v>3062464.14</v>
      </c>
      <c r="L19" s="89">
        <v>1808541</v>
      </c>
      <c r="M19" s="146"/>
      <c r="N19" s="90"/>
      <c r="O19" s="94">
        <v>1498368</v>
      </c>
      <c r="P19" s="92"/>
      <c r="Q19" s="93"/>
      <c r="R19" s="92"/>
      <c r="S19" s="147">
        <v>1733828</v>
      </c>
      <c r="T19" s="113"/>
      <c r="U19" s="147"/>
      <c r="V19" s="148"/>
      <c r="W19" s="56">
        <v>1547007.83</v>
      </c>
      <c r="X19" s="56">
        <v>0</v>
      </c>
      <c r="Y19" s="56"/>
      <c r="Z19" s="57"/>
      <c r="AA19" s="75">
        <v>2952333.5999999996</v>
      </c>
      <c r="AB19" s="149">
        <v>2113411.09</v>
      </c>
      <c r="AC19" s="150"/>
      <c r="AD19" s="61"/>
      <c r="AE19" s="62">
        <v>1377326.58</v>
      </c>
      <c r="AF19" s="62">
        <v>0</v>
      </c>
      <c r="AG19" s="151"/>
      <c r="AH19" s="60"/>
      <c r="AI19" s="197">
        <v>1034198.0624073506</v>
      </c>
      <c r="AJ19" s="147">
        <v>0</v>
      </c>
      <c r="AK19" s="147"/>
      <c r="AL19" s="148"/>
      <c r="AM19" s="198">
        <v>1234757.0362000007</v>
      </c>
      <c r="AN19" s="198">
        <v>0</v>
      </c>
      <c r="AO19" s="198"/>
      <c r="AP19" s="234"/>
      <c r="AQ19" s="152">
        <v>1681984.5899999999</v>
      </c>
      <c r="AR19" s="152">
        <v>0</v>
      </c>
      <c r="AS19" s="152"/>
      <c r="AT19" s="225"/>
      <c r="AU19" s="125">
        <v>2780704.239999998</v>
      </c>
      <c r="AV19" s="125">
        <v>0</v>
      </c>
      <c r="AW19" s="125"/>
      <c r="AX19" s="227"/>
      <c r="AY19" s="128">
        <v>4280570.019999997</v>
      </c>
      <c r="AZ19" s="128">
        <v>0</v>
      </c>
      <c r="BA19" s="128"/>
      <c r="BB19" s="128"/>
      <c r="BC19" s="138">
        <f>'[1]Resumen'!C19</f>
        <v>3354499.7700000005</v>
      </c>
      <c r="BD19" s="135">
        <f>'[1]Resumen'!F19</f>
        <v>0</v>
      </c>
      <c r="BE19" s="135"/>
      <c r="BF19" s="135"/>
      <c r="BG19" s="253">
        <f>'[2]Resumen'!C19</f>
        <v>5909381.010000006</v>
      </c>
      <c r="BH19" s="253">
        <f>'[2]Resumen'!F19</f>
        <v>0</v>
      </c>
      <c r="BI19" s="253"/>
      <c r="BJ19" s="253"/>
      <c r="BK19" s="264">
        <f>'[3]Resumen'!C19</f>
        <v>6619649.299999999</v>
      </c>
      <c r="BL19" s="264">
        <f>'[3]Resumen'!F19</f>
        <v>0</v>
      </c>
      <c r="BM19" s="264"/>
      <c r="BN19" s="264"/>
      <c r="BO19" s="26">
        <f aca="true" t="shared" si="21" ref="BO19:BO31">IF(D19=0,0,2001-(D19-F19)*C19/D19)</f>
        <v>1988.1716123277802</v>
      </c>
      <c r="BP19" s="45">
        <f aca="true" t="shared" si="22" ref="BP19:BP31">IF((1-($CF$2-$BO19)/$C19)&gt;0,(1-($CF$2-$BO19)/$C19),0)</f>
        <v>0.07238707759267227</v>
      </c>
      <c r="BQ19" s="45">
        <f aca="true" t="shared" si="23" ref="BQ19:BQ31">IF((1-($CF$2-G$2)/$C19)&gt;0,(1-($CF$2-G$2)/$C19),0)</f>
        <v>0.5333333333333333</v>
      </c>
      <c r="BR19" s="45">
        <f aca="true" t="shared" si="24" ref="BR19:BR31">IF((1-($CF$2-K$2)/$C19)&gt;0,(1-($CF$2-K$2)/$C19),0)</f>
        <v>0.5666666666666667</v>
      </c>
      <c r="BS19" s="45">
        <f aca="true" t="shared" si="25" ref="BS19:BS31">IF((1-($CF$2-O$2)/$C19)&gt;0,(1-($CF$2-O$2)/$C19),0)</f>
        <v>0.6</v>
      </c>
      <c r="BT19" s="45">
        <f aca="true" t="shared" si="26" ref="BT19:BT31">IF((1-($CF$2-S$2)/$C19)&gt;0,(1-($CF$2-S$2)/$C19),0)</f>
        <v>0.6333333333333333</v>
      </c>
      <c r="BU19" s="45">
        <f aca="true" t="shared" si="27" ref="BU19:BU31">IF((1-($CF$2-W$2)/$C19)&gt;0,(1-($CF$2-W$2)/$C19),0)</f>
        <v>0.6666666666666667</v>
      </c>
      <c r="BV19" s="45">
        <f aca="true" t="shared" si="28" ref="BV19:BV31">IF((1-($CF$2-AA$2)/$C19)&gt;0,(1-($CF$2-AA$2)/$C19),0)</f>
        <v>0.7</v>
      </c>
      <c r="BW19" s="45">
        <f aca="true" t="shared" si="29" ref="BW19:BW31">IF((1-($CF$2-AE$2)/$C19)&gt;0,(1-($CF$2-AE$2)/$C19),0)</f>
        <v>0.7333333333333334</v>
      </c>
      <c r="BX19" s="45">
        <f aca="true" t="shared" si="30" ref="BX19:BX31">IF((1-($CF$2-AI$2)/$C19)&gt;0,(1-($CF$2-AI$2)/$C19),0)</f>
        <v>0.7666666666666666</v>
      </c>
      <c r="BY19" s="45">
        <f aca="true" t="shared" si="31" ref="BY19:BY31">IF((1-($CF$2-AM$2)/$C19)&gt;0,(1-($CF$2-AM$2)/$C19),0)</f>
        <v>0.8</v>
      </c>
      <c r="BZ19" s="45">
        <f aca="true" t="shared" si="32" ref="BZ19:BZ31">IF((1-($CF$2-AQ$2)/$C19)&gt;0,(1-($CF$2-AQ$2)/$C19),0)</f>
        <v>0.8333333333333334</v>
      </c>
      <c r="CA19" s="45">
        <f aca="true" t="shared" si="33" ref="CA19:CA31">IF((1-($CF$2-AU$2)/$C19)&gt;0,(1-($CF$2-AU$2)/$C19),0)</f>
        <v>0.8666666666666667</v>
      </c>
      <c r="CB19" s="45">
        <f aca="true" t="shared" si="34" ref="CB19:CB31">IF((1-($CF$2-AY$2)/$C19)&gt;0,(1-($CF$2-AY$2)/$C19),0)</f>
        <v>0.9</v>
      </c>
      <c r="CC19" s="45">
        <f aca="true" t="shared" si="35" ref="CC19:CC31">IF((1-($CF$2-BC$2)/$C19)&gt;0,(1-($CF$2-BC$2)/$C19),0)</f>
        <v>0.9333333333333333</v>
      </c>
      <c r="CD19" s="45">
        <f aca="true" t="shared" si="36" ref="CD19:CD31">IF((1-($CF$2-BG$2)/$C19)&gt;0,(1-($CF$2-BG$2)/$C19),0)</f>
        <v>0.9666666666666667</v>
      </c>
      <c r="CE19" s="45">
        <f aca="true" t="shared" si="37" ref="CE19:CE31">IF((1-($CF$2-BK$2)/$C19)&gt;0,(1-($CF$2-BK$2)/$C19),0)</f>
        <v>1</v>
      </c>
      <c r="CF19" s="260">
        <f aca="true" t="shared" si="38" ref="CF19:CF31">+D19-E19+(G19-I19)*G$61+(K19-M19)*K$61+(O19-Q19)*O$61+(S19-U19)*S$61+(W19-Y19)*W$61+(AA19-AC19)*AA$61+(AE19-AG19)*AE$61+(AI19-AK19)*AI$61+(AM19-AO19)*AM$61+(AQ19-AS19)*$AQ$61+(AU19-AW19)*$AU$61+(AY19-BA19)*$AY$61+(BC19-BE19)*$BC$61+(BG19-BI19)*$BG$61+(BK19-BM19)*$BK$61</f>
        <v>80353951.27325045</v>
      </c>
      <c r="CG19" s="260">
        <f aca="true" t="shared" si="39" ref="CG19:CG31">CF19-(IF(BP19=0,0,D19-E19)+IF(BQ19=0,0,(G19-I19)*G$61)+IF(BR19=0,0,(K19-M19)*K$61)+IF(BS19=0,0,(O19-Q19)*O$61)+IF(BT19=0,0,(S19-U19)*S$61)+IF(BU19=0,0,(W19-Y19)*W$61)+IF(BV19=0,0,(AA19-AC19)*AA$61)+IF(BW19=0,0,(AE19-AG19)*AE$61)+IF(BX19=0,0,(AI19-AK19)*AI$61)+IF(BY19=0,0,(AM19-AO19)*AM$61)+IF(BZ19=0,0,(AQ19-AS19)*$AQ$61)+IF(CA19=0,0,(AU19-AW19)*$AU$61)+IF(CB19=0,0,(AY19-BA19)*$AY$61)++IF(CC19=0,0,(BC19-BE19)*$BC$61)+IF(CD19=0,0,(BG19-BI19)*$BG$61)+IF(CE19=0,0,(BK19-BM19)*$BK$61))</f>
        <v>0</v>
      </c>
      <c r="CH19" s="260">
        <f aca="true" t="shared" si="40" ref="CH19:CH31">(D19-E19)*BP19+((G19-H19-(I19-J19))*G$61)*BQ19+((K19-L19-(M19-N19))*K$61)*BR19+((O19-P19-(Q19-R19))*O$61)*BS19+((S19-T19-(U19-V19))*S$61)*BT19+((W19-X19-(Y19-Z19))*W$61)*BU19+((AA19-AB19-(AC19-AD19))*AA$61)*BV19+((AE19-AF19-(AG19-AH19))*AE$61)*BW19+((AI19-AJ19-(AK19-AL19))*AI$61)*BX19+((AM19-AN19)*BY19-(AO19-AP19))*$AM$61+((AQ19-AR19)*BZ19-(AS19-AT19))*$AQ$61+((AU19-AV19)*CA19-(AW19-AX19))*$AU$61+((AY19-AZ19)*CB19-(BA19-BB19))*$AY$61+((BC19-BD19)*CC19-(BF19-BO19))*$BC$61+((BG19-BH19)*CD19-(BI19-BJ19))*$BG$61+((BK19-BL19)*CE19-(BM19-BN19))*$BK$61</f>
        <v>29740892.809934154</v>
      </c>
    </row>
    <row r="20" spans="1:86" ht="12.75" customHeight="1">
      <c r="A20" s="6" t="s">
        <v>60</v>
      </c>
      <c r="B20" s="3" t="s">
        <v>21</v>
      </c>
      <c r="C20" s="7">
        <v>30</v>
      </c>
      <c r="D20" s="37">
        <v>100883795.71850276</v>
      </c>
      <c r="E20" s="144"/>
      <c r="F20" s="145">
        <v>57744581.007770106</v>
      </c>
      <c r="G20" s="86">
        <v>1741512.35</v>
      </c>
      <c r="H20" s="87"/>
      <c r="I20" s="124"/>
      <c r="J20" s="87"/>
      <c r="K20" s="88">
        <v>2384819.88</v>
      </c>
      <c r="L20" s="89">
        <v>3414229</v>
      </c>
      <c r="M20" s="146"/>
      <c r="N20" s="90"/>
      <c r="O20" s="94">
        <v>2124392.57</v>
      </c>
      <c r="P20" s="92"/>
      <c r="Q20" s="93"/>
      <c r="R20" s="92"/>
      <c r="S20" s="147">
        <v>2093227</v>
      </c>
      <c r="T20" s="113"/>
      <c r="U20" s="147"/>
      <c r="V20" s="148"/>
      <c r="W20" s="56">
        <v>1399144.93</v>
      </c>
      <c r="X20" s="56">
        <v>0</v>
      </c>
      <c r="Y20" s="56"/>
      <c r="Z20" s="57"/>
      <c r="AA20" s="75">
        <v>1584434.51</v>
      </c>
      <c r="AB20" s="149">
        <v>0</v>
      </c>
      <c r="AC20" s="150"/>
      <c r="AD20" s="61"/>
      <c r="AE20" s="62">
        <v>1996551.18</v>
      </c>
      <c r="AF20" s="62">
        <v>0</v>
      </c>
      <c r="AG20" s="151"/>
      <c r="AH20" s="60"/>
      <c r="AI20" s="197">
        <v>983938.8204291366</v>
      </c>
      <c r="AJ20" s="147">
        <v>0</v>
      </c>
      <c r="AK20" s="147"/>
      <c r="AL20" s="148"/>
      <c r="AM20" s="198">
        <v>1839009.6533999972</v>
      </c>
      <c r="AN20" s="198">
        <v>0</v>
      </c>
      <c r="AO20" s="198"/>
      <c r="AP20" s="234"/>
      <c r="AQ20" s="152">
        <v>2262361.054999997</v>
      </c>
      <c r="AR20" s="152">
        <v>0</v>
      </c>
      <c r="AS20" s="152"/>
      <c r="AT20" s="186"/>
      <c r="AU20" s="125">
        <v>3050666.7299999953</v>
      </c>
      <c r="AV20" s="125">
        <v>0</v>
      </c>
      <c r="AW20" s="125"/>
      <c r="AX20" s="203"/>
      <c r="AY20" s="128">
        <v>3331989.859999994</v>
      </c>
      <c r="AZ20" s="128">
        <v>0</v>
      </c>
      <c r="BA20" s="128"/>
      <c r="BB20" s="128"/>
      <c r="BC20" s="138">
        <f>'[1]Resumen'!C20</f>
        <v>4128251.3600000013</v>
      </c>
      <c r="BD20" s="135">
        <f>'[1]Resumen'!F20</f>
        <v>530.95</v>
      </c>
      <c r="BE20" s="135"/>
      <c r="BF20" s="135"/>
      <c r="BG20" s="253">
        <f>'[2]Resumen'!C20</f>
        <v>6311478.260000001</v>
      </c>
      <c r="BH20" s="253">
        <f>'[2]Resumen'!F20</f>
        <v>0</v>
      </c>
      <c r="BI20" s="253"/>
      <c r="BJ20" s="253"/>
      <c r="BK20" s="264">
        <f>'[3]Resumen'!C20</f>
        <v>4644619.169999998</v>
      </c>
      <c r="BL20" s="264">
        <f>'[3]Resumen'!F20</f>
        <v>0</v>
      </c>
      <c r="BM20" s="264"/>
      <c r="BN20" s="264"/>
      <c r="BO20" s="26">
        <f t="shared" si="21"/>
        <v>1988.1716123277802</v>
      </c>
      <c r="BP20" s="45">
        <f t="shared" si="22"/>
        <v>0.07238707759267227</v>
      </c>
      <c r="BQ20" s="45">
        <f t="shared" si="23"/>
        <v>0.5333333333333333</v>
      </c>
      <c r="BR20" s="45">
        <f t="shared" si="24"/>
        <v>0.5666666666666667</v>
      </c>
      <c r="BS20" s="45">
        <f t="shared" si="25"/>
        <v>0.6</v>
      </c>
      <c r="BT20" s="45">
        <f t="shared" si="26"/>
        <v>0.6333333333333333</v>
      </c>
      <c r="BU20" s="45">
        <f t="shared" si="27"/>
        <v>0.6666666666666667</v>
      </c>
      <c r="BV20" s="45">
        <f t="shared" si="28"/>
        <v>0.7</v>
      </c>
      <c r="BW20" s="45">
        <f t="shared" si="29"/>
        <v>0.7333333333333334</v>
      </c>
      <c r="BX20" s="45">
        <f t="shared" si="30"/>
        <v>0.7666666666666666</v>
      </c>
      <c r="BY20" s="45">
        <f t="shared" si="31"/>
        <v>0.8</v>
      </c>
      <c r="BZ20" s="45">
        <f t="shared" si="32"/>
        <v>0.8333333333333334</v>
      </c>
      <c r="CA20" s="45">
        <f t="shared" si="33"/>
        <v>0.8666666666666667</v>
      </c>
      <c r="CB20" s="45">
        <f t="shared" si="34"/>
        <v>0.9</v>
      </c>
      <c r="CC20" s="45">
        <f t="shared" si="35"/>
        <v>0.9333333333333333</v>
      </c>
      <c r="CD20" s="45">
        <f t="shared" si="36"/>
        <v>0.9666666666666667</v>
      </c>
      <c r="CE20" s="45">
        <f t="shared" si="37"/>
        <v>1</v>
      </c>
      <c r="CF20" s="260">
        <f t="shared" si="38"/>
        <v>134243091.63727525</v>
      </c>
      <c r="CG20" s="260">
        <f t="shared" si="39"/>
        <v>0</v>
      </c>
      <c r="CH20" s="260">
        <f t="shared" si="40"/>
        <v>32900793.166481886</v>
      </c>
    </row>
    <row r="21" spans="1:86" ht="12.75" customHeight="1">
      <c r="A21" s="6" t="s">
        <v>61</v>
      </c>
      <c r="B21" s="3" t="s">
        <v>22</v>
      </c>
      <c r="C21" s="7">
        <v>30</v>
      </c>
      <c r="D21" s="37">
        <v>10502599.27748627</v>
      </c>
      <c r="E21" s="144"/>
      <c r="F21" s="145">
        <v>6011557.798394562</v>
      </c>
      <c r="G21" s="86">
        <v>0</v>
      </c>
      <c r="H21" s="87"/>
      <c r="I21" s="124"/>
      <c r="J21" s="87"/>
      <c r="K21" s="88">
        <v>0</v>
      </c>
      <c r="L21" s="89">
        <v>0</v>
      </c>
      <c r="M21" s="146"/>
      <c r="N21" s="90"/>
      <c r="O21" s="94">
        <v>0</v>
      </c>
      <c r="P21" s="92"/>
      <c r="Q21" s="93"/>
      <c r="R21" s="92"/>
      <c r="S21" s="147">
        <v>1587005</v>
      </c>
      <c r="T21" s="113">
        <v>1587005</v>
      </c>
      <c r="U21" s="147"/>
      <c r="V21" s="148"/>
      <c r="W21" s="56">
        <v>0</v>
      </c>
      <c r="X21" s="56">
        <v>0</v>
      </c>
      <c r="Y21" s="56"/>
      <c r="Z21" s="57"/>
      <c r="AA21" s="75">
        <v>0</v>
      </c>
      <c r="AB21" s="149">
        <v>0</v>
      </c>
      <c r="AC21" s="150"/>
      <c r="AD21" s="61"/>
      <c r="AE21" s="62">
        <v>0</v>
      </c>
      <c r="AF21" s="62">
        <v>0</v>
      </c>
      <c r="AG21" s="151"/>
      <c r="AH21" s="60"/>
      <c r="AI21" s="197">
        <v>0</v>
      </c>
      <c r="AJ21" s="147">
        <v>0</v>
      </c>
      <c r="AK21" s="147"/>
      <c r="AL21" s="148"/>
      <c r="AM21" s="198">
        <v>0</v>
      </c>
      <c r="AN21" s="198">
        <v>0</v>
      </c>
      <c r="AO21" s="198"/>
      <c r="AP21" s="234"/>
      <c r="AQ21" s="152">
        <v>0</v>
      </c>
      <c r="AR21" s="152">
        <v>0</v>
      </c>
      <c r="AS21" s="152"/>
      <c r="AT21" s="186"/>
      <c r="AU21" s="125">
        <v>0</v>
      </c>
      <c r="AV21" s="125">
        <v>0</v>
      </c>
      <c r="AW21" s="125"/>
      <c r="AX21" s="227"/>
      <c r="AY21" s="128">
        <v>0</v>
      </c>
      <c r="AZ21" s="128">
        <v>0</v>
      </c>
      <c r="BA21" s="128"/>
      <c r="BB21" s="128"/>
      <c r="BC21" s="138">
        <f>'[1]Resumen'!C21</f>
        <v>0</v>
      </c>
      <c r="BD21" s="135">
        <f>'[1]Resumen'!F21</f>
        <v>0</v>
      </c>
      <c r="BE21" s="135"/>
      <c r="BF21" s="135"/>
      <c r="BG21" s="253">
        <f>'[2]Resumen'!C21</f>
        <v>0</v>
      </c>
      <c r="BH21" s="253">
        <f>'[2]Resumen'!F21</f>
        <v>0</v>
      </c>
      <c r="BI21" s="253"/>
      <c r="BJ21" s="253"/>
      <c r="BK21" s="264">
        <f>'[3]Resumen'!C21</f>
        <v>0</v>
      </c>
      <c r="BL21" s="264">
        <f>'[3]Resumen'!F21</f>
        <v>0</v>
      </c>
      <c r="BM21" s="264"/>
      <c r="BN21" s="264"/>
      <c r="BO21" s="26">
        <f t="shared" si="21"/>
        <v>1988.1716285832626</v>
      </c>
      <c r="BP21" s="45">
        <f t="shared" si="22"/>
        <v>0.07238761944208816</v>
      </c>
      <c r="BQ21" s="45">
        <f t="shared" si="23"/>
        <v>0.5333333333333333</v>
      </c>
      <c r="BR21" s="45">
        <f t="shared" si="24"/>
        <v>0.5666666666666667</v>
      </c>
      <c r="BS21" s="45">
        <f t="shared" si="25"/>
        <v>0.6</v>
      </c>
      <c r="BT21" s="45">
        <f t="shared" si="26"/>
        <v>0.6333333333333333</v>
      </c>
      <c r="BU21" s="45">
        <f t="shared" si="27"/>
        <v>0.6666666666666667</v>
      </c>
      <c r="BV21" s="45">
        <f t="shared" si="28"/>
        <v>0.7</v>
      </c>
      <c r="BW21" s="45">
        <f t="shared" si="29"/>
        <v>0.7333333333333334</v>
      </c>
      <c r="BX21" s="45">
        <f t="shared" si="30"/>
        <v>0.7666666666666666</v>
      </c>
      <c r="BY21" s="45">
        <f t="shared" si="31"/>
        <v>0.8</v>
      </c>
      <c r="BZ21" s="45">
        <f t="shared" si="32"/>
        <v>0.8333333333333334</v>
      </c>
      <c r="CA21" s="45">
        <f t="shared" si="33"/>
        <v>0.8666666666666667</v>
      </c>
      <c r="CB21" s="45">
        <f t="shared" si="34"/>
        <v>0.9</v>
      </c>
      <c r="CC21" s="45">
        <f t="shared" si="35"/>
        <v>0.9333333333333333</v>
      </c>
      <c r="CD21" s="45">
        <f t="shared" si="36"/>
        <v>0.9666666666666667</v>
      </c>
      <c r="CE21" s="45">
        <f t="shared" si="37"/>
        <v>1</v>
      </c>
      <c r="CF21" s="260">
        <f t="shared" si="38"/>
        <v>11896433.750338417</v>
      </c>
      <c r="CG21" s="260">
        <f t="shared" si="39"/>
        <v>0</v>
      </c>
      <c r="CH21" s="260">
        <f t="shared" si="40"/>
        <v>761935.6374081753</v>
      </c>
    </row>
    <row r="22" spans="1:86" ht="12.75" customHeight="1">
      <c r="A22" s="6"/>
      <c r="B22" s="3" t="s">
        <v>23</v>
      </c>
      <c r="C22" s="7">
        <v>30</v>
      </c>
      <c r="D22" s="37">
        <v>0</v>
      </c>
      <c r="E22" s="144"/>
      <c r="F22" s="145">
        <v>0</v>
      </c>
      <c r="G22" s="86">
        <v>8243.08</v>
      </c>
      <c r="H22" s="87"/>
      <c r="I22" s="124"/>
      <c r="J22" s="87"/>
      <c r="K22" s="88">
        <v>107822.54</v>
      </c>
      <c r="L22" s="89">
        <v>0</v>
      </c>
      <c r="M22" s="146"/>
      <c r="N22" s="90"/>
      <c r="O22" s="94">
        <v>14342</v>
      </c>
      <c r="P22" s="92"/>
      <c r="Q22" s="93"/>
      <c r="R22" s="92"/>
      <c r="S22" s="147">
        <v>40902.2</v>
      </c>
      <c r="T22" s="113"/>
      <c r="U22" s="147"/>
      <c r="V22" s="148"/>
      <c r="W22" s="56">
        <v>105842.35699999999</v>
      </c>
      <c r="X22" s="56">
        <v>0</v>
      </c>
      <c r="Y22" s="56"/>
      <c r="Z22" s="57"/>
      <c r="AA22" s="75">
        <v>51925</v>
      </c>
      <c r="AB22" s="149">
        <v>0</v>
      </c>
      <c r="AC22" s="150"/>
      <c r="AD22" s="61"/>
      <c r="AE22" s="62">
        <v>329931.08</v>
      </c>
      <c r="AF22" s="62">
        <v>0</v>
      </c>
      <c r="AG22" s="151"/>
      <c r="AH22" s="60"/>
      <c r="AI22" s="197">
        <v>698785.9325000001</v>
      </c>
      <c r="AJ22" s="147">
        <v>0</v>
      </c>
      <c r="AK22" s="147"/>
      <c r="AL22" s="148"/>
      <c r="AM22" s="198">
        <v>703903.8700000001</v>
      </c>
      <c r="AN22" s="198">
        <v>0</v>
      </c>
      <c r="AO22" s="198"/>
      <c r="AP22" s="234"/>
      <c r="AQ22" s="152">
        <v>1218864.87</v>
      </c>
      <c r="AR22" s="152">
        <v>0</v>
      </c>
      <c r="AS22" s="152"/>
      <c r="AT22" s="186"/>
      <c r="AU22" s="125">
        <v>1378168.0800000003</v>
      </c>
      <c r="AV22" s="125">
        <v>0</v>
      </c>
      <c r="AW22" s="125"/>
      <c r="AX22" s="203"/>
      <c r="AY22" s="128">
        <v>2304144.9</v>
      </c>
      <c r="AZ22" s="128">
        <v>0</v>
      </c>
      <c r="BA22" s="128"/>
      <c r="BB22" s="128"/>
      <c r="BC22" s="138">
        <f>'[1]Resumen'!C22</f>
        <v>636574.1399999999</v>
      </c>
      <c r="BD22" s="135">
        <f>'[1]Resumen'!F22</f>
        <v>0</v>
      </c>
      <c r="BE22" s="135"/>
      <c r="BF22" s="135"/>
      <c r="BG22" s="253">
        <f>'[2]Resumen'!C22</f>
        <v>1089814.49</v>
      </c>
      <c r="BH22" s="253">
        <f>'[2]Resumen'!F22</f>
        <v>0</v>
      </c>
      <c r="BI22" s="253"/>
      <c r="BJ22" s="253"/>
      <c r="BK22" s="264">
        <f>'[3]Resumen'!C22</f>
        <v>2864804.4000000004</v>
      </c>
      <c r="BL22" s="264">
        <f>'[3]Resumen'!F22</f>
        <v>0</v>
      </c>
      <c r="BM22" s="264"/>
      <c r="BN22" s="264"/>
      <c r="BO22" s="26">
        <f t="shared" si="21"/>
        <v>0</v>
      </c>
      <c r="BP22" s="45">
        <f t="shared" si="22"/>
        <v>0</v>
      </c>
      <c r="BQ22" s="45">
        <f t="shared" si="23"/>
        <v>0.5333333333333333</v>
      </c>
      <c r="BR22" s="45">
        <f t="shared" si="24"/>
        <v>0.5666666666666667</v>
      </c>
      <c r="BS22" s="45">
        <f t="shared" si="25"/>
        <v>0.6</v>
      </c>
      <c r="BT22" s="45">
        <f t="shared" si="26"/>
        <v>0.6333333333333333</v>
      </c>
      <c r="BU22" s="45">
        <f t="shared" si="27"/>
        <v>0.6666666666666667</v>
      </c>
      <c r="BV22" s="45">
        <f t="shared" si="28"/>
        <v>0.7</v>
      </c>
      <c r="BW22" s="45">
        <f t="shared" si="29"/>
        <v>0.7333333333333334</v>
      </c>
      <c r="BX22" s="45">
        <f t="shared" si="30"/>
        <v>0.7666666666666666</v>
      </c>
      <c r="BY22" s="45">
        <f t="shared" si="31"/>
        <v>0.8</v>
      </c>
      <c r="BZ22" s="45">
        <f t="shared" si="32"/>
        <v>0.8333333333333334</v>
      </c>
      <c r="CA22" s="45">
        <f t="shared" si="33"/>
        <v>0.8666666666666667</v>
      </c>
      <c r="CB22" s="45">
        <f t="shared" si="34"/>
        <v>0.9</v>
      </c>
      <c r="CC22" s="45">
        <f t="shared" si="35"/>
        <v>0.9333333333333333</v>
      </c>
      <c r="CD22" s="45">
        <f t="shared" si="36"/>
        <v>0.9666666666666667</v>
      </c>
      <c r="CE22" s="45">
        <f t="shared" si="37"/>
        <v>1</v>
      </c>
      <c r="CF22" s="260">
        <f t="shared" si="38"/>
        <v>9636128.475468818</v>
      </c>
      <c r="CG22" s="260">
        <f t="shared" si="39"/>
        <v>0</v>
      </c>
      <c r="CH22" s="260">
        <f t="shared" si="40"/>
        <v>8616742.711892534</v>
      </c>
    </row>
    <row r="23" spans="1:86" ht="12.75" customHeight="1">
      <c r="A23" s="6"/>
      <c r="B23" s="3" t="s">
        <v>24</v>
      </c>
      <c r="C23" s="7">
        <v>30</v>
      </c>
      <c r="D23" s="37">
        <v>0</v>
      </c>
      <c r="E23" s="144"/>
      <c r="F23" s="145">
        <v>0</v>
      </c>
      <c r="G23" s="86">
        <v>1472247.99</v>
      </c>
      <c r="H23" s="87"/>
      <c r="I23" s="124"/>
      <c r="J23" s="87"/>
      <c r="K23" s="88">
        <v>3838199.57</v>
      </c>
      <c r="L23" s="89">
        <v>0</v>
      </c>
      <c r="M23" s="146"/>
      <c r="N23" s="90"/>
      <c r="O23" s="94">
        <v>1377632.68</v>
      </c>
      <c r="P23" s="92"/>
      <c r="Q23" s="93"/>
      <c r="R23" s="92"/>
      <c r="S23" s="147">
        <v>2456072</v>
      </c>
      <c r="T23" s="113"/>
      <c r="U23" s="147"/>
      <c r="V23" s="148"/>
      <c r="W23" s="56">
        <v>3090247.853</v>
      </c>
      <c r="X23" s="56">
        <v>0</v>
      </c>
      <c r="Y23" s="56"/>
      <c r="Z23" s="57"/>
      <c r="AA23" s="75">
        <v>3365313</v>
      </c>
      <c r="AB23" s="149">
        <v>0</v>
      </c>
      <c r="AC23" s="150"/>
      <c r="AD23" s="61"/>
      <c r="AE23" s="62">
        <v>3107834.99</v>
      </c>
      <c r="AF23" s="62">
        <v>0</v>
      </c>
      <c r="AG23" s="151"/>
      <c r="AH23" s="60"/>
      <c r="AI23" s="197">
        <v>4921819.294201113</v>
      </c>
      <c r="AJ23" s="147">
        <v>0</v>
      </c>
      <c r="AK23" s="147"/>
      <c r="AL23" s="148"/>
      <c r="AM23" s="198">
        <v>4251329</v>
      </c>
      <c r="AN23" s="198">
        <v>0</v>
      </c>
      <c r="AO23" s="198"/>
      <c r="AP23" s="234"/>
      <c r="AQ23" s="152">
        <v>3671640.23</v>
      </c>
      <c r="AR23" s="152">
        <v>0</v>
      </c>
      <c r="AS23" s="152"/>
      <c r="AT23" s="186"/>
      <c r="AU23" s="125">
        <v>7538643.900000004</v>
      </c>
      <c r="AV23" s="125">
        <v>0</v>
      </c>
      <c r="AW23" s="125"/>
      <c r="AX23" s="227"/>
      <c r="AY23" s="128">
        <v>6958840.2800000105</v>
      </c>
      <c r="AZ23" s="128">
        <v>0</v>
      </c>
      <c r="BA23" s="128"/>
      <c r="BB23" s="128"/>
      <c r="BC23" s="138">
        <f>'[1]Resumen'!C23</f>
        <v>12170665.799999993</v>
      </c>
      <c r="BD23" s="135">
        <f>'[1]Resumen'!F23</f>
        <v>478353.08</v>
      </c>
      <c r="BE23" s="135"/>
      <c r="BF23" s="135"/>
      <c r="BG23" s="253">
        <f>'[2]Resumen'!C23</f>
        <v>5933814.640000003</v>
      </c>
      <c r="BH23" s="253">
        <f>'[2]Resumen'!F23</f>
        <v>0</v>
      </c>
      <c r="BI23" s="253"/>
      <c r="BJ23" s="253"/>
      <c r="BK23" s="264">
        <f>'[3]Resumen'!C23</f>
        <v>5356550.3</v>
      </c>
      <c r="BL23" s="264">
        <f>'[3]Resumen'!F23</f>
        <v>0</v>
      </c>
      <c r="BM23" s="264"/>
      <c r="BN23" s="264"/>
      <c r="BO23" s="26">
        <f t="shared" si="21"/>
        <v>0</v>
      </c>
      <c r="BP23" s="45">
        <f t="shared" si="22"/>
        <v>0</v>
      </c>
      <c r="BQ23" s="45">
        <f t="shared" si="23"/>
        <v>0.5333333333333333</v>
      </c>
      <c r="BR23" s="45">
        <f t="shared" si="24"/>
        <v>0.5666666666666667</v>
      </c>
      <c r="BS23" s="45">
        <f t="shared" si="25"/>
        <v>0.6</v>
      </c>
      <c r="BT23" s="45">
        <f t="shared" si="26"/>
        <v>0.6333333333333333</v>
      </c>
      <c r="BU23" s="45">
        <f t="shared" si="27"/>
        <v>0.6666666666666667</v>
      </c>
      <c r="BV23" s="45">
        <f t="shared" si="28"/>
        <v>0.7</v>
      </c>
      <c r="BW23" s="45">
        <f t="shared" si="29"/>
        <v>0.7333333333333334</v>
      </c>
      <c r="BX23" s="45">
        <f t="shared" si="30"/>
        <v>0.7666666666666666</v>
      </c>
      <c r="BY23" s="45">
        <f t="shared" si="31"/>
        <v>0.8</v>
      </c>
      <c r="BZ23" s="45">
        <f t="shared" si="32"/>
        <v>0.8333333333333334</v>
      </c>
      <c r="CA23" s="45">
        <f t="shared" si="33"/>
        <v>0.8666666666666667</v>
      </c>
      <c r="CB23" s="45">
        <f t="shared" si="34"/>
        <v>0.9</v>
      </c>
      <c r="CC23" s="45">
        <f t="shared" si="35"/>
        <v>0.9333333333333333</v>
      </c>
      <c r="CD23" s="45">
        <f t="shared" si="36"/>
        <v>0.9666666666666667</v>
      </c>
      <c r="CE23" s="45">
        <f t="shared" si="37"/>
        <v>1</v>
      </c>
      <c r="CF23" s="260">
        <f t="shared" si="38"/>
        <v>58372212.47680601</v>
      </c>
      <c r="CG23" s="260">
        <f t="shared" si="39"/>
        <v>0</v>
      </c>
      <c r="CH23" s="260">
        <f t="shared" si="40"/>
        <v>47788737.81601937</v>
      </c>
    </row>
    <row r="24" spans="1:86" ht="12.75" customHeight="1">
      <c r="A24" s="6"/>
      <c r="B24" s="3" t="s">
        <v>25</v>
      </c>
      <c r="C24" s="7">
        <v>30</v>
      </c>
      <c r="D24" s="37">
        <v>0</v>
      </c>
      <c r="E24" s="144"/>
      <c r="F24" s="145">
        <v>0</v>
      </c>
      <c r="G24" s="86">
        <v>0</v>
      </c>
      <c r="H24" s="87"/>
      <c r="I24" s="124"/>
      <c r="J24" s="87"/>
      <c r="K24" s="88">
        <v>0</v>
      </c>
      <c r="L24" s="89">
        <v>0</v>
      </c>
      <c r="M24" s="146"/>
      <c r="N24" s="90"/>
      <c r="O24" s="94">
        <v>0</v>
      </c>
      <c r="P24" s="92"/>
      <c r="Q24" s="93"/>
      <c r="R24" s="92"/>
      <c r="S24" s="147">
        <v>0</v>
      </c>
      <c r="T24" s="113"/>
      <c r="U24" s="147"/>
      <c r="V24" s="148"/>
      <c r="W24" s="56">
        <v>0</v>
      </c>
      <c r="X24" s="56">
        <v>0</v>
      </c>
      <c r="Y24" s="56"/>
      <c r="Z24" s="57"/>
      <c r="AA24" s="75">
        <v>0</v>
      </c>
      <c r="AB24" s="149">
        <v>0</v>
      </c>
      <c r="AC24" s="150"/>
      <c r="AD24" s="61"/>
      <c r="AE24" s="62">
        <v>0</v>
      </c>
      <c r="AF24" s="62">
        <v>0</v>
      </c>
      <c r="AG24" s="151"/>
      <c r="AH24" s="60"/>
      <c r="AI24" s="197">
        <v>0</v>
      </c>
      <c r="AJ24" s="147">
        <v>0</v>
      </c>
      <c r="AK24" s="147"/>
      <c r="AL24" s="148"/>
      <c r="AM24" s="198">
        <v>0</v>
      </c>
      <c r="AN24" s="198">
        <v>0</v>
      </c>
      <c r="AO24" s="198"/>
      <c r="AP24" s="234"/>
      <c r="AQ24" s="152">
        <v>0</v>
      </c>
      <c r="AR24" s="152">
        <v>0</v>
      </c>
      <c r="AS24" s="152"/>
      <c r="AT24" s="186"/>
      <c r="AU24" s="125">
        <v>0</v>
      </c>
      <c r="AV24" s="125">
        <v>0</v>
      </c>
      <c r="AW24" s="125"/>
      <c r="AX24" s="203"/>
      <c r="AY24" s="128">
        <v>0</v>
      </c>
      <c r="AZ24" s="128">
        <v>0</v>
      </c>
      <c r="BA24" s="128"/>
      <c r="BB24" s="128"/>
      <c r="BC24" s="138">
        <f>'[1]Resumen'!C24</f>
        <v>1366746.74</v>
      </c>
      <c r="BD24" s="135">
        <f>'[1]Resumen'!F24</f>
        <v>0</v>
      </c>
      <c r="BE24" s="135"/>
      <c r="BF24" s="135"/>
      <c r="BG24" s="253">
        <f>'[2]Resumen'!C24</f>
        <v>109.42</v>
      </c>
      <c r="BH24" s="253">
        <f>'[2]Resumen'!F24</f>
        <v>0</v>
      </c>
      <c r="BI24" s="253"/>
      <c r="BJ24" s="253"/>
      <c r="BK24" s="264">
        <f>'[3]Resumen'!C24</f>
        <v>0</v>
      </c>
      <c r="BL24" s="264">
        <f>'[3]Resumen'!F24</f>
        <v>0</v>
      </c>
      <c r="BM24" s="264"/>
      <c r="BN24" s="264"/>
      <c r="BO24" s="26">
        <f t="shared" si="21"/>
        <v>0</v>
      </c>
      <c r="BP24" s="45">
        <f t="shared" si="22"/>
        <v>0</v>
      </c>
      <c r="BQ24" s="45">
        <f t="shared" si="23"/>
        <v>0.5333333333333333</v>
      </c>
      <c r="BR24" s="45">
        <f t="shared" si="24"/>
        <v>0.5666666666666667</v>
      </c>
      <c r="BS24" s="45">
        <f t="shared" si="25"/>
        <v>0.6</v>
      </c>
      <c r="BT24" s="45">
        <f t="shared" si="26"/>
        <v>0.6333333333333333</v>
      </c>
      <c r="BU24" s="45">
        <f t="shared" si="27"/>
        <v>0.6666666666666667</v>
      </c>
      <c r="BV24" s="45">
        <f t="shared" si="28"/>
        <v>0.7</v>
      </c>
      <c r="BW24" s="45">
        <f t="shared" si="29"/>
        <v>0.7333333333333334</v>
      </c>
      <c r="BX24" s="45">
        <f t="shared" si="30"/>
        <v>0.7666666666666666</v>
      </c>
      <c r="BY24" s="45">
        <f t="shared" si="31"/>
        <v>0.8</v>
      </c>
      <c r="BZ24" s="45">
        <f t="shared" si="32"/>
        <v>0.8333333333333334</v>
      </c>
      <c r="CA24" s="45">
        <f t="shared" si="33"/>
        <v>0.8666666666666667</v>
      </c>
      <c r="CB24" s="45">
        <f t="shared" si="34"/>
        <v>0.9</v>
      </c>
      <c r="CC24" s="45">
        <f t="shared" si="35"/>
        <v>0.9333333333333333</v>
      </c>
      <c r="CD24" s="45">
        <f t="shared" si="36"/>
        <v>0.9666666666666667</v>
      </c>
      <c r="CE24" s="45">
        <f t="shared" si="37"/>
        <v>1</v>
      </c>
      <c r="CF24" s="260">
        <f t="shared" si="38"/>
        <v>1153249.498129574</v>
      </c>
      <c r="CG24" s="260">
        <f t="shared" si="39"/>
        <v>0</v>
      </c>
      <c r="CH24" s="260">
        <f t="shared" si="40"/>
        <v>1076369.059801318</v>
      </c>
    </row>
    <row r="25" spans="1:86" ht="12.75" customHeight="1">
      <c r="A25" s="6"/>
      <c r="B25" s="3" t="s">
        <v>26</v>
      </c>
      <c r="C25" s="7">
        <v>30</v>
      </c>
      <c r="D25" s="37">
        <v>17407504.252298884</v>
      </c>
      <c r="E25" s="144"/>
      <c r="F25" s="145">
        <v>9963827.377319494</v>
      </c>
      <c r="G25" s="86">
        <v>971291.34</v>
      </c>
      <c r="H25" s="87"/>
      <c r="I25" s="124"/>
      <c r="J25" s="87"/>
      <c r="K25" s="88">
        <v>500978.81</v>
      </c>
      <c r="L25" s="89">
        <v>0</v>
      </c>
      <c r="M25" s="146"/>
      <c r="N25" s="90"/>
      <c r="O25" s="94">
        <v>82711.3</v>
      </c>
      <c r="P25" s="92"/>
      <c r="Q25" s="93"/>
      <c r="R25" s="92"/>
      <c r="S25" s="147">
        <v>196573.92</v>
      </c>
      <c r="T25" s="113"/>
      <c r="U25" s="147"/>
      <c r="V25" s="148"/>
      <c r="W25" s="56">
        <v>85078</v>
      </c>
      <c r="X25" s="56">
        <v>0</v>
      </c>
      <c r="Y25" s="56"/>
      <c r="Z25" s="57"/>
      <c r="AA25" s="75">
        <v>359524</v>
      </c>
      <c r="AB25" s="149">
        <v>0</v>
      </c>
      <c r="AC25" s="150"/>
      <c r="AD25" s="61"/>
      <c r="AE25" s="62">
        <v>29930</v>
      </c>
      <c r="AF25" s="62">
        <v>0</v>
      </c>
      <c r="AG25" s="151"/>
      <c r="AH25" s="60"/>
      <c r="AI25" s="197">
        <v>134179.56</v>
      </c>
      <c r="AJ25" s="147">
        <v>0</v>
      </c>
      <c r="AK25" s="147"/>
      <c r="AL25" s="148"/>
      <c r="AM25" s="198">
        <v>90583</v>
      </c>
      <c r="AN25" s="198">
        <v>0</v>
      </c>
      <c r="AO25" s="198"/>
      <c r="AP25" s="234"/>
      <c r="AQ25" s="152">
        <v>171534.52000000002</v>
      </c>
      <c r="AR25" s="152">
        <v>0</v>
      </c>
      <c r="AS25" s="152"/>
      <c r="AT25" s="186"/>
      <c r="AU25" s="125">
        <v>944923.23</v>
      </c>
      <c r="AV25" s="125">
        <v>0</v>
      </c>
      <c r="AW25" s="125"/>
      <c r="AX25" s="227"/>
      <c r="AY25" s="128">
        <v>3898824.6999999997</v>
      </c>
      <c r="AZ25" s="128">
        <v>0</v>
      </c>
      <c r="BA25" s="128"/>
      <c r="BB25" s="128"/>
      <c r="BC25" s="138">
        <f>'[1]Resumen'!C25</f>
        <v>972435.57</v>
      </c>
      <c r="BD25" s="135">
        <f>'[1]Resumen'!F25</f>
        <v>0</v>
      </c>
      <c r="BE25" s="135"/>
      <c r="BF25" s="135"/>
      <c r="BG25" s="253">
        <f>'[2]Resumen'!C25</f>
        <v>1163308</v>
      </c>
      <c r="BH25" s="253">
        <f>'[2]Resumen'!F25</f>
        <v>0</v>
      </c>
      <c r="BI25" s="253"/>
      <c r="BJ25" s="253"/>
      <c r="BK25" s="264">
        <f>'[3]Resumen'!C25</f>
        <v>30881.940000000002</v>
      </c>
      <c r="BL25" s="264">
        <f>'[3]Resumen'!F25</f>
        <v>0</v>
      </c>
      <c r="BM25" s="264"/>
      <c r="BN25" s="264"/>
      <c r="BO25" s="26">
        <f t="shared" si="21"/>
        <v>1988.1716069683057</v>
      </c>
      <c r="BP25" s="45">
        <f t="shared" si="22"/>
        <v>0.07238689894352324</v>
      </c>
      <c r="BQ25" s="45">
        <f t="shared" si="23"/>
        <v>0.5333333333333333</v>
      </c>
      <c r="BR25" s="45">
        <f t="shared" si="24"/>
        <v>0.5666666666666667</v>
      </c>
      <c r="BS25" s="45">
        <f t="shared" si="25"/>
        <v>0.6</v>
      </c>
      <c r="BT25" s="45">
        <f t="shared" si="26"/>
        <v>0.6333333333333333</v>
      </c>
      <c r="BU25" s="45">
        <f t="shared" si="27"/>
        <v>0.6666666666666667</v>
      </c>
      <c r="BV25" s="45">
        <f t="shared" si="28"/>
        <v>0.7</v>
      </c>
      <c r="BW25" s="45">
        <f t="shared" si="29"/>
        <v>0.7333333333333334</v>
      </c>
      <c r="BX25" s="45">
        <f t="shared" si="30"/>
        <v>0.7666666666666666</v>
      </c>
      <c r="BY25" s="45">
        <f t="shared" si="31"/>
        <v>0.8</v>
      </c>
      <c r="BZ25" s="45">
        <f t="shared" si="32"/>
        <v>0.8333333333333334</v>
      </c>
      <c r="CA25" s="45">
        <f t="shared" si="33"/>
        <v>0.8666666666666667</v>
      </c>
      <c r="CB25" s="45">
        <f t="shared" si="34"/>
        <v>0.9</v>
      </c>
      <c r="CC25" s="45">
        <f t="shared" si="35"/>
        <v>0.9333333333333333</v>
      </c>
      <c r="CD25" s="45">
        <f t="shared" si="36"/>
        <v>0.9666666666666667</v>
      </c>
      <c r="CE25" s="45">
        <f t="shared" si="37"/>
        <v>1</v>
      </c>
      <c r="CF25" s="260">
        <f t="shared" si="38"/>
        <v>25497357.45526872</v>
      </c>
      <c r="CG25" s="260">
        <f t="shared" si="39"/>
        <v>0</v>
      </c>
      <c r="CH25" s="260">
        <f t="shared" si="40"/>
        <v>7968162.369151649</v>
      </c>
    </row>
    <row r="26" spans="1:86" ht="12.75" customHeight="1">
      <c r="A26" s="6"/>
      <c r="B26" s="3" t="s">
        <v>27</v>
      </c>
      <c r="C26" s="7">
        <v>30</v>
      </c>
      <c r="D26" s="37">
        <v>0</v>
      </c>
      <c r="E26" s="144"/>
      <c r="F26" s="145">
        <v>0</v>
      </c>
      <c r="G26" s="86">
        <v>0</v>
      </c>
      <c r="H26" s="87"/>
      <c r="I26" s="124"/>
      <c r="J26" s="87"/>
      <c r="K26" s="88">
        <v>0</v>
      </c>
      <c r="L26" s="89">
        <v>0</v>
      </c>
      <c r="M26" s="146"/>
      <c r="N26" s="90"/>
      <c r="O26" s="94">
        <v>0</v>
      </c>
      <c r="P26" s="92"/>
      <c r="Q26" s="93"/>
      <c r="R26" s="92"/>
      <c r="S26" s="147">
        <v>0</v>
      </c>
      <c r="T26" s="113"/>
      <c r="U26" s="147"/>
      <c r="V26" s="148"/>
      <c r="W26" s="56">
        <v>0</v>
      </c>
      <c r="X26" s="56">
        <v>0</v>
      </c>
      <c r="Y26" s="56"/>
      <c r="Z26" s="57"/>
      <c r="AA26" s="75">
        <v>0</v>
      </c>
      <c r="AB26" s="149">
        <v>0</v>
      </c>
      <c r="AC26" s="150"/>
      <c r="AD26" s="61"/>
      <c r="AE26" s="62">
        <v>0</v>
      </c>
      <c r="AF26" s="62">
        <v>0</v>
      </c>
      <c r="AG26" s="151"/>
      <c r="AH26" s="60"/>
      <c r="AI26" s="197">
        <v>0</v>
      </c>
      <c r="AJ26" s="147">
        <v>0</v>
      </c>
      <c r="AK26" s="147"/>
      <c r="AL26" s="148"/>
      <c r="AM26" s="198">
        <v>0</v>
      </c>
      <c r="AN26" s="198">
        <v>0</v>
      </c>
      <c r="AO26" s="198"/>
      <c r="AP26" s="234"/>
      <c r="AQ26" s="152">
        <v>0</v>
      </c>
      <c r="AR26" s="152">
        <v>0</v>
      </c>
      <c r="AS26" s="152"/>
      <c r="AT26" s="186"/>
      <c r="AU26" s="125">
        <v>0</v>
      </c>
      <c r="AV26" s="125">
        <v>0</v>
      </c>
      <c r="AW26" s="125"/>
      <c r="AX26" s="203"/>
      <c r="AY26" s="128">
        <v>0</v>
      </c>
      <c r="AZ26" s="128">
        <v>0</v>
      </c>
      <c r="BA26" s="128"/>
      <c r="BB26" s="128"/>
      <c r="BC26" s="138">
        <f>'[1]Resumen'!C26</f>
        <v>0</v>
      </c>
      <c r="BD26" s="135">
        <f>'[1]Resumen'!F26</f>
        <v>0</v>
      </c>
      <c r="BE26" s="135"/>
      <c r="BF26" s="135"/>
      <c r="BG26" s="253">
        <f>'[2]Resumen'!C26</f>
        <v>0</v>
      </c>
      <c r="BH26" s="253">
        <f>'[2]Resumen'!F26</f>
        <v>0</v>
      </c>
      <c r="BI26" s="253"/>
      <c r="BJ26" s="253"/>
      <c r="BK26" s="264">
        <f>'[3]Resumen'!C26</f>
        <v>0</v>
      </c>
      <c r="BL26" s="264">
        <f>'[3]Resumen'!F26</f>
        <v>0</v>
      </c>
      <c r="BM26" s="264"/>
      <c r="BN26" s="264"/>
      <c r="BO26" s="26">
        <f t="shared" si="21"/>
        <v>0</v>
      </c>
      <c r="BP26" s="45">
        <f t="shared" si="22"/>
        <v>0</v>
      </c>
      <c r="BQ26" s="45">
        <f t="shared" si="23"/>
        <v>0.5333333333333333</v>
      </c>
      <c r="BR26" s="45">
        <f t="shared" si="24"/>
        <v>0.5666666666666667</v>
      </c>
      <c r="BS26" s="45">
        <f t="shared" si="25"/>
        <v>0.6</v>
      </c>
      <c r="BT26" s="45">
        <f t="shared" si="26"/>
        <v>0.6333333333333333</v>
      </c>
      <c r="BU26" s="45">
        <f t="shared" si="27"/>
        <v>0.6666666666666667</v>
      </c>
      <c r="BV26" s="45">
        <f t="shared" si="28"/>
        <v>0.7</v>
      </c>
      <c r="BW26" s="45">
        <f t="shared" si="29"/>
        <v>0.7333333333333334</v>
      </c>
      <c r="BX26" s="45">
        <f t="shared" si="30"/>
        <v>0.7666666666666666</v>
      </c>
      <c r="BY26" s="45">
        <f t="shared" si="31"/>
        <v>0.8</v>
      </c>
      <c r="BZ26" s="45">
        <f t="shared" si="32"/>
        <v>0.8333333333333334</v>
      </c>
      <c r="CA26" s="45">
        <f t="shared" si="33"/>
        <v>0.8666666666666667</v>
      </c>
      <c r="CB26" s="45">
        <f t="shared" si="34"/>
        <v>0.9</v>
      </c>
      <c r="CC26" s="45">
        <f t="shared" si="35"/>
        <v>0.9333333333333333</v>
      </c>
      <c r="CD26" s="45">
        <f t="shared" si="36"/>
        <v>0.9666666666666667</v>
      </c>
      <c r="CE26" s="45">
        <f t="shared" si="37"/>
        <v>1</v>
      </c>
      <c r="CF26" s="260">
        <f t="shared" si="38"/>
        <v>0</v>
      </c>
      <c r="CG26" s="260">
        <f t="shared" si="39"/>
        <v>0</v>
      </c>
      <c r="CH26" s="260">
        <f t="shared" si="40"/>
        <v>0</v>
      </c>
    </row>
    <row r="27" spans="1:86" ht="12.75" customHeight="1">
      <c r="A27" s="6"/>
      <c r="B27" s="3" t="s">
        <v>28</v>
      </c>
      <c r="C27" s="7">
        <v>30</v>
      </c>
      <c r="D27" s="37">
        <v>436488.84193606814</v>
      </c>
      <c r="E27" s="144"/>
      <c r="F27" s="145">
        <v>249840.57263759663</v>
      </c>
      <c r="G27" s="86">
        <v>0</v>
      </c>
      <c r="H27" s="87"/>
      <c r="I27" s="124"/>
      <c r="J27" s="87"/>
      <c r="K27" s="88">
        <v>0</v>
      </c>
      <c r="L27" s="89">
        <v>0</v>
      </c>
      <c r="M27" s="146"/>
      <c r="N27" s="90"/>
      <c r="O27" s="94">
        <v>0</v>
      </c>
      <c r="P27" s="92"/>
      <c r="Q27" s="93"/>
      <c r="R27" s="92"/>
      <c r="S27" s="147">
        <v>0</v>
      </c>
      <c r="T27" s="113"/>
      <c r="U27" s="147"/>
      <c r="V27" s="148"/>
      <c r="W27" s="56">
        <v>0</v>
      </c>
      <c r="X27" s="56">
        <v>0</v>
      </c>
      <c r="Y27" s="56"/>
      <c r="Z27" s="57"/>
      <c r="AA27" s="75">
        <v>0</v>
      </c>
      <c r="AB27" s="149">
        <v>0</v>
      </c>
      <c r="AC27" s="150"/>
      <c r="AD27" s="61"/>
      <c r="AE27" s="62">
        <v>39584.84</v>
      </c>
      <c r="AF27" s="62">
        <v>0</v>
      </c>
      <c r="AG27" s="151"/>
      <c r="AH27" s="60"/>
      <c r="AI27" s="197">
        <v>0</v>
      </c>
      <c r="AJ27" s="147">
        <v>0</v>
      </c>
      <c r="AK27" s="147"/>
      <c r="AL27" s="148"/>
      <c r="AM27" s="198">
        <v>0</v>
      </c>
      <c r="AN27" s="198">
        <v>0</v>
      </c>
      <c r="AO27" s="198"/>
      <c r="AP27" s="234"/>
      <c r="AQ27" s="152">
        <v>0</v>
      </c>
      <c r="AR27" s="152">
        <v>0</v>
      </c>
      <c r="AS27" s="152"/>
      <c r="AT27" s="186"/>
      <c r="AU27" s="125">
        <v>0</v>
      </c>
      <c r="AV27" s="125">
        <v>0</v>
      </c>
      <c r="AW27" s="125"/>
      <c r="AX27" s="203"/>
      <c r="AY27" s="128">
        <v>0</v>
      </c>
      <c r="AZ27" s="128">
        <v>0</v>
      </c>
      <c r="BA27" s="128"/>
      <c r="BB27" s="128"/>
      <c r="BC27" s="138">
        <f>'[1]Resumen'!C27</f>
        <v>4801158.07</v>
      </c>
      <c r="BD27" s="135">
        <f>'[1]Resumen'!F27</f>
        <v>178855.01</v>
      </c>
      <c r="BE27" s="135"/>
      <c r="BF27" s="135"/>
      <c r="BG27" s="253">
        <f>'[2]Resumen'!C27</f>
        <v>4337045.64</v>
      </c>
      <c r="BH27" s="253">
        <f>'[2]Resumen'!F27</f>
        <v>0</v>
      </c>
      <c r="BI27" s="253"/>
      <c r="BJ27" s="253"/>
      <c r="BK27" s="264">
        <f>'[3]Resumen'!C27</f>
        <v>2628149.1</v>
      </c>
      <c r="BL27" s="264">
        <f>'[3]Resumen'!F27</f>
        <v>0</v>
      </c>
      <c r="BM27" s="264"/>
      <c r="BN27" s="264"/>
      <c r="BO27" s="26">
        <f t="shared" si="21"/>
        <v>1988.1716123277802</v>
      </c>
      <c r="BP27" s="45">
        <f t="shared" si="22"/>
        <v>0.07238707759267227</v>
      </c>
      <c r="BQ27" s="45">
        <f t="shared" si="23"/>
        <v>0.5333333333333333</v>
      </c>
      <c r="BR27" s="45">
        <f t="shared" si="24"/>
        <v>0.5666666666666667</v>
      </c>
      <c r="BS27" s="45">
        <f t="shared" si="25"/>
        <v>0.6</v>
      </c>
      <c r="BT27" s="45">
        <f t="shared" si="26"/>
        <v>0.6333333333333333</v>
      </c>
      <c r="BU27" s="45">
        <f t="shared" si="27"/>
        <v>0.6666666666666667</v>
      </c>
      <c r="BV27" s="45">
        <f t="shared" si="28"/>
        <v>0.7</v>
      </c>
      <c r="BW27" s="45">
        <f t="shared" si="29"/>
        <v>0.7333333333333334</v>
      </c>
      <c r="BX27" s="45">
        <f t="shared" si="30"/>
        <v>0.7666666666666666</v>
      </c>
      <c r="BY27" s="45">
        <f t="shared" si="31"/>
        <v>0.8</v>
      </c>
      <c r="BZ27" s="45">
        <f t="shared" si="32"/>
        <v>0.8333333333333334</v>
      </c>
      <c r="CA27" s="45">
        <f t="shared" si="33"/>
        <v>0.8666666666666667</v>
      </c>
      <c r="CB27" s="45">
        <f t="shared" si="34"/>
        <v>0.9</v>
      </c>
      <c r="CC27" s="45">
        <f t="shared" si="35"/>
        <v>0.9333333333333333</v>
      </c>
      <c r="CD27" s="45">
        <f t="shared" si="36"/>
        <v>0.9666666666666667</v>
      </c>
      <c r="CE27" s="45">
        <f t="shared" si="37"/>
        <v>1</v>
      </c>
      <c r="CF27" s="260">
        <f t="shared" si="38"/>
        <v>10108270.414824711</v>
      </c>
      <c r="CG27" s="260">
        <f t="shared" si="39"/>
        <v>0</v>
      </c>
      <c r="CH27" s="260">
        <f t="shared" si="40"/>
        <v>9171701.320925236</v>
      </c>
    </row>
    <row r="28" spans="1:86" ht="12.75" customHeight="1">
      <c r="A28" s="6"/>
      <c r="B28" s="3" t="s">
        <v>53</v>
      </c>
      <c r="C28" s="7">
        <v>30</v>
      </c>
      <c r="D28" s="37">
        <v>0</v>
      </c>
      <c r="E28" s="144"/>
      <c r="F28" s="145">
        <v>0</v>
      </c>
      <c r="G28" s="86">
        <v>0</v>
      </c>
      <c r="H28" s="87"/>
      <c r="I28" s="124"/>
      <c r="J28" s="87"/>
      <c r="K28" s="88">
        <v>0</v>
      </c>
      <c r="L28" s="89">
        <v>0</v>
      </c>
      <c r="M28" s="146"/>
      <c r="N28" s="90"/>
      <c r="O28" s="94">
        <v>138983.5</v>
      </c>
      <c r="P28" s="92"/>
      <c r="Q28" s="93"/>
      <c r="R28" s="92"/>
      <c r="S28" s="147">
        <v>0</v>
      </c>
      <c r="T28" s="113"/>
      <c r="U28" s="147"/>
      <c r="V28" s="148"/>
      <c r="W28" s="56">
        <v>0</v>
      </c>
      <c r="X28" s="56">
        <v>0</v>
      </c>
      <c r="Y28" s="56"/>
      <c r="Z28" s="57"/>
      <c r="AA28" s="75">
        <v>0</v>
      </c>
      <c r="AB28" s="149">
        <v>0</v>
      </c>
      <c r="AC28" s="150"/>
      <c r="AD28" s="61"/>
      <c r="AE28" s="62">
        <v>0</v>
      </c>
      <c r="AF28" s="62">
        <v>0</v>
      </c>
      <c r="AG28" s="151"/>
      <c r="AH28" s="60"/>
      <c r="AI28" s="197">
        <v>0</v>
      </c>
      <c r="AJ28" s="147">
        <v>0</v>
      </c>
      <c r="AK28" s="147"/>
      <c r="AL28" s="148"/>
      <c r="AM28" s="198">
        <v>309329.03500000003</v>
      </c>
      <c r="AN28" s="198">
        <v>0</v>
      </c>
      <c r="AO28" s="198"/>
      <c r="AP28" s="234"/>
      <c r="AQ28" s="152">
        <v>0</v>
      </c>
      <c r="AR28" s="152">
        <v>0</v>
      </c>
      <c r="AS28" s="152"/>
      <c r="AT28" s="186"/>
      <c r="AU28" s="125">
        <v>292858.75000000006</v>
      </c>
      <c r="AV28" s="125">
        <v>0</v>
      </c>
      <c r="AW28" s="125"/>
      <c r="AX28" s="203"/>
      <c r="AY28" s="128">
        <v>875696.712</v>
      </c>
      <c r="AZ28" s="128">
        <v>0</v>
      </c>
      <c r="BA28" s="128"/>
      <c r="BB28" s="128"/>
      <c r="BC28" s="138"/>
      <c r="BD28" s="135"/>
      <c r="BE28" s="135"/>
      <c r="BF28" s="135"/>
      <c r="BG28" s="253"/>
      <c r="BH28" s="253"/>
      <c r="BI28" s="253"/>
      <c r="BJ28" s="253"/>
      <c r="BK28" s="264"/>
      <c r="BL28" s="264"/>
      <c r="BM28" s="264"/>
      <c r="BN28" s="264"/>
      <c r="BO28" s="26">
        <f t="shared" si="21"/>
        <v>0</v>
      </c>
      <c r="BP28" s="45">
        <f t="shared" si="22"/>
        <v>0</v>
      </c>
      <c r="BQ28" s="45">
        <f t="shared" si="23"/>
        <v>0.5333333333333333</v>
      </c>
      <c r="BR28" s="45">
        <f t="shared" si="24"/>
        <v>0.5666666666666667</v>
      </c>
      <c r="BS28" s="45">
        <f t="shared" si="25"/>
        <v>0.6</v>
      </c>
      <c r="BT28" s="45">
        <f t="shared" si="26"/>
        <v>0.6333333333333333</v>
      </c>
      <c r="BU28" s="45">
        <f t="shared" si="27"/>
        <v>0.6666666666666667</v>
      </c>
      <c r="BV28" s="45">
        <f t="shared" si="28"/>
        <v>0.7</v>
      </c>
      <c r="BW28" s="45">
        <f t="shared" si="29"/>
        <v>0.7333333333333334</v>
      </c>
      <c r="BX28" s="45">
        <f t="shared" si="30"/>
        <v>0.7666666666666666</v>
      </c>
      <c r="BY28" s="45">
        <f t="shared" si="31"/>
        <v>0.8</v>
      </c>
      <c r="BZ28" s="45">
        <f t="shared" si="32"/>
        <v>0.8333333333333334</v>
      </c>
      <c r="CA28" s="45">
        <f t="shared" si="33"/>
        <v>0.8666666666666667</v>
      </c>
      <c r="CB28" s="45">
        <f t="shared" si="34"/>
        <v>0.9</v>
      </c>
      <c r="CC28" s="45">
        <f t="shared" si="35"/>
        <v>0.9333333333333333</v>
      </c>
      <c r="CD28" s="45">
        <f t="shared" si="36"/>
        <v>0.9666666666666667</v>
      </c>
      <c r="CE28" s="45">
        <f t="shared" si="37"/>
        <v>1</v>
      </c>
      <c r="CF28" s="260">
        <f t="shared" si="38"/>
        <v>1331375.3302880775</v>
      </c>
      <c r="CG28" s="260">
        <f t="shared" si="39"/>
        <v>0</v>
      </c>
      <c r="CH28" s="260">
        <f t="shared" si="40"/>
        <v>1131711.3532585527</v>
      </c>
    </row>
    <row r="29" spans="1:86" ht="12.75" customHeight="1">
      <c r="A29" s="6"/>
      <c r="B29" s="3" t="s">
        <v>47</v>
      </c>
      <c r="C29" s="7">
        <v>30</v>
      </c>
      <c r="D29" s="37">
        <v>10062100.118256407</v>
      </c>
      <c r="E29" s="144"/>
      <c r="F29" s="145">
        <v>5759416.081133684</v>
      </c>
      <c r="G29" s="86">
        <v>400749</v>
      </c>
      <c r="H29" s="87"/>
      <c r="I29" s="124"/>
      <c r="J29" s="87"/>
      <c r="K29" s="88">
        <v>818396.9</v>
      </c>
      <c r="L29" s="89">
        <v>136692</v>
      </c>
      <c r="M29" s="146"/>
      <c r="N29" s="90"/>
      <c r="O29" s="94">
        <v>223453</v>
      </c>
      <c r="P29" s="92"/>
      <c r="Q29" s="93"/>
      <c r="R29" s="92"/>
      <c r="S29" s="147">
        <v>454292</v>
      </c>
      <c r="T29" s="113"/>
      <c r="U29" s="147"/>
      <c r="V29" s="148"/>
      <c r="W29" s="56">
        <v>544331.8149999934</v>
      </c>
      <c r="X29" s="56">
        <v>0</v>
      </c>
      <c r="Y29" s="56"/>
      <c r="Z29" s="57"/>
      <c r="AA29" s="75">
        <v>1616820.73</v>
      </c>
      <c r="AB29" s="149">
        <v>603831.73</v>
      </c>
      <c r="AC29" s="150"/>
      <c r="AD29" s="61"/>
      <c r="AE29" s="62">
        <v>1594911.0800000003</v>
      </c>
      <c r="AF29" s="62">
        <v>0</v>
      </c>
      <c r="AG29" s="151"/>
      <c r="AH29" s="60"/>
      <c r="AI29" s="197">
        <v>1445245.8499999999</v>
      </c>
      <c r="AJ29" s="147">
        <v>0</v>
      </c>
      <c r="AK29" s="147"/>
      <c r="AL29" s="148"/>
      <c r="AM29" s="198">
        <v>1265176.236299999</v>
      </c>
      <c r="AN29" s="198">
        <v>0</v>
      </c>
      <c r="AO29" s="198"/>
      <c r="AP29" s="234"/>
      <c r="AQ29" s="152">
        <v>3057222.646994816</v>
      </c>
      <c r="AR29" s="152">
        <v>0</v>
      </c>
      <c r="AS29" s="152"/>
      <c r="AT29" s="186"/>
      <c r="AU29" s="125">
        <v>3302899.7299999995</v>
      </c>
      <c r="AV29" s="125">
        <v>0</v>
      </c>
      <c r="AW29" s="125"/>
      <c r="AX29" s="227"/>
      <c r="AY29" s="128">
        <v>3337520.6799999895</v>
      </c>
      <c r="AZ29" s="128">
        <v>0</v>
      </c>
      <c r="BA29" s="128"/>
      <c r="BB29" s="128"/>
      <c r="BC29" s="138">
        <f>'[1]Resumen'!C28</f>
        <v>4378428.300000001</v>
      </c>
      <c r="BD29" s="135">
        <f>'[1]Resumen'!F28</f>
        <v>0</v>
      </c>
      <c r="BE29" s="135"/>
      <c r="BF29" s="135"/>
      <c r="BG29" s="253">
        <f>'[2]Resumen'!C28</f>
        <v>6700401.27999999</v>
      </c>
      <c r="BH29" s="253">
        <f>'[2]Resumen'!F28</f>
        <v>0</v>
      </c>
      <c r="BI29" s="253"/>
      <c r="BJ29" s="253"/>
      <c r="BK29" s="264">
        <f>'[3]Resumen'!C28</f>
        <v>6078098.3199999975</v>
      </c>
      <c r="BL29" s="264">
        <f>'[3]Resumen'!F28</f>
        <v>0</v>
      </c>
      <c r="BM29" s="264"/>
      <c r="BN29" s="264"/>
      <c r="BO29" s="26">
        <f t="shared" si="21"/>
        <v>1988.1716123277802</v>
      </c>
      <c r="BP29" s="45">
        <f t="shared" si="22"/>
        <v>0.07238707759267227</v>
      </c>
      <c r="BQ29" s="45">
        <f t="shared" si="23"/>
        <v>0.5333333333333333</v>
      </c>
      <c r="BR29" s="45">
        <f t="shared" si="24"/>
        <v>0.5666666666666667</v>
      </c>
      <c r="BS29" s="45">
        <f t="shared" si="25"/>
        <v>0.6</v>
      </c>
      <c r="BT29" s="45">
        <f t="shared" si="26"/>
        <v>0.6333333333333333</v>
      </c>
      <c r="BU29" s="45">
        <f t="shared" si="27"/>
        <v>0.6666666666666667</v>
      </c>
      <c r="BV29" s="45">
        <f t="shared" si="28"/>
        <v>0.7</v>
      </c>
      <c r="BW29" s="45">
        <f t="shared" si="29"/>
        <v>0.7333333333333334</v>
      </c>
      <c r="BX29" s="45">
        <f t="shared" si="30"/>
        <v>0.7666666666666666</v>
      </c>
      <c r="BY29" s="45">
        <f t="shared" si="31"/>
        <v>0.8</v>
      </c>
      <c r="BZ29" s="45">
        <f t="shared" si="32"/>
        <v>0.8333333333333334</v>
      </c>
      <c r="CA29" s="45">
        <f t="shared" si="33"/>
        <v>0.8666666666666667</v>
      </c>
      <c r="CB29" s="45">
        <f t="shared" si="34"/>
        <v>0.9</v>
      </c>
      <c r="CC29" s="45">
        <f t="shared" si="35"/>
        <v>0.9333333333333333</v>
      </c>
      <c r="CD29" s="45">
        <f t="shared" si="36"/>
        <v>0.9666666666666667</v>
      </c>
      <c r="CE29" s="45">
        <f t="shared" si="37"/>
        <v>1</v>
      </c>
      <c r="CF29" s="260">
        <f t="shared" si="38"/>
        <v>39412077.00493867</v>
      </c>
      <c r="CG29" s="260">
        <f t="shared" si="39"/>
        <v>0</v>
      </c>
      <c r="CH29" s="260">
        <f t="shared" si="40"/>
        <v>26001651.85513497</v>
      </c>
    </row>
    <row r="30" spans="1:86" ht="12.75" customHeight="1">
      <c r="A30" s="6"/>
      <c r="B30" s="3" t="s">
        <v>48</v>
      </c>
      <c r="C30" s="7">
        <v>30</v>
      </c>
      <c r="D30" s="37">
        <v>29511992.57628693</v>
      </c>
      <c r="E30" s="144"/>
      <c r="F30" s="145">
        <v>16892281.138279073</v>
      </c>
      <c r="G30" s="86">
        <v>1379418</v>
      </c>
      <c r="H30" s="87"/>
      <c r="I30" s="124"/>
      <c r="J30" s="87"/>
      <c r="K30" s="88">
        <v>1651456.33</v>
      </c>
      <c r="L30" s="89">
        <v>516726</v>
      </c>
      <c r="M30" s="146"/>
      <c r="N30" s="90"/>
      <c r="O30" s="94">
        <v>1200043</v>
      </c>
      <c r="P30" s="92"/>
      <c r="Q30" s="93"/>
      <c r="R30" s="92"/>
      <c r="S30" s="147">
        <v>1565519</v>
      </c>
      <c r="T30" s="113"/>
      <c r="U30" s="147"/>
      <c r="V30" s="148"/>
      <c r="W30" s="56">
        <v>1349434.1649999998</v>
      </c>
      <c r="X30" s="56">
        <v>0</v>
      </c>
      <c r="Y30" s="56"/>
      <c r="Z30" s="57"/>
      <c r="AA30" s="75">
        <v>2810332.85</v>
      </c>
      <c r="AB30" s="149">
        <v>0</v>
      </c>
      <c r="AC30" s="150"/>
      <c r="AD30" s="61"/>
      <c r="AE30" s="62">
        <v>4510685.640000001</v>
      </c>
      <c r="AF30" s="62">
        <v>0</v>
      </c>
      <c r="AG30" s="151"/>
      <c r="AH30" s="60"/>
      <c r="AI30" s="197">
        <v>3312431.6400000006</v>
      </c>
      <c r="AJ30" s="147">
        <v>0</v>
      </c>
      <c r="AK30" s="147"/>
      <c r="AL30" s="148"/>
      <c r="AM30" s="198">
        <v>3983743.601800001</v>
      </c>
      <c r="AN30" s="198">
        <v>0</v>
      </c>
      <c r="AO30" s="198"/>
      <c r="AP30" s="234"/>
      <c r="AQ30" s="152">
        <v>6428941.771666616</v>
      </c>
      <c r="AR30" s="152">
        <v>0</v>
      </c>
      <c r="AS30" s="152"/>
      <c r="AT30" s="186"/>
      <c r="AU30" s="125">
        <v>7718895.3450000025</v>
      </c>
      <c r="AV30" s="125">
        <v>0</v>
      </c>
      <c r="AW30" s="125"/>
      <c r="AX30" s="227"/>
      <c r="AY30" s="128">
        <v>6685412.690000011</v>
      </c>
      <c r="AZ30" s="128">
        <v>0</v>
      </c>
      <c r="BA30" s="128"/>
      <c r="BB30" s="128"/>
      <c r="BC30" s="138">
        <f>'[1]Resumen'!C29</f>
        <v>10332631.539999997</v>
      </c>
      <c r="BD30" s="135">
        <f>'[1]Resumen'!F29</f>
        <v>224171.66999999998</v>
      </c>
      <c r="BE30" s="135"/>
      <c r="BF30" s="135"/>
      <c r="BG30" s="253">
        <f>'[2]Resumen'!C29</f>
        <v>7443701.390000005</v>
      </c>
      <c r="BH30" s="253">
        <f>'[2]Resumen'!F29</f>
        <v>0</v>
      </c>
      <c r="BI30" s="253"/>
      <c r="BJ30" s="253"/>
      <c r="BK30" s="264">
        <f>'[3]Resumen'!C29</f>
        <v>9935701.329999983</v>
      </c>
      <c r="BL30" s="264">
        <f>'[3]Resumen'!F29</f>
        <v>0</v>
      </c>
      <c r="BM30" s="264"/>
      <c r="BN30" s="264"/>
      <c r="BO30" s="26">
        <f t="shared" si="21"/>
        <v>1988.1716102475427</v>
      </c>
      <c r="BP30" s="45">
        <f t="shared" si="22"/>
        <v>0.0723870082514243</v>
      </c>
      <c r="BQ30" s="45">
        <f t="shared" si="23"/>
        <v>0.5333333333333333</v>
      </c>
      <c r="BR30" s="45">
        <f t="shared" si="24"/>
        <v>0.5666666666666667</v>
      </c>
      <c r="BS30" s="45">
        <f t="shared" si="25"/>
        <v>0.6</v>
      </c>
      <c r="BT30" s="45">
        <f t="shared" si="26"/>
        <v>0.6333333333333333</v>
      </c>
      <c r="BU30" s="45">
        <f t="shared" si="27"/>
        <v>0.6666666666666667</v>
      </c>
      <c r="BV30" s="45">
        <f t="shared" si="28"/>
        <v>0.7</v>
      </c>
      <c r="BW30" s="45">
        <f t="shared" si="29"/>
        <v>0.7333333333333334</v>
      </c>
      <c r="BX30" s="45">
        <f t="shared" si="30"/>
        <v>0.7666666666666666</v>
      </c>
      <c r="BY30" s="45">
        <f t="shared" si="31"/>
        <v>0.8</v>
      </c>
      <c r="BZ30" s="45">
        <f t="shared" si="32"/>
        <v>0.8333333333333334</v>
      </c>
      <c r="CA30" s="45">
        <f t="shared" si="33"/>
        <v>0.8666666666666667</v>
      </c>
      <c r="CB30" s="45">
        <f t="shared" si="34"/>
        <v>0.9</v>
      </c>
      <c r="CC30" s="45">
        <f t="shared" si="35"/>
        <v>0.9333333333333333</v>
      </c>
      <c r="CD30" s="45">
        <f t="shared" si="36"/>
        <v>0.9666666666666667</v>
      </c>
      <c r="CE30" s="45">
        <f t="shared" si="37"/>
        <v>1</v>
      </c>
      <c r="CF30" s="260">
        <f t="shared" si="38"/>
        <v>88408137.26641762</v>
      </c>
      <c r="CG30" s="260">
        <f t="shared" si="39"/>
        <v>0</v>
      </c>
      <c r="CH30" s="260">
        <f t="shared" si="40"/>
        <v>51948763.64074088</v>
      </c>
    </row>
    <row r="31" spans="1:86" ht="12.75" customHeight="1">
      <c r="A31" s="6"/>
      <c r="B31" s="3" t="s">
        <v>49</v>
      </c>
      <c r="C31" s="7">
        <v>30</v>
      </c>
      <c r="D31" s="37">
        <v>0</v>
      </c>
      <c r="E31" s="144"/>
      <c r="F31" s="145">
        <v>0</v>
      </c>
      <c r="G31" s="86">
        <v>0</v>
      </c>
      <c r="H31" s="87"/>
      <c r="I31" s="124"/>
      <c r="J31" s="87"/>
      <c r="K31" s="88">
        <v>0</v>
      </c>
      <c r="L31" s="89">
        <v>0</v>
      </c>
      <c r="M31" s="146"/>
      <c r="N31" s="90"/>
      <c r="O31" s="94">
        <v>0</v>
      </c>
      <c r="P31" s="92"/>
      <c r="Q31" s="93"/>
      <c r="R31" s="92"/>
      <c r="S31" s="147">
        <v>396751</v>
      </c>
      <c r="T31" s="113">
        <v>396751</v>
      </c>
      <c r="U31" s="147"/>
      <c r="V31" s="148"/>
      <c r="W31" s="56">
        <v>0</v>
      </c>
      <c r="X31" s="56">
        <v>0</v>
      </c>
      <c r="Y31" s="56"/>
      <c r="Z31" s="57"/>
      <c r="AA31" s="75">
        <v>0</v>
      </c>
      <c r="AB31" s="149">
        <v>0</v>
      </c>
      <c r="AC31" s="150"/>
      <c r="AD31" s="61"/>
      <c r="AE31" s="62">
        <v>0</v>
      </c>
      <c r="AF31" s="62">
        <v>0</v>
      </c>
      <c r="AG31" s="151"/>
      <c r="AH31" s="60"/>
      <c r="AI31" s="197">
        <v>0</v>
      </c>
      <c r="AJ31" s="147">
        <v>0</v>
      </c>
      <c r="AK31" s="147"/>
      <c r="AL31" s="148"/>
      <c r="AM31" s="198">
        <v>0</v>
      </c>
      <c r="AN31" s="198">
        <v>0</v>
      </c>
      <c r="AO31" s="198"/>
      <c r="AP31" s="234"/>
      <c r="AQ31" s="152">
        <v>0</v>
      </c>
      <c r="AR31" s="152">
        <v>0</v>
      </c>
      <c r="AS31" s="152"/>
      <c r="AT31" s="225"/>
      <c r="AU31" s="125">
        <v>0</v>
      </c>
      <c r="AV31" s="125">
        <v>0</v>
      </c>
      <c r="AW31" s="125"/>
      <c r="AX31" s="227"/>
      <c r="AY31" s="128">
        <v>0</v>
      </c>
      <c r="AZ31" s="128">
        <v>0</v>
      </c>
      <c r="BA31" s="128"/>
      <c r="BB31" s="128"/>
      <c r="BC31" s="138">
        <f>'[1]Resumen'!C30</f>
        <v>749962.3099999999</v>
      </c>
      <c r="BD31" s="135">
        <f>'[1]Resumen'!F30</f>
        <v>0</v>
      </c>
      <c r="BE31" s="135"/>
      <c r="BF31" s="135"/>
      <c r="BG31" s="253">
        <f>'[2]Resumen'!C30</f>
        <v>1047835.4500000005</v>
      </c>
      <c r="BH31" s="253">
        <f>'[2]Resumen'!F30</f>
        <v>0</v>
      </c>
      <c r="BI31" s="253"/>
      <c r="BJ31" s="253"/>
      <c r="BK31" s="264">
        <f>'[3]Resumen'!C30</f>
        <v>1262504.47</v>
      </c>
      <c r="BL31" s="264">
        <f>'[3]Resumen'!F30</f>
        <v>0</v>
      </c>
      <c r="BM31" s="264"/>
      <c r="BN31" s="264"/>
      <c r="BO31" s="26">
        <f t="shared" si="21"/>
        <v>0</v>
      </c>
      <c r="BP31" s="45">
        <f t="shared" si="22"/>
        <v>0</v>
      </c>
      <c r="BQ31" s="45">
        <f t="shared" si="23"/>
        <v>0.5333333333333333</v>
      </c>
      <c r="BR31" s="45">
        <f t="shared" si="24"/>
        <v>0.5666666666666667</v>
      </c>
      <c r="BS31" s="45">
        <f t="shared" si="25"/>
        <v>0.6</v>
      </c>
      <c r="BT31" s="45">
        <f t="shared" si="26"/>
        <v>0.6333333333333333</v>
      </c>
      <c r="BU31" s="45">
        <f t="shared" si="27"/>
        <v>0.6666666666666667</v>
      </c>
      <c r="BV31" s="45">
        <f t="shared" si="28"/>
        <v>0.7</v>
      </c>
      <c r="BW31" s="45">
        <f t="shared" si="29"/>
        <v>0.7333333333333334</v>
      </c>
      <c r="BX31" s="45">
        <f t="shared" si="30"/>
        <v>0.7666666666666666</v>
      </c>
      <c r="BY31" s="45">
        <f t="shared" si="31"/>
        <v>0.8</v>
      </c>
      <c r="BZ31" s="45">
        <f t="shared" si="32"/>
        <v>0.8333333333333334</v>
      </c>
      <c r="CA31" s="45">
        <f t="shared" si="33"/>
        <v>0.8666666666666667</v>
      </c>
      <c r="CB31" s="45">
        <f t="shared" si="34"/>
        <v>0.9</v>
      </c>
      <c r="CC31" s="45">
        <f t="shared" si="35"/>
        <v>0.9333333333333333</v>
      </c>
      <c r="CD31" s="45">
        <f t="shared" si="36"/>
        <v>0.9666666666666667</v>
      </c>
      <c r="CE31" s="45">
        <f t="shared" si="37"/>
        <v>1</v>
      </c>
      <c r="CF31" s="260">
        <f t="shared" si="38"/>
        <v>2852640.4047201457</v>
      </c>
      <c r="CG31" s="260">
        <f t="shared" si="39"/>
        <v>0</v>
      </c>
      <c r="CH31" s="260">
        <f t="shared" si="40"/>
        <v>2434594.7369073434</v>
      </c>
    </row>
    <row r="32" spans="1:86" ht="12.75" customHeight="1">
      <c r="A32" s="6"/>
      <c r="B32" s="4" t="s">
        <v>29</v>
      </c>
      <c r="C32" s="15"/>
      <c r="D32" s="76">
        <v>0</v>
      </c>
      <c r="E32" s="108"/>
      <c r="F32" s="76">
        <v>0</v>
      </c>
      <c r="G32" s="103"/>
      <c r="H32" s="103"/>
      <c r="I32" s="103"/>
      <c r="J32" s="103"/>
      <c r="K32" s="104"/>
      <c r="L32" s="105">
        <v>0</v>
      </c>
      <c r="M32" s="105"/>
      <c r="N32" s="104"/>
      <c r="O32" s="106"/>
      <c r="P32" s="106"/>
      <c r="Q32" s="106"/>
      <c r="R32" s="106"/>
      <c r="S32" s="161">
        <v>0</v>
      </c>
      <c r="T32" s="161"/>
      <c r="U32" s="162"/>
      <c r="V32" s="163"/>
      <c r="W32" s="73"/>
      <c r="X32" s="72"/>
      <c r="Y32" s="73"/>
      <c r="Z32" s="72"/>
      <c r="AA32" s="74"/>
      <c r="AB32" s="74"/>
      <c r="AC32" s="164"/>
      <c r="AD32" s="74"/>
      <c r="AE32" s="51"/>
      <c r="AF32" s="51"/>
      <c r="AG32" s="52"/>
      <c r="AH32" s="51"/>
      <c r="AI32" s="211"/>
      <c r="AJ32" s="163"/>
      <c r="AK32" s="163"/>
      <c r="AL32" s="163"/>
      <c r="AM32" s="212">
        <v>0</v>
      </c>
      <c r="AN32" s="239">
        <v>0</v>
      </c>
      <c r="AO32" s="239"/>
      <c r="AP32" s="240"/>
      <c r="AQ32" s="190">
        <v>0</v>
      </c>
      <c r="AR32" s="183">
        <v>0</v>
      </c>
      <c r="AS32" s="183"/>
      <c r="AT32" s="191"/>
      <c r="AU32" s="213">
        <v>0</v>
      </c>
      <c r="AV32" s="200">
        <v>0</v>
      </c>
      <c r="AW32" s="200"/>
      <c r="AX32" s="214"/>
      <c r="AY32" s="127">
        <v>0</v>
      </c>
      <c r="AZ32" s="127">
        <v>0</v>
      </c>
      <c r="BA32" s="127"/>
      <c r="BB32" s="127"/>
      <c r="BC32" s="142"/>
      <c r="BD32" s="142"/>
      <c r="BE32" s="142"/>
      <c r="BF32" s="142"/>
      <c r="BG32" s="253"/>
      <c r="BH32" s="253"/>
      <c r="BI32" s="253"/>
      <c r="BJ32" s="253"/>
      <c r="BK32" s="264"/>
      <c r="BL32" s="264"/>
      <c r="BM32" s="264"/>
      <c r="BN32" s="26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262"/>
      <c r="CG32" s="262"/>
      <c r="CH32" s="262"/>
    </row>
    <row r="33" spans="1:86" ht="12.75" customHeight="1">
      <c r="A33" s="6"/>
      <c r="B33" s="3" t="s">
        <v>30</v>
      </c>
      <c r="C33" s="7">
        <v>30</v>
      </c>
      <c r="D33" s="37">
        <v>0</v>
      </c>
      <c r="E33" s="144"/>
      <c r="F33" s="145">
        <v>0</v>
      </c>
      <c r="G33" s="86">
        <v>1285072.88</v>
      </c>
      <c r="H33" s="87"/>
      <c r="I33" s="124"/>
      <c r="J33" s="87"/>
      <c r="K33" s="88">
        <v>2072771.05</v>
      </c>
      <c r="L33" s="89">
        <v>258363</v>
      </c>
      <c r="M33" s="146"/>
      <c r="N33" s="90"/>
      <c r="O33" s="94">
        <v>1886503.04</v>
      </c>
      <c r="P33" s="92"/>
      <c r="Q33" s="93"/>
      <c r="R33" s="92"/>
      <c r="S33" s="147">
        <v>1463480</v>
      </c>
      <c r="T33" s="113"/>
      <c r="U33" s="147"/>
      <c r="V33" s="148"/>
      <c r="W33" s="56">
        <v>2939631.76</v>
      </c>
      <c r="X33" s="56">
        <v>0</v>
      </c>
      <c r="Y33" s="56"/>
      <c r="Z33" s="57"/>
      <c r="AA33" s="75">
        <v>3301608.87</v>
      </c>
      <c r="AB33" s="149">
        <v>301915.87</v>
      </c>
      <c r="AC33" s="150"/>
      <c r="AD33" s="61"/>
      <c r="AE33" s="62">
        <v>3871083</v>
      </c>
      <c r="AF33" s="62">
        <v>0</v>
      </c>
      <c r="AG33" s="151"/>
      <c r="AH33" s="60"/>
      <c r="AI33" s="197">
        <v>2328610.45</v>
      </c>
      <c r="AJ33" s="147">
        <v>0</v>
      </c>
      <c r="AK33" s="147"/>
      <c r="AL33" s="148"/>
      <c r="AM33" s="198">
        <v>2976594.569399999</v>
      </c>
      <c r="AN33" s="198">
        <v>0</v>
      </c>
      <c r="AO33" s="198"/>
      <c r="AP33" s="234"/>
      <c r="AQ33" s="152">
        <v>3633577.269999993</v>
      </c>
      <c r="AR33" s="152">
        <v>0</v>
      </c>
      <c r="AS33" s="152"/>
      <c r="AT33" s="186"/>
      <c r="AU33" s="125">
        <v>3837750.6600000043</v>
      </c>
      <c r="AV33" s="125">
        <v>0</v>
      </c>
      <c r="AW33" s="125"/>
      <c r="AX33" s="227"/>
      <c r="AY33" s="128">
        <v>5075299.850000012</v>
      </c>
      <c r="AZ33" s="128">
        <v>0</v>
      </c>
      <c r="BA33" s="128"/>
      <c r="BB33" s="128"/>
      <c r="BC33" s="138">
        <f>'[1]Resumen'!C32</f>
        <v>4519863.300000006</v>
      </c>
      <c r="BD33" s="135">
        <f>'[1]Resumen'!F32</f>
        <v>0</v>
      </c>
      <c r="BE33" s="135"/>
      <c r="BF33" s="135"/>
      <c r="BG33" s="253">
        <f>'[2]Resumen'!C32</f>
        <v>7753684.510000001</v>
      </c>
      <c r="BH33" s="253">
        <f>'[2]Resumen'!F32</f>
        <v>0</v>
      </c>
      <c r="BI33" s="253"/>
      <c r="BJ33" s="253"/>
      <c r="BK33" s="264">
        <f>'[3]Resumen'!C32</f>
        <v>7915446.480000007</v>
      </c>
      <c r="BL33" s="264">
        <f>'[3]Resumen'!F32</f>
        <v>0</v>
      </c>
      <c r="BM33" s="264"/>
      <c r="BN33" s="264"/>
      <c r="BO33" s="26">
        <f>IF(D33=0,0,2001-(D33-F33)*C33/D33)</f>
        <v>0</v>
      </c>
      <c r="BP33" s="45">
        <f>IF((1-($CF$2-$BO33)/$C33)&gt;0,(1-($CF$2-$BO33)/$C33),0)</f>
        <v>0</v>
      </c>
      <c r="BQ33" s="45">
        <f>IF((1-($CF$2-G$2)/$C33)&gt;0,(1-($CF$2-G$2)/$C33),0)</f>
        <v>0.5333333333333333</v>
      </c>
      <c r="BR33" s="45">
        <f>IF((1-($CF$2-K$2)/$C33)&gt;0,(1-($CF$2-K$2)/$C33),0)</f>
        <v>0.5666666666666667</v>
      </c>
      <c r="BS33" s="45">
        <f>IF((1-($CF$2-O$2)/$C33)&gt;0,(1-($CF$2-O$2)/$C33),0)</f>
        <v>0.6</v>
      </c>
      <c r="BT33" s="45">
        <f>IF((1-($CF$2-S$2)/$C33)&gt;0,(1-($CF$2-S$2)/$C33),0)</f>
        <v>0.6333333333333333</v>
      </c>
      <c r="BU33" s="45">
        <f>IF((1-($CF$2-W$2)/$C33)&gt;0,(1-($CF$2-W$2)/$C33),0)</f>
        <v>0.6666666666666667</v>
      </c>
      <c r="BV33" s="45">
        <f>IF((1-($CF$2-AA$2)/$C33)&gt;0,(1-($CF$2-AA$2)/$C33),0)</f>
        <v>0.7</v>
      </c>
      <c r="BW33" s="45">
        <f>IF((1-($CF$2-AE$2)/$C33)&gt;0,(1-($CF$2-AE$2)/$C33),0)</f>
        <v>0.7333333333333334</v>
      </c>
      <c r="BX33" s="45">
        <f>IF((1-($CF$2-AI$2)/$C33)&gt;0,(1-($CF$2-AI$2)/$C33),0)</f>
        <v>0.7666666666666666</v>
      </c>
      <c r="BY33" s="45">
        <f>IF((1-($CF$2-AM$2)/$C33)&gt;0,(1-($CF$2-AM$2)/$C33),0)</f>
        <v>0.8</v>
      </c>
      <c r="BZ33" s="45">
        <f>IF((1-($CF$2-AQ$2)/$C33)&gt;0,(1-($CF$2-AQ$2)/$C33),0)</f>
        <v>0.8333333333333334</v>
      </c>
      <c r="CA33" s="45">
        <f>IF((1-($CF$2-AU$2)/$C33)&gt;0,(1-($CF$2-AU$2)/$C33),0)</f>
        <v>0.8666666666666667</v>
      </c>
      <c r="CB33" s="45">
        <f>IF((1-($CF$2-AY$2)/$C33)&gt;0,(1-($CF$2-AY$2)/$C33),0)</f>
        <v>0.9</v>
      </c>
      <c r="CC33" s="45">
        <f>IF((1-($CF$2-BC$2)/$C33)&gt;0,(1-($CF$2-BC$2)/$C33),0)</f>
        <v>0.9333333333333333</v>
      </c>
      <c r="CD33" s="45">
        <f>IF((1-($CF$2-BG$2)/$C33)&gt;0,(1-($CF$2-BG$2)/$C33),0)</f>
        <v>0.9666666666666667</v>
      </c>
      <c r="CE33" s="45">
        <f>IF((1-($CF$2-BK$2)/$C33)&gt;0,(1-($CF$2-BK$2)/$C33),0)</f>
        <v>1</v>
      </c>
      <c r="CF33" s="260">
        <f>+D33-E33+(G33-I33)*G$61+(K33-M33)*K$61+(O33-Q33)*O$61+(S33-U33)*S$61+(W33-Y33)*W$61+(AA33-AC33)*AA$61+(AE33-AG33)*AE$61+(AI33-AK33)*AI$61+(AM33-AO33)*AM$61+(AQ33-AS33)*$AQ$61+(AU33-AW33)*$AU$61+(AY33-BA33)*$AY$61+(BC33-BE33)*$BC$61+(BG33-BI33)*$BG$61+(BK33-BM33)*$BK$61</f>
        <v>45914851.34455249</v>
      </c>
      <c r="CG33" s="260">
        <f>CF33-(IF(BP33=0,0,D33-E33)+IF(BQ33=0,0,(G33-I33)*G$61)+IF(BR33=0,0,(K33-M33)*K$61)+IF(BS33=0,0,(O33-Q33)*O$61)+IF(BT33=0,0,(S33-U33)*S$61)+IF(BU33=0,0,(W33-Y33)*W$61)+IF(BV33=0,0,(AA33-AC33)*AA$61)+IF(BW33=0,0,(AE33-AG33)*AE$61)+IF(BX33=0,0,(AI33-AK33)*AI$61)+IF(BY33=0,0,(AM33-AO33)*AM$61)+IF(BZ33=0,0,(AQ33-AS33)*$AQ$61)+IF(CA33=0,0,(AU33-AW33)*$AU$61)+IF(CB33=0,0,(AY33-BA33)*$AY$61)++IF(CC33=0,0,(BC33-BE33)*$BC$61)+IF(CD33=0,0,(BG33-BI33)*$BG$61)+IF(CE33=0,0,(BK33-BM33)*$BK$61))</f>
        <v>0</v>
      </c>
      <c r="CH33" s="260">
        <f>(D33-E33)*BP33+((G33-H33-(I33-J33))*G$61)*BQ33+((K33-L33-(M33-N33))*K$61)*BR33+((O33-P33-(Q33-R33))*O$61)*BS33+((S33-T33-(U33-V33))*S$61)*BT33+((W33-X33-(Y33-Z33))*W$61)*BU33+((AA33-AB33-(AC33-AD33))*AA$61)*BV33+((AE33-AF33-(AG33-AH33))*AE$61)*BW33+((AI33-AJ33-(AK33-AL33))*AI$61)*BX33+((AM33-AN33)*BY33-(AO33-AP33))*$AM$61+((AQ33-AR33)*BZ33-(AS33-AT33))*$AQ$61+((AU33-AV33)*CA33-(AW33-AX33))*$AU$61+((AY33-AZ33)*CB33-(BA33-BB33))*$AY$61+((BC33-BD33)*CC33-(BF33-BO33))*$BC$61+((BG33-BH33)*CD33-(BI33-BJ33))*$BG$61+((BK33-BL33)*CE33-(BM33-BN33))*$BK$61</f>
        <v>37842808.25787166</v>
      </c>
    </row>
    <row r="34" spans="1:86" ht="12.75" customHeight="1">
      <c r="A34" s="6"/>
      <c r="B34" s="3" t="s">
        <v>31</v>
      </c>
      <c r="C34" s="7">
        <v>30</v>
      </c>
      <c r="D34" s="37">
        <v>0</v>
      </c>
      <c r="E34" s="144"/>
      <c r="F34" s="145">
        <v>0</v>
      </c>
      <c r="G34" s="86">
        <v>437850.63</v>
      </c>
      <c r="H34" s="87"/>
      <c r="I34" s="124"/>
      <c r="J34" s="87"/>
      <c r="K34" s="88">
        <v>671324.49</v>
      </c>
      <c r="L34" s="89">
        <v>0</v>
      </c>
      <c r="M34" s="146"/>
      <c r="N34" s="90"/>
      <c r="O34" s="94">
        <v>960384</v>
      </c>
      <c r="P34" s="92"/>
      <c r="Q34" s="93"/>
      <c r="R34" s="92"/>
      <c r="S34" s="147">
        <v>940637.82</v>
      </c>
      <c r="T34" s="113"/>
      <c r="U34" s="147"/>
      <c r="V34" s="148"/>
      <c r="W34" s="56">
        <v>621948.7899999999</v>
      </c>
      <c r="X34" s="56">
        <v>0</v>
      </c>
      <c r="Y34" s="56"/>
      <c r="Z34" s="57"/>
      <c r="AA34" s="75">
        <v>883748</v>
      </c>
      <c r="AB34" s="149">
        <v>0</v>
      </c>
      <c r="AC34" s="150"/>
      <c r="AD34" s="61"/>
      <c r="AE34" s="62">
        <v>1005264.78</v>
      </c>
      <c r="AF34" s="62">
        <v>0</v>
      </c>
      <c r="AG34" s="151"/>
      <c r="AH34" s="60"/>
      <c r="AI34" s="197">
        <v>1338430.1600000001</v>
      </c>
      <c r="AJ34" s="147">
        <v>0</v>
      </c>
      <c r="AK34" s="147"/>
      <c r="AL34" s="148"/>
      <c r="AM34" s="198">
        <v>1400445.4599999995</v>
      </c>
      <c r="AN34" s="198">
        <v>0</v>
      </c>
      <c r="AO34" s="198"/>
      <c r="AP34" s="234"/>
      <c r="AQ34" s="152">
        <v>1803654.9900000014</v>
      </c>
      <c r="AR34" s="152">
        <v>0</v>
      </c>
      <c r="AS34" s="152"/>
      <c r="AT34" s="186"/>
      <c r="AU34" s="125">
        <v>2325298.2100000028</v>
      </c>
      <c r="AV34" s="125">
        <v>0</v>
      </c>
      <c r="AW34" s="125"/>
      <c r="AX34" s="203"/>
      <c r="AY34" s="128">
        <v>2988468.2300000014</v>
      </c>
      <c r="AZ34" s="128">
        <v>0</v>
      </c>
      <c r="BA34" s="128"/>
      <c r="BB34" s="128"/>
      <c r="BC34" s="138">
        <f>'[1]Resumen'!C33</f>
        <v>6726124.57</v>
      </c>
      <c r="BD34" s="135">
        <f>'[1]Resumen'!F33</f>
        <v>421352.73000000004</v>
      </c>
      <c r="BE34" s="135"/>
      <c r="BF34" s="135"/>
      <c r="BG34" s="253">
        <f>'[2]Resumen'!C33</f>
        <v>6440848.229999995</v>
      </c>
      <c r="BH34" s="253">
        <f>'[2]Resumen'!F33</f>
        <v>0</v>
      </c>
      <c r="BI34" s="253"/>
      <c r="BJ34" s="253"/>
      <c r="BK34" s="264">
        <f>'[3]Resumen'!C33</f>
        <v>7550418.710000009</v>
      </c>
      <c r="BL34" s="264">
        <f>'[3]Resumen'!F33</f>
        <v>0</v>
      </c>
      <c r="BM34" s="264"/>
      <c r="BN34" s="264"/>
      <c r="BO34" s="26">
        <f>IF(D34=0,0,2001-(D34-F34)*C34/D34)</f>
        <v>0</v>
      </c>
      <c r="BP34" s="45">
        <f>IF((1-($CF$2-$BO34)/$C34)&gt;0,(1-($CF$2-$BO34)/$C34),0)</f>
        <v>0</v>
      </c>
      <c r="BQ34" s="45">
        <f>IF((1-($CF$2-G$2)/$C34)&gt;0,(1-($CF$2-G$2)/$C34),0)</f>
        <v>0.5333333333333333</v>
      </c>
      <c r="BR34" s="45">
        <f>IF((1-($CF$2-K$2)/$C34)&gt;0,(1-($CF$2-K$2)/$C34),0)</f>
        <v>0.5666666666666667</v>
      </c>
      <c r="BS34" s="45">
        <f>IF((1-($CF$2-O$2)/$C34)&gt;0,(1-($CF$2-O$2)/$C34),0)</f>
        <v>0.6</v>
      </c>
      <c r="BT34" s="45">
        <f>IF((1-($CF$2-S$2)/$C34)&gt;0,(1-($CF$2-S$2)/$C34),0)</f>
        <v>0.6333333333333333</v>
      </c>
      <c r="BU34" s="45">
        <f>IF((1-($CF$2-W$2)/$C34)&gt;0,(1-($CF$2-W$2)/$C34),0)</f>
        <v>0.6666666666666667</v>
      </c>
      <c r="BV34" s="45">
        <f>IF((1-($CF$2-AA$2)/$C34)&gt;0,(1-($CF$2-AA$2)/$C34),0)</f>
        <v>0.7</v>
      </c>
      <c r="BW34" s="45">
        <f>IF((1-($CF$2-AE$2)/$C34)&gt;0,(1-($CF$2-AE$2)/$C34),0)</f>
        <v>0.7333333333333334</v>
      </c>
      <c r="BX34" s="45">
        <f>IF((1-($CF$2-AI$2)/$C34)&gt;0,(1-($CF$2-AI$2)/$C34),0)</f>
        <v>0.7666666666666666</v>
      </c>
      <c r="BY34" s="45">
        <f>IF((1-($CF$2-AM$2)/$C34)&gt;0,(1-($CF$2-AM$2)/$C34),0)</f>
        <v>0.8</v>
      </c>
      <c r="BZ34" s="45">
        <f>IF((1-($CF$2-AQ$2)/$C34)&gt;0,(1-($CF$2-AQ$2)/$C34),0)</f>
        <v>0.8333333333333334</v>
      </c>
      <c r="CA34" s="45">
        <f>IF((1-($CF$2-AU$2)/$C34)&gt;0,(1-($CF$2-AU$2)/$C34),0)</f>
        <v>0.8666666666666667</v>
      </c>
      <c r="CB34" s="45">
        <f>IF((1-($CF$2-AY$2)/$C34)&gt;0,(1-($CF$2-AY$2)/$C34),0)</f>
        <v>0.9</v>
      </c>
      <c r="CC34" s="45">
        <f>IF((1-($CF$2-BC$2)/$C34)&gt;0,(1-($CF$2-BC$2)/$C34),0)</f>
        <v>0.9333333333333333</v>
      </c>
      <c r="CD34" s="45">
        <f>IF((1-($CF$2-BG$2)/$C34)&gt;0,(1-($CF$2-BG$2)/$C34),0)</f>
        <v>0.9666666666666667</v>
      </c>
      <c r="CE34" s="45">
        <f>IF((1-($CF$2-BK$2)/$C34)&gt;0,(1-($CF$2-BK$2)/$C34),0)</f>
        <v>1</v>
      </c>
      <c r="CF34" s="260">
        <f>+D34-E34+(G34-I34)*G$61+(K34-M34)*K$61+(O34-Q34)*O$61+(S34-U34)*S$61+(W34-Y34)*W$61+(AA34-AC34)*AA$61+(AE34-AG34)*AE$61+(AI34-AK34)*AI$61+(AM34-AO34)*AM$61+(AQ34-AS34)*$AQ$61+(AU34-AW34)*$AU$61+(AY34-BA34)*$AY$61+(BC34-BE34)*$BC$61+(BG34-BI34)*$BG$61+(BK34-BM34)*$BK$61</f>
        <v>30017004.82631588</v>
      </c>
      <c r="CG34" s="260">
        <f>CF34-(IF(BP34=0,0,D34-E34)+IF(BQ34=0,0,(G34-I34)*G$61)+IF(BR34=0,0,(K34-M34)*K$61)+IF(BS34=0,0,(O34-Q34)*O$61)+IF(BT34=0,0,(S34-U34)*S$61)+IF(BU34=0,0,(W34-Y34)*W$61)+IF(BV34=0,0,(AA34-AC34)*AA$61)+IF(BW34=0,0,(AE34-AG34)*AE$61)+IF(BX34=0,0,(AI34-AK34)*AI$61)+IF(BY34=0,0,(AM34-AO34)*AM$61)+IF(BZ34=0,0,(AQ34-AS34)*$AQ$61)+IF(CA34=0,0,(AU34-AW34)*$AU$61)+IF(CB34=0,0,(AY34-BA34)*$AY$61)++IF(CC34=0,0,(BC34-BE34)*$BC$61)+IF(CD34=0,0,(BG34-BI34)*$BG$61)+IF(CE34=0,0,(BK34-BM34)*$BK$61))</f>
        <v>0</v>
      </c>
      <c r="CH34" s="260">
        <f>(D34-E34)*BP34+((G34-H34-(I34-J34))*G$61)*BQ34+((K34-L34-(M34-N34))*K$61)*BR34+((O34-P34-(Q34-R34))*O$61)*BS34+((S34-T34-(U34-V34))*S$61)*BT34+((W34-X34-(Y34-Z34))*W$61)*BU34+((AA34-AB34-(AC34-AD34))*AA$61)*BV34+((AE34-AF34-(AG34-AH34))*AE$61)*BW34+((AI34-AJ34-(AK34-AL34))*AI$61)*BX34+((AM34-AN34)*BY34-(AO34-AP34))*$AM$61+((AQ34-AR34)*BZ34-(AS34-AT34))*$AQ$61+((AU34-AV34)*CA34-(AW34-AX34))*$AU$61+((AY34-AZ34)*CB34-(BA34-BB34))*$AY$61+((BC34-BD34)*CC34-(BF34-BO34))*$BC$61+((BG34-BH34)*CD34-(BI34-BJ34))*$BG$61+((BK34-BL34)*CE34-(BM34-BN34))*$BK$61</f>
        <v>26188371.554181106</v>
      </c>
    </row>
    <row r="35" spans="1:86" ht="12.75" customHeight="1">
      <c r="A35" s="6"/>
      <c r="B35" s="3" t="s">
        <v>50</v>
      </c>
      <c r="C35" s="7">
        <v>30</v>
      </c>
      <c r="D35" s="37">
        <v>24778308.94439906</v>
      </c>
      <c r="E35" s="144"/>
      <c r="F35" s="145">
        <v>14182783.76102249</v>
      </c>
      <c r="G35" s="86">
        <v>231683.19</v>
      </c>
      <c r="H35" s="87"/>
      <c r="I35" s="124"/>
      <c r="J35" s="87"/>
      <c r="K35" s="88">
        <v>387938.67</v>
      </c>
      <c r="L35" s="89">
        <v>0</v>
      </c>
      <c r="M35" s="146"/>
      <c r="N35" s="90"/>
      <c r="O35" s="94">
        <v>598221.71</v>
      </c>
      <c r="P35" s="92"/>
      <c r="Q35" s="93"/>
      <c r="R35" s="92"/>
      <c r="S35" s="147">
        <v>460185</v>
      </c>
      <c r="T35" s="113"/>
      <c r="U35" s="147"/>
      <c r="V35" s="148"/>
      <c r="W35" s="56">
        <v>626007</v>
      </c>
      <c r="X35" s="56">
        <v>0</v>
      </c>
      <c r="Y35" s="56"/>
      <c r="Z35" s="57"/>
      <c r="AA35" s="75">
        <v>527992</v>
      </c>
      <c r="AB35" s="149">
        <v>0</v>
      </c>
      <c r="AC35" s="150"/>
      <c r="AD35" s="61"/>
      <c r="AE35" s="62">
        <v>730660</v>
      </c>
      <c r="AF35" s="62">
        <v>0</v>
      </c>
      <c r="AG35" s="151"/>
      <c r="AH35" s="60"/>
      <c r="AI35" s="197">
        <v>876711.1100000001</v>
      </c>
      <c r="AJ35" s="147">
        <v>0</v>
      </c>
      <c r="AK35" s="147"/>
      <c r="AL35" s="148"/>
      <c r="AM35" s="198">
        <v>1228086.06</v>
      </c>
      <c r="AN35" s="198">
        <v>0</v>
      </c>
      <c r="AO35" s="198"/>
      <c r="AP35" s="234"/>
      <c r="AQ35" s="152">
        <v>1413598.5100000002</v>
      </c>
      <c r="AR35" s="152">
        <v>0</v>
      </c>
      <c r="AS35" s="152"/>
      <c r="AT35" s="186"/>
      <c r="AU35" s="125">
        <v>1243931.5099999995</v>
      </c>
      <c r="AV35" s="125">
        <v>0</v>
      </c>
      <c r="AW35" s="125"/>
      <c r="AX35" s="203"/>
      <c r="AY35" s="128">
        <v>1164225.1300000001</v>
      </c>
      <c r="AZ35" s="128">
        <v>0</v>
      </c>
      <c r="BA35" s="128"/>
      <c r="BB35" s="128"/>
      <c r="BC35" s="138">
        <f>'[1]Resumen'!C34</f>
        <v>1525975.5899999999</v>
      </c>
      <c r="BD35" s="135">
        <f>'[1]Resumen'!F34</f>
        <v>0</v>
      </c>
      <c r="BE35" s="135"/>
      <c r="BF35" s="135"/>
      <c r="BG35" s="253">
        <f>'[2]Resumen'!C34</f>
        <v>1352225.0800000003</v>
      </c>
      <c r="BH35" s="253">
        <f>'[2]Resumen'!F34</f>
        <v>0</v>
      </c>
      <c r="BI35" s="253"/>
      <c r="BJ35" s="253"/>
      <c r="BK35" s="264">
        <f>'[3]Resumen'!C34</f>
        <v>1120259.75</v>
      </c>
      <c r="BL35" s="264">
        <f>'[3]Resumen'!F34</f>
        <v>0</v>
      </c>
      <c r="BM35" s="264"/>
      <c r="BN35" s="264"/>
      <c r="BO35" s="26">
        <f>IF(D35=0,0,2001-(D35-F35)*C35/D35)</f>
        <v>1988.1716122268647</v>
      </c>
      <c r="BP35" s="45">
        <f>IF((1-($CF$2-$BO35)/$C35)&gt;0,(1-($CF$2-$BO35)/$C35),0)</f>
        <v>0.07238707422882273</v>
      </c>
      <c r="BQ35" s="45">
        <f>IF((1-($CF$2-G$2)/$C35)&gt;0,(1-($CF$2-G$2)/$C35),0)</f>
        <v>0.5333333333333333</v>
      </c>
      <c r="BR35" s="45">
        <f>IF((1-($CF$2-K$2)/$C35)&gt;0,(1-($CF$2-K$2)/$C35),0)</f>
        <v>0.5666666666666667</v>
      </c>
      <c r="BS35" s="45">
        <f>IF((1-($CF$2-O$2)/$C35)&gt;0,(1-($CF$2-O$2)/$C35),0)</f>
        <v>0.6</v>
      </c>
      <c r="BT35" s="45">
        <f>IF((1-($CF$2-S$2)/$C35)&gt;0,(1-($CF$2-S$2)/$C35),0)</f>
        <v>0.6333333333333333</v>
      </c>
      <c r="BU35" s="45">
        <f>IF((1-($CF$2-W$2)/$C35)&gt;0,(1-($CF$2-W$2)/$C35),0)</f>
        <v>0.6666666666666667</v>
      </c>
      <c r="BV35" s="45">
        <f>IF((1-($CF$2-AA$2)/$C35)&gt;0,(1-($CF$2-AA$2)/$C35),0)</f>
        <v>0.7</v>
      </c>
      <c r="BW35" s="45">
        <f>IF((1-($CF$2-AE$2)/$C35)&gt;0,(1-($CF$2-AE$2)/$C35),0)</f>
        <v>0.7333333333333334</v>
      </c>
      <c r="BX35" s="45">
        <f>IF((1-($CF$2-AI$2)/$C35)&gt;0,(1-($CF$2-AI$2)/$C35),0)</f>
        <v>0.7666666666666666</v>
      </c>
      <c r="BY35" s="45">
        <f>IF((1-($CF$2-AM$2)/$C35)&gt;0,(1-($CF$2-AM$2)/$C35),0)</f>
        <v>0.8</v>
      </c>
      <c r="BZ35" s="45">
        <f>IF((1-($CF$2-AQ$2)/$C35)&gt;0,(1-($CF$2-AQ$2)/$C35),0)</f>
        <v>0.8333333333333334</v>
      </c>
      <c r="CA35" s="45">
        <f>IF((1-($CF$2-AU$2)/$C35)&gt;0,(1-($CF$2-AU$2)/$C35),0)</f>
        <v>0.8666666666666667</v>
      </c>
      <c r="CB35" s="45">
        <f>IF((1-($CF$2-AY$2)/$C35)&gt;0,(1-($CF$2-AY$2)/$C35),0)</f>
        <v>0.9</v>
      </c>
      <c r="CC35" s="45">
        <f>IF((1-($CF$2-BC$2)/$C35)&gt;0,(1-($CF$2-BC$2)/$C35),0)</f>
        <v>0.9333333333333333</v>
      </c>
      <c r="CD35" s="45">
        <f>IF((1-($CF$2-BG$2)/$C35)&gt;0,(1-($CF$2-BG$2)/$C35),0)</f>
        <v>0.9666666666666667</v>
      </c>
      <c r="CE35" s="45">
        <f>IF((1-($CF$2-BK$2)/$C35)&gt;0,(1-($CF$2-BK$2)/$C35),0)</f>
        <v>1</v>
      </c>
      <c r="CF35" s="260">
        <f>+D35-E35+(G35-I35)*G$61+(K35-M35)*K$61+(O35-Q35)*O$61+(S35-U35)*S$61+(W35-Y35)*W$61+(AA35-AC35)*AA$61+(AE35-AG35)*AE$61+(AI35-AK35)*AI$61+(AM35-AO35)*AM$61+(AQ35-AS35)*$AQ$61+(AU35-AW35)*$AU$61+(AY35-BA35)*$AY$61+(BC35-BE35)*$BC$61+(BG35-BI35)*$BG$61+(BK35-BM35)*$BK$61</f>
        <v>36078530.859769</v>
      </c>
      <c r="CG35" s="260">
        <f>CF35-(IF(BP35=0,0,D35-E35)+IF(BQ35=0,0,(G35-I35)*G$61)+IF(BR35=0,0,(K35-M35)*K$61)+IF(BS35=0,0,(O35-Q35)*O$61)+IF(BT35=0,0,(S35-U35)*S$61)+IF(BU35=0,0,(W35-Y35)*W$61)+IF(BV35=0,0,(AA35-AC35)*AA$61)+IF(BW35=0,0,(AE35-AG35)*AE$61)+IF(BX35=0,0,(AI35-AK35)*AI$61)+IF(BY35=0,0,(AM35-AO35)*AM$61)+IF(BZ35=0,0,(AQ35-AS35)*$AQ$61)+IF(CA35=0,0,(AU35-AW35)*$AU$61)+IF(CB35=0,0,(AY35-BA35)*$AY$61)++IF(CC35=0,0,(BC35-BE35)*$BC$61)+IF(CD35=0,0,(BG35-BI35)*$BG$61)+IF(CE35=0,0,(BK35-BM35)*$BK$61))</f>
        <v>0</v>
      </c>
      <c r="CH35" s="260">
        <f>(D35-E35)*BP35+((G35-H35-(I35-J35))*G$61)*BQ35+((K35-L35-(M35-N35))*K$61)*BR35+((O35-P35-(Q35-R35))*O$61)*BS35+((S35-T35-(U35-V35))*S$61)*BT35+((W35-X35-(Y35-Z35))*W$61)*BU35+((AA35-AB35-(AC35-AD35))*AA$61)*BV35+((AE35-AF35-(AG35-AH35))*AE$61)*BW35+((AI35-AJ35-(AK35-AL35))*AI$61)*BX35+((AM35-AN35)*BY35-(AO35-AP35))*$AM$61+((AQ35-AR35)*BZ35-(AS35-AT35))*$AQ$61+((AU35-AV35)*CA35-(AW35-AX35))*$AU$61+((AY35-AZ35)*CB35-(BA35-BB35))*$AY$61+((BC35-BD35)*CC35-(BF35-BO35))*$BC$61+((BG35-BH35)*CD35-(BI35-BJ35))*$BG$61+((BK35-BL35)*CE35-(BM35-BN35))*$BK$61</f>
        <v>11094344.13237355</v>
      </c>
    </row>
    <row r="36" spans="1:86" ht="12.75" customHeight="1">
      <c r="A36" s="6"/>
      <c r="B36" s="5" t="s">
        <v>32</v>
      </c>
      <c r="C36" s="16"/>
      <c r="D36" s="76">
        <v>0</v>
      </c>
      <c r="E36" s="108"/>
      <c r="F36" s="76">
        <v>0</v>
      </c>
      <c r="G36" s="103"/>
      <c r="H36" s="103"/>
      <c r="I36" s="103"/>
      <c r="J36" s="103"/>
      <c r="K36" s="104"/>
      <c r="L36" s="105">
        <v>0</v>
      </c>
      <c r="M36" s="105"/>
      <c r="N36" s="104"/>
      <c r="O36" s="106"/>
      <c r="P36" s="106"/>
      <c r="Q36" s="106"/>
      <c r="R36" s="106"/>
      <c r="S36" s="161">
        <v>0</v>
      </c>
      <c r="T36" s="161"/>
      <c r="U36" s="162"/>
      <c r="V36" s="163"/>
      <c r="W36" s="73"/>
      <c r="X36" s="72"/>
      <c r="Y36" s="73"/>
      <c r="Z36" s="72"/>
      <c r="AA36" s="74"/>
      <c r="AB36" s="74"/>
      <c r="AC36" s="164"/>
      <c r="AD36" s="74"/>
      <c r="AE36" s="51"/>
      <c r="AF36" s="51"/>
      <c r="AG36" s="52"/>
      <c r="AH36" s="51"/>
      <c r="AI36" s="211"/>
      <c r="AJ36" s="163"/>
      <c r="AK36" s="163"/>
      <c r="AL36" s="163"/>
      <c r="AM36" s="212">
        <v>0</v>
      </c>
      <c r="AN36" s="239">
        <v>0</v>
      </c>
      <c r="AO36" s="239"/>
      <c r="AP36" s="240"/>
      <c r="AQ36" s="190">
        <v>0</v>
      </c>
      <c r="AR36" s="183">
        <v>0</v>
      </c>
      <c r="AS36" s="183"/>
      <c r="AT36" s="191"/>
      <c r="AU36" s="213">
        <v>0</v>
      </c>
      <c r="AV36" s="200">
        <v>0</v>
      </c>
      <c r="AW36" s="200"/>
      <c r="AX36" s="214"/>
      <c r="AY36" s="127">
        <v>0</v>
      </c>
      <c r="AZ36" s="127">
        <v>0</v>
      </c>
      <c r="BA36" s="127"/>
      <c r="BB36" s="127"/>
      <c r="BC36" s="142"/>
      <c r="BD36" s="142"/>
      <c r="BE36" s="142"/>
      <c r="BF36" s="142"/>
      <c r="BG36" s="253"/>
      <c r="BH36" s="253"/>
      <c r="BI36" s="253"/>
      <c r="BJ36" s="253"/>
      <c r="BK36" s="264"/>
      <c r="BL36" s="264"/>
      <c r="BM36" s="264"/>
      <c r="BN36" s="264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262"/>
      <c r="CG36" s="262"/>
      <c r="CH36" s="262"/>
    </row>
    <row r="37" spans="1:86" ht="12.75" customHeight="1">
      <c r="A37" s="6"/>
      <c r="B37" s="24" t="s">
        <v>59</v>
      </c>
      <c r="C37" s="7">
        <v>10</v>
      </c>
      <c r="D37" s="37">
        <v>0</v>
      </c>
      <c r="E37" s="144"/>
      <c r="F37" s="37">
        <v>0</v>
      </c>
      <c r="G37" s="86">
        <v>0</v>
      </c>
      <c r="H37" s="86"/>
      <c r="I37" s="124"/>
      <c r="J37" s="86"/>
      <c r="K37" s="88">
        <v>0</v>
      </c>
      <c r="L37" s="107">
        <v>0</v>
      </c>
      <c r="M37" s="146"/>
      <c r="N37" s="88"/>
      <c r="O37" s="94">
        <v>0</v>
      </c>
      <c r="P37" s="165"/>
      <c r="Q37" s="93"/>
      <c r="R37" s="165"/>
      <c r="S37" s="147">
        <v>0</v>
      </c>
      <c r="T37" s="113"/>
      <c r="U37" s="147"/>
      <c r="V37" s="148"/>
      <c r="W37" s="56">
        <v>0</v>
      </c>
      <c r="X37" s="56">
        <v>0</v>
      </c>
      <c r="Y37" s="56"/>
      <c r="Z37" s="57"/>
      <c r="AA37" s="75">
        <v>0</v>
      </c>
      <c r="AB37" s="149">
        <v>0</v>
      </c>
      <c r="AC37" s="150"/>
      <c r="AD37" s="61"/>
      <c r="AE37" s="62">
        <v>111989</v>
      </c>
      <c r="AF37" s="62">
        <v>0</v>
      </c>
      <c r="AG37" s="151"/>
      <c r="AH37" s="60"/>
      <c r="AI37" s="197">
        <v>0</v>
      </c>
      <c r="AJ37" s="147">
        <v>0</v>
      </c>
      <c r="AK37" s="147"/>
      <c r="AL37" s="148"/>
      <c r="AM37" s="198">
        <v>0</v>
      </c>
      <c r="AN37" s="198">
        <v>0</v>
      </c>
      <c r="AO37" s="198"/>
      <c r="AP37" s="234"/>
      <c r="AQ37" s="152">
        <v>0</v>
      </c>
      <c r="AR37" s="152">
        <v>0</v>
      </c>
      <c r="AS37" s="152"/>
      <c r="AT37" s="186"/>
      <c r="AU37" s="125">
        <v>229985</v>
      </c>
      <c r="AV37" s="125">
        <v>0</v>
      </c>
      <c r="AW37" s="125"/>
      <c r="AX37" s="203"/>
      <c r="AY37" s="128">
        <v>0</v>
      </c>
      <c r="AZ37" s="128">
        <v>0</v>
      </c>
      <c r="BA37" s="128"/>
      <c r="BB37" s="128"/>
      <c r="BC37" s="138">
        <f>'[1]Resumen'!$C$38</f>
        <v>0</v>
      </c>
      <c r="BD37" s="135">
        <f>'[1]Resumen'!$F$38</f>
        <v>0</v>
      </c>
      <c r="BE37" s="135"/>
      <c r="BF37" s="135"/>
      <c r="BG37" s="253">
        <f>'[2]Resumen'!$C$38</f>
        <v>34579</v>
      </c>
      <c r="BH37" s="253">
        <f>'[2]Resumen'!$F$38</f>
        <v>0</v>
      </c>
      <c r="BI37" s="253"/>
      <c r="BJ37" s="253"/>
      <c r="BK37" s="264">
        <f>'[3]Resumen'!$C$38</f>
        <v>0</v>
      </c>
      <c r="BL37" s="264">
        <f>'[3]Resumen'!$F$38</f>
        <v>0</v>
      </c>
      <c r="BM37" s="264"/>
      <c r="BN37" s="264"/>
      <c r="BO37" s="26">
        <f aca="true" t="shared" si="41" ref="BO37:BO44">IF(D37=0,0,2001-(D37-F37)*C37/D37)</f>
        <v>0</v>
      </c>
      <c r="BP37" s="45">
        <f aca="true" t="shared" si="42" ref="BP37:BP44">IF((1-($CF$2-$BO37)/$C37)&gt;0,(1-($CF$2-$BO37)/$C37),0)</f>
        <v>0</v>
      </c>
      <c r="BQ37" s="45">
        <f aca="true" t="shared" si="43" ref="BQ37:BQ44">IF((1-($CF$2-G$2)/$C37)&gt;0,(1-($CF$2-G$2)/$C37),0)</f>
        <v>0</v>
      </c>
      <c r="BR37" s="45">
        <f aca="true" t="shared" si="44" ref="BR37:BR44">IF((1-($CF$2-K$2)/$C37)&gt;0,(1-($CF$2-K$2)/$C37),0)</f>
        <v>0</v>
      </c>
      <c r="BS37" s="45">
        <f aca="true" t="shared" si="45" ref="BS37:BS44">IF((1-($CF$2-O$2)/$C37)&gt;0,(1-($CF$2-O$2)/$C37),0)</f>
        <v>0</v>
      </c>
      <c r="BT37" s="45">
        <f aca="true" t="shared" si="46" ref="BT37:BT44">IF((1-($CF$2-S$2)/$C37)&gt;0,(1-($CF$2-S$2)/$C37),0)</f>
        <v>0</v>
      </c>
      <c r="BU37" s="45">
        <f aca="true" t="shared" si="47" ref="BU37:BU44">IF((1-($CF$2-W$2)/$C37)&gt;0,(1-($CF$2-W$2)/$C37),0)</f>
        <v>0</v>
      </c>
      <c r="BV37" s="45">
        <f aca="true" t="shared" si="48" ref="BV37:BV44">IF((1-($CF$2-AA$2)/$C37)&gt;0,(1-($CF$2-AA$2)/$C37),0)</f>
        <v>0.09999999999999998</v>
      </c>
      <c r="BW37" s="45">
        <f aca="true" t="shared" si="49" ref="BW37:BW44">IF((1-($CF$2-AE$2)/$C37)&gt;0,(1-($CF$2-AE$2)/$C37),0)</f>
        <v>0.19999999999999996</v>
      </c>
      <c r="BX37" s="45">
        <f aca="true" t="shared" si="50" ref="BX37:BX44">IF((1-($CF$2-AI$2)/$C37)&gt;0,(1-($CF$2-AI$2)/$C37),0)</f>
        <v>0.30000000000000004</v>
      </c>
      <c r="BY37" s="45">
        <f aca="true" t="shared" si="51" ref="BY37:BY44">IF((1-($CF$2-AM$2)/$C37)&gt;0,(1-($CF$2-AM$2)/$C37),0)</f>
        <v>0.4</v>
      </c>
      <c r="BZ37" s="45">
        <f aca="true" t="shared" si="52" ref="BZ37:BZ44">IF((1-($CF$2-AQ$2)/$C37)&gt;0,(1-($CF$2-AQ$2)/$C37),0)</f>
        <v>0.5</v>
      </c>
      <c r="CA37" s="45">
        <f aca="true" t="shared" si="53" ref="CA37:CA44">IF((1-($CF$2-AU$2)/$C37)&gt;0,(1-($CF$2-AU$2)/$C37),0)</f>
        <v>0.6</v>
      </c>
      <c r="CB37" s="45">
        <f aca="true" t="shared" si="54" ref="CB37:CB44">IF((1-($CF$2-AY$2)/$C37)&gt;0,(1-($CF$2-AY$2)/$C37),0)</f>
        <v>0.7</v>
      </c>
      <c r="CC37" s="45">
        <f aca="true" t="shared" si="55" ref="CC37:CC44">IF((1-($CF$2-BC$2)/$C37)&gt;0,(1-($CF$2-BC$2)/$C37),0)</f>
        <v>0.8</v>
      </c>
      <c r="CD37" s="45">
        <f aca="true" t="shared" si="56" ref="CD37:CD57">IF((1-($CF$2-BG$2)/$C37)&gt;0,(1-($CF$2-BG$2)/$C37),0)</f>
        <v>0.9</v>
      </c>
      <c r="CE37" s="45">
        <f aca="true" t="shared" si="57" ref="CE37:CE44">IF((1-($CF$2-BK$2)/$C37)&gt;0,(1-($CF$2-BK$2)/$C37),0)</f>
        <v>1</v>
      </c>
      <c r="CF37" s="260">
        <f aca="true" t="shared" si="58" ref="CF37:CF44">+D37-E37+(G37-I37)*G$61+(K37-M37)*K$61+(O37-Q37)*O$61+(S37-U37)*S$61+(W37-Y37)*W$61+(AA37-AC37)*AA$61+(AE37-AG37)*AE$61+(AI37-AK37)*AI$61+(AM37-AO37)*AM$61+(AQ37-AS37)*$AQ$61+(AU37-AW37)*$AU$61+(AY37-BA37)*$AY$61+(BC37-BE37)*$BC$61+(BG37-BI37)*$BG$61+(BK37-BM37)*$BK$61</f>
        <v>311438.19278745924</v>
      </c>
      <c r="CG37" s="260">
        <f aca="true" t="shared" si="59" ref="CG37:CG44">CF37-(IF(BP37=0,0,D37-E37)+IF(BQ37=0,0,(G37-I37)*G$61)+IF(BR37=0,0,(K37-M37)*K$61)+IF(BS37=0,0,(O37-Q37)*O$61)+IF(BT37=0,0,(S37-U37)*S$61)+IF(BU37=0,0,(W37-Y37)*W$61)+IF(BV37=0,0,(AA37-AC37)*AA$61)+IF(BW37=0,0,(AE37-AG37)*AE$61)+IF(BX37=0,0,(AI37-AK37)*AI$61)+IF(BY37=0,0,(AM37-AO37)*AM$61)+IF(BZ37=0,0,(AQ37-AS37)*$AQ$61)+IF(CA37=0,0,(AU37-AW37)*$AU$61)+IF(CB37=0,0,(AY37-BA37)*$AY$61)++IF(CC37=0,0,(BC37-BE37)*$BC$61)+IF(CD37=0,0,(BG37-BI37)*$BG$61)+IF(CE37=0,0,(BK37-BM37)*$BK$61))</f>
        <v>0</v>
      </c>
      <c r="CH37" s="260">
        <f aca="true" t="shared" si="60" ref="CH37:CH44">(D37-E37)*BP37+((G37-H37-(I37-J37))*G$61)*BQ37+((K37-L37-(M37-N37))*K$61)*BR37+((O37-P37-(Q37-R37))*O$61)*BS37+((S37-T37-(U37-V37))*S$61)*BT37+((W37-X37-(Y37-Z37))*W$61)*BU37+((AA37-AB37-(AC37-AD37))*AA$61)*BV37+((AE37-AF37-(AG37-AH37))*AE$61)*BW37+((AI37-AJ37-(AK37-AL37))*AI$61)*BX37+((AM37-AN37)*BY37-(AO37-AP37))*$AM$61+((AQ37-AR37)*BZ37-(AS37-AT37))*$AQ$61+((AU37-AV37)*CA37-(AW37-AX37))*$AU$61+((AY37-AZ37)*CB37-(BA37-BB37))*$AY$61+((BC37-BD37)*CC37-(BF37-BO37))*$BC$61+((BG37-BH37)*CD37-(BI37-BJ37))*$BG$61+((BK37-BL37)*CE37-(BM37-BN37))*$BK$61</f>
        <v>156688.08734777174</v>
      </c>
    </row>
    <row r="38" spans="1:86" ht="12.75" customHeight="1">
      <c r="A38" s="6"/>
      <c r="B38" s="24" t="s">
        <v>12</v>
      </c>
      <c r="C38" s="7">
        <v>5</v>
      </c>
      <c r="D38" s="37">
        <v>0</v>
      </c>
      <c r="E38" s="144"/>
      <c r="F38" s="37">
        <v>0</v>
      </c>
      <c r="G38" s="86">
        <v>0</v>
      </c>
      <c r="H38" s="86"/>
      <c r="I38" s="124"/>
      <c r="J38" s="86"/>
      <c r="K38" s="88">
        <v>0</v>
      </c>
      <c r="L38" s="107">
        <v>0</v>
      </c>
      <c r="M38" s="146"/>
      <c r="N38" s="88"/>
      <c r="O38" s="94">
        <v>0</v>
      </c>
      <c r="P38" s="165"/>
      <c r="Q38" s="93"/>
      <c r="R38" s="165"/>
      <c r="S38" s="147">
        <v>0</v>
      </c>
      <c r="T38" s="113"/>
      <c r="U38" s="147"/>
      <c r="V38" s="148"/>
      <c r="W38" s="56">
        <v>0</v>
      </c>
      <c r="X38" s="56">
        <v>0</v>
      </c>
      <c r="Y38" s="56"/>
      <c r="Z38" s="57"/>
      <c r="AA38" s="75">
        <v>0</v>
      </c>
      <c r="AB38" s="149">
        <v>0</v>
      </c>
      <c r="AC38" s="150"/>
      <c r="AD38" s="61"/>
      <c r="AE38" s="62">
        <v>0</v>
      </c>
      <c r="AF38" s="62">
        <v>0</v>
      </c>
      <c r="AG38" s="151"/>
      <c r="AH38" s="60"/>
      <c r="AI38" s="197">
        <v>0</v>
      </c>
      <c r="AJ38" s="147">
        <v>0</v>
      </c>
      <c r="AK38" s="147"/>
      <c r="AL38" s="148"/>
      <c r="AM38" s="198">
        <v>0</v>
      </c>
      <c r="AN38" s="198">
        <v>0</v>
      </c>
      <c r="AO38" s="198"/>
      <c r="AP38" s="234"/>
      <c r="AQ38" s="152">
        <v>0</v>
      </c>
      <c r="AR38" s="152">
        <v>0</v>
      </c>
      <c r="AS38" s="152"/>
      <c r="AT38" s="186"/>
      <c r="AU38" s="125">
        <v>0</v>
      </c>
      <c r="AV38" s="125">
        <v>0</v>
      </c>
      <c r="AW38" s="125"/>
      <c r="AX38" s="203"/>
      <c r="AY38" s="128">
        <v>133705.86000000002</v>
      </c>
      <c r="AZ38" s="128">
        <v>0</v>
      </c>
      <c r="BA38" s="128"/>
      <c r="BB38" s="128"/>
      <c r="BC38" s="138"/>
      <c r="BD38" s="135"/>
      <c r="BE38" s="135"/>
      <c r="BF38" s="135"/>
      <c r="BG38" s="253"/>
      <c r="BH38" s="253"/>
      <c r="BI38" s="253"/>
      <c r="BJ38" s="253"/>
      <c r="BK38" s="264"/>
      <c r="BL38" s="264"/>
      <c r="BM38" s="264"/>
      <c r="BN38" s="264"/>
      <c r="BO38" s="26">
        <f t="shared" si="41"/>
        <v>0</v>
      </c>
      <c r="BP38" s="45">
        <f t="shared" si="42"/>
        <v>0</v>
      </c>
      <c r="BQ38" s="45">
        <f t="shared" si="43"/>
        <v>0</v>
      </c>
      <c r="BR38" s="45">
        <f t="shared" si="44"/>
        <v>0</v>
      </c>
      <c r="BS38" s="45">
        <f t="shared" si="45"/>
        <v>0</v>
      </c>
      <c r="BT38" s="45">
        <f t="shared" si="46"/>
        <v>0</v>
      </c>
      <c r="BU38" s="45">
        <f t="shared" si="47"/>
        <v>0</v>
      </c>
      <c r="BV38" s="45">
        <f t="shared" si="48"/>
        <v>0</v>
      </c>
      <c r="BW38" s="45">
        <f t="shared" si="49"/>
        <v>0</v>
      </c>
      <c r="BX38" s="45">
        <f t="shared" si="50"/>
        <v>0</v>
      </c>
      <c r="BY38" s="45">
        <f t="shared" si="51"/>
        <v>0</v>
      </c>
      <c r="BZ38" s="45">
        <f t="shared" si="52"/>
        <v>0</v>
      </c>
      <c r="CA38" s="45">
        <f t="shared" si="53"/>
        <v>0.19999999999999996</v>
      </c>
      <c r="CB38" s="45">
        <f t="shared" si="54"/>
        <v>0.4</v>
      </c>
      <c r="CC38" s="45">
        <f t="shared" si="55"/>
        <v>0.6</v>
      </c>
      <c r="CD38" s="45">
        <f t="shared" si="56"/>
        <v>0.8</v>
      </c>
      <c r="CE38" s="45">
        <f t="shared" si="57"/>
        <v>1</v>
      </c>
      <c r="CF38" s="260">
        <f t="shared" si="58"/>
        <v>112490.57746219712</v>
      </c>
      <c r="CG38" s="260">
        <f t="shared" si="59"/>
        <v>0</v>
      </c>
      <c r="CH38" s="260">
        <f t="shared" si="60"/>
        <v>44996.23098487885</v>
      </c>
    </row>
    <row r="39" spans="1:86" ht="12.75" customHeight="1">
      <c r="A39" s="6"/>
      <c r="B39" s="24" t="s">
        <v>39</v>
      </c>
      <c r="C39" s="7">
        <v>1000</v>
      </c>
      <c r="D39" s="37">
        <v>0</v>
      </c>
      <c r="E39" s="144"/>
      <c r="F39" s="37">
        <v>0</v>
      </c>
      <c r="G39" s="86">
        <v>0</v>
      </c>
      <c r="H39" s="86"/>
      <c r="I39" s="124"/>
      <c r="J39" s="86"/>
      <c r="K39" s="88">
        <v>0</v>
      </c>
      <c r="L39" s="107">
        <v>0</v>
      </c>
      <c r="M39" s="146"/>
      <c r="N39" s="88"/>
      <c r="O39" s="94">
        <v>0</v>
      </c>
      <c r="P39" s="165"/>
      <c r="Q39" s="93"/>
      <c r="R39" s="165"/>
      <c r="S39" s="147">
        <v>0</v>
      </c>
      <c r="T39" s="113"/>
      <c r="U39" s="147"/>
      <c r="V39" s="148"/>
      <c r="W39" s="56">
        <v>0</v>
      </c>
      <c r="X39" s="56">
        <v>0</v>
      </c>
      <c r="Y39" s="56"/>
      <c r="Z39" s="57"/>
      <c r="AA39" s="75">
        <v>0</v>
      </c>
      <c r="AB39" s="149">
        <v>0</v>
      </c>
      <c r="AC39" s="150"/>
      <c r="AD39" s="61"/>
      <c r="AE39" s="62">
        <v>0</v>
      </c>
      <c r="AF39" s="62">
        <v>0</v>
      </c>
      <c r="AG39" s="151"/>
      <c r="AH39" s="60"/>
      <c r="AI39" s="197">
        <v>0</v>
      </c>
      <c r="AJ39" s="147">
        <v>0</v>
      </c>
      <c r="AK39" s="147"/>
      <c r="AL39" s="148"/>
      <c r="AM39" s="198">
        <v>0</v>
      </c>
      <c r="AN39" s="198">
        <v>0</v>
      </c>
      <c r="AO39" s="198"/>
      <c r="AP39" s="234"/>
      <c r="AQ39" s="152">
        <v>0</v>
      </c>
      <c r="AR39" s="152">
        <v>0</v>
      </c>
      <c r="AS39" s="152"/>
      <c r="AT39" s="186"/>
      <c r="AU39" s="125">
        <v>0</v>
      </c>
      <c r="AV39" s="125">
        <v>0</v>
      </c>
      <c r="AW39" s="125"/>
      <c r="AX39" s="203"/>
      <c r="AY39" s="128">
        <v>0</v>
      </c>
      <c r="AZ39" s="128">
        <v>0</v>
      </c>
      <c r="BA39" s="128"/>
      <c r="BB39" s="128"/>
      <c r="BC39" s="138"/>
      <c r="BD39" s="135"/>
      <c r="BE39" s="135"/>
      <c r="BF39" s="135"/>
      <c r="BG39" s="253"/>
      <c r="BH39" s="253"/>
      <c r="BI39" s="253"/>
      <c r="BJ39" s="253"/>
      <c r="BK39" s="264"/>
      <c r="BL39" s="264"/>
      <c r="BM39" s="264"/>
      <c r="BN39" s="264"/>
      <c r="BO39" s="26">
        <f t="shared" si="41"/>
        <v>0</v>
      </c>
      <c r="BP39" s="45">
        <f t="shared" si="42"/>
        <v>0</v>
      </c>
      <c r="BQ39" s="45">
        <f t="shared" si="43"/>
        <v>0.986</v>
      </c>
      <c r="BR39" s="45">
        <f t="shared" si="44"/>
        <v>0.987</v>
      </c>
      <c r="BS39" s="45">
        <f t="shared" si="45"/>
        <v>0.988</v>
      </c>
      <c r="BT39" s="45">
        <f t="shared" si="46"/>
        <v>0.989</v>
      </c>
      <c r="BU39" s="45">
        <f t="shared" si="47"/>
        <v>0.99</v>
      </c>
      <c r="BV39" s="45">
        <f t="shared" si="48"/>
        <v>0.991</v>
      </c>
      <c r="BW39" s="45">
        <f t="shared" si="49"/>
        <v>0.992</v>
      </c>
      <c r="BX39" s="45">
        <f t="shared" si="50"/>
        <v>0.993</v>
      </c>
      <c r="BY39" s="45">
        <f t="shared" si="51"/>
        <v>0.994</v>
      </c>
      <c r="BZ39" s="45">
        <f t="shared" si="52"/>
        <v>0.995</v>
      </c>
      <c r="CA39" s="45">
        <f t="shared" si="53"/>
        <v>0.996</v>
      </c>
      <c r="CB39" s="45">
        <f t="shared" si="54"/>
        <v>0.997</v>
      </c>
      <c r="CC39" s="45">
        <f t="shared" si="55"/>
        <v>0.998</v>
      </c>
      <c r="CD39" s="45">
        <f t="shared" si="56"/>
        <v>0.999</v>
      </c>
      <c r="CE39" s="45">
        <f t="shared" si="57"/>
        <v>1</v>
      </c>
      <c r="CF39" s="260">
        <f t="shared" si="58"/>
        <v>0</v>
      </c>
      <c r="CG39" s="260">
        <f t="shared" si="59"/>
        <v>0</v>
      </c>
      <c r="CH39" s="260">
        <f t="shared" si="60"/>
        <v>0</v>
      </c>
    </row>
    <row r="40" spans="1:86" ht="12.75" customHeight="1">
      <c r="A40" s="6"/>
      <c r="B40" s="24" t="s">
        <v>9</v>
      </c>
      <c r="C40" s="7">
        <v>40</v>
      </c>
      <c r="D40" s="37">
        <v>0</v>
      </c>
      <c r="E40" s="144"/>
      <c r="F40" s="37">
        <v>0</v>
      </c>
      <c r="G40" s="86">
        <v>0</v>
      </c>
      <c r="H40" s="86"/>
      <c r="I40" s="124"/>
      <c r="J40" s="86"/>
      <c r="K40" s="88">
        <v>0</v>
      </c>
      <c r="L40" s="107">
        <v>0</v>
      </c>
      <c r="M40" s="146"/>
      <c r="N40" s="88"/>
      <c r="O40" s="94">
        <v>0</v>
      </c>
      <c r="P40" s="165"/>
      <c r="Q40" s="93"/>
      <c r="R40" s="165"/>
      <c r="S40" s="147">
        <v>0</v>
      </c>
      <c r="T40" s="113"/>
      <c r="U40" s="147"/>
      <c r="V40" s="148"/>
      <c r="W40" s="56">
        <v>0</v>
      </c>
      <c r="X40" s="56">
        <v>0</v>
      </c>
      <c r="Y40" s="56"/>
      <c r="Z40" s="57"/>
      <c r="AA40" s="75">
        <v>0</v>
      </c>
      <c r="AB40" s="149">
        <v>0</v>
      </c>
      <c r="AC40" s="150"/>
      <c r="AD40" s="61"/>
      <c r="AE40" s="62">
        <v>0</v>
      </c>
      <c r="AF40" s="62">
        <v>0</v>
      </c>
      <c r="AG40" s="151"/>
      <c r="AH40" s="60"/>
      <c r="AI40" s="197">
        <v>0</v>
      </c>
      <c r="AJ40" s="147">
        <v>0</v>
      </c>
      <c r="AK40" s="147"/>
      <c r="AL40" s="148"/>
      <c r="AM40" s="198">
        <v>0</v>
      </c>
      <c r="AN40" s="198">
        <v>0</v>
      </c>
      <c r="AO40" s="198"/>
      <c r="AP40" s="234"/>
      <c r="AQ40" s="152">
        <v>0</v>
      </c>
      <c r="AR40" s="152">
        <v>0</v>
      </c>
      <c r="AS40" s="152"/>
      <c r="AT40" s="186"/>
      <c r="AU40" s="125">
        <v>0</v>
      </c>
      <c r="AV40" s="125">
        <v>0</v>
      </c>
      <c r="AW40" s="125"/>
      <c r="AX40" s="203"/>
      <c r="AY40" s="128">
        <v>0</v>
      </c>
      <c r="AZ40" s="128">
        <v>0</v>
      </c>
      <c r="BA40" s="128"/>
      <c r="BB40" s="128"/>
      <c r="BC40" s="138"/>
      <c r="BD40" s="135"/>
      <c r="BE40" s="135"/>
      <c r="BF40" s="135"/>
      <c r="BG40" s="253"/>
      <c r="BH40" s="253"/>
      <c r="BI40" s="253"/>
      <c r="BJ40" s="253"/>
      <c r="BK40" s="264"/>
      <c r="BL40" s="264"/>
      <c r="BM40" s="264"/>
      <c r="BN40" s="264"/>
      <c r="BO40" s="26">
        <f t="shared" si="41"/>
        <v>0</v>
      </c>
      <c r="BP40" s="45">
        <f t="shared" si="42"/>
        <v>0</v>
      </c>
      <c r="BQ40" s="45">
        <f t="shared" si="43"/>
        <v>0.65</v>
      </c>
      <c r="BR40" s="45">
        <f t="shared" si="44"/>
        <v>0.675</v>
      </c>
      <c r="BS40" s="45">
        <f t="shared" si="45"/>
        <v>0.7</v>
      </c>
      <c r="BT40" s="45">
        <f t="shared" si="46"/>
        <v>0.725</v>
      </c>
      <c r="BU40" s="45">
        <f t="shared" si="47"/>
        <v>0.75</v>
      </c>
      <c r="BV40" s="45">
        <f t="shared" si="48"/>
        <v>0.775</v>
      </c>
      <c r="BW40" s="45">
        <f t="shared" si="49"/>
        <v>0.8</v>
      </c>
      <c r="BX40" s="45">
        <f t="shared" si="50"/>
        <v>0.825</v>
      </c>
      <c r="BY40" s="45">
        <f t="shared" si="51"/>
        <v>0.85</v>
      </c>
      <c r="BZ40" s="45">
        <f t="shared" si="52"/>
        <v>0.875</v>
      </c>
      <c r="CA40" s="45">
        <f t="shared" si="53"/>
        <v>0.9</v>
      </c>
      <c r="CB40" s="45">
        <f t="shared" si="54"/>
        <v>0.925</v>
      </c>
      <c r="CC40" s="45">
        <f t="shared" si="55"/>
        <v>0.95</v>
      </c>
      <c r="CD40" s="45">
        <f t="shared" si="56"/>
        <v>0.975</v>
      </c>
      <c r="CE40" s="45">
        <f t="shared" si="57"/>
        <v>1</v>
      </c>
      <c r="CF40" s="260">
        <f t="shared" si="58"/>
        <v>0</v>
      </c>
      <c r="CG40" s="260">
        <f t="shared" si="59"/>
        <v>0</v>
      </c>
      <c r="CH40" s="260">
        <f t="shared" si="60"/>
        <v>0</v>
      </c>
    </row>
    <row r="41" spans="1:86" ht="12.75" customHeight="1">
      <c r="A41" s="6"/>
      <c r="B41" s="3" t="s">
        <v>51</v>
      </c>
      <c r="C41" s="7">
        <v>10</v>
      </c>
      <c r="D41" s="37">
        <v>4033267.43399438</v>
      </c>
      <c r="E41" s="144"/>
      <c r="F41" s="145">
        <v>2307950.33049886</v>
      </c>
      <c r="G41" s="86">
        <v>167172.85</v>
      </c>
      <c r="H41" s="87"/>
      <c r="I41" s="124"/>
      <c r="J41" s="87"/>
      <c r="K41" s="88">
        <v>59988.72</v>
      </c>
      <c r="L41" s="89">
        <v>0</v>
      </c>
      <c r="M41" s="146"/>
      <c r="N41" s="90"/>
      <c r="O41" s="94">
        <v>138768.94</v>
      </c>
      <c r="P41" s="92"/>
      <c r="Q41" s="93"/>
      <c r="R41" s="92"/>
      <c r="S41" s="147">
        <v>107394</v>
      </c>
      <c r="T41" s="113"/>
      <c r="U41" s="147"/>
      <c r="V41" s="148"/>
      <c r="W41" s="56">
        <v>96549</v>
      </c>
      <c r="X41" s="56">
        <v>0</v>
      </c>
      <c r="Y41" s="56"/>
      <c r="Z41" s="57"/>
      <c r="AA41" s="75">
        <v>375159</v>
      </c>
      <c r="AB41" s="149">
        <v>0</v>
      </c>
      <c r="AC41" s="150"/>
      <c r="AD41" s="61"/>
      <c r="AE41" s="62">
        <v>299120.9999722</v>
      </c>
      <c r="AF41" s="62">
        <v>0</v>
      </c>
      <c r="AG41" s="151"/>
      <c r="AH41" s="60"/>
      <c r="AI41" s="197">
        <v>231902.89000000004</v>
      </c>
      <c r="AJ41" s="147">
        <v>62404.32000000001</v>
      </c>
      <c r="AK41" s="147"/>
      <c r="AL41" s="148"/>
      <c r="AM41" s="198">
        <v>243375.60400000005</v>
      </c>
      <c r="AN41" s="198">
        <v>0</v>
      </c>
      <c r="AO41" s="198"/>
      <c r="AP41" s="234"/>
      <c r="AQ41" s="152">
        <v>102709.37999999998</v>
      </c>
      <c r="AR41" s="152">
        <v>0</v>
      </c>
      <c r="AS41" s="152"/>
      <c r="AT41" s="186"/>
      <c r="AU41" s="125">
        <v>237649.91999999998</v>
      </c>
      <c r="AV41" s="125">
        <v>0</v>
      </c>
      <c r="AW41" s="125"/>
      <c r="AX41" s="203"/>
      <c r="AY41" s="128">
        <v>133705.86000000002</v>
      </c>
      <c r="AZ41" s="128">
        <v>0</v>
      </c>
      <c r="BA41" s="128"/>
      <c r="BB41" s="128"/>
      <c r="BC41" s="138">
        <f>'[1]Resumen'!$C$36</f>
        <v>27834.379999999997</v>
      </c>
      <c r="BD41" s="135">
        <f>'[1]Resumen'!F36</f>
        <v>0</v>
      </c>
      <c r="BE41" s="135"/>
      <c r="BF41" s="135"/>
      <c r="BG41" s="253">
        <f>'[2]Resumen'!C36</f>
        <v>178367</v>
      </c>
      <c r="BH41" s="253">
        <f>'[2]Resumen'!F36</f>
        <v>0</v>
      </c>
      <c r="BI41" s="253"/>
      <c r="BJ41" s="253"/>
      <c r="BK41" s="264">
        <f>'[3]Resumen'!C36</f>
        <v>246443.27000000002</v>
      </c>
      <c r="BL41" s="264">
        <f>'[3]Resumen'!F36</f>
        <v>0</v>
      </c>
      <c r="BM41" s="264"/>
      <c r="BN41" s="264"/>
      <c r="BO41" s="26">
        <f t="shared" si="41"/>
        <v>1996.7222843966317</v>
      </c>
      <c r="BP41" s="45">
        <f t="shared" si="42"/>
        <v>0</v>
      </c>
      <c r="BQ41" s="45">
        <f t="shared" si="43"/>
        <v>0</v>
      </c>
      <c r="BR41" s="45">
        <f t="shared" si="44"/>
        <v>0</v>
      </c>
      <c r="BS41" s="45">
        <f t="shared" si="45"/>
        <v>0</v>
      </c>
      <c r="BT41" s="45">
        <f t="shared" si="46"/>
        <v>0</v>
      </c>
      <c r="BU41" s="45">
        <f t="shared" si="47"/>
        <v>0</v>
      </c>
      <c r="BV41" s="45">
        <f t="shared" si="48"/>
        <v>0.09999999999999998</v>
      </c>
      <c r="BW41" s="45">
        <f t="shared" si="49"/>
        <v>0.19999999999999996</v>
      </c>
      <c r="BX41" s="45">
        <f t="shared" si="50"/>
        <v>0.30000000000000004</v>
      </c>
      <c r="BY41" s="45">
        <f t="shared" si="51"/>
        <v>0.4</v>
      </c>
      <c r="BZ41" s="45">
        <f t="shared" si="52"/>
        <v>0.5</v>
      </c>
      <c r="CA41" s="45">
        <f t="shared" si="53"/>
        <v>0.6</v>
      </c>
      <c r="CB41" s="45">
        <f t="shared" si="54"/>
        <v>0.7</v>
      </c>
      <c r="CC41" s="45">
        <f t="shared" si="55"/>
        <v>0.8</v>
      </c>
      <c r="CD41" s="45">
        <f t="shared" si="56"/>
        <v>0.9</v>
      </c>
      <c r="CE41" s="45">
        <f t="shared" si="57"/>
        <v>1</v>
      </c>
      <c r="CF41" s="260">
        <f t="shared" si="58"/>
        <v>6264465.450961102</v>
      </c>
      <c r="CG41" s="260">
        <f t="shared" si="59"/>
        <v>4522725.650492519</v>
      </c>
      <c r="CH41" s="260">
        <f t="shared" si="60"/>
        <v>795851.3595547656</v>
      </c>
    </row>
    <row r="42" spans="1:86" ht="12.75" customHeight="1">
      <c r="A42" s="6"/>
      <c r="B42" s="3" t="s">
        <v>52</v>
      </c>
      <c r="C42" s="7">
        <v>22</v>
      </c>
      <c r="D42" s="37">
        <v>0</v>
      </c>
      <c r="E42" s="144"/>
      <c r="F42" s="82">
        <v>0</v>
      </c>
      <c r="G42" s="86">
        <v>0</v>
      </c>
      <c r="H42" s="87"/>
      <c r="I42" s="124"/>
      <c r="J42" s="87"/>
      <c r="K42" s="88">
        <v>0</v>
      </c>
      <c r="L42" s="89">
        <v>0</v>
      </c>
      <c r="M42" s="146"/>
      <c r="N42" s="90"/>
      <c r="O42" s="94">
        <v>0</v>
      </c>
      <c r="P42" s="92"/>
      <c r="Q42" s="93"/>
      <c r="R42" s="92"/>
      <c r="S42" s="147">
        <v>0</v>
      </c>
      <c r="T42" s="113"/>
      <c r="U42" s="147"/>
      <c r="V42" s="148"/>
      <c r="W42" s="56">
        <v>34591</v>
      </c>
      <c r="X42" s="56">
        <v>0</v>
      </c>
      <c r="Y42" s="56"/>
      <c r="Z42" s="57"/>
      <c r="AA42" s="75">
        <v>50860</v>
      </c>
      <c r="AB42" s="149">
        <v>0</v>
      </c>
      <c r="AC42" s="150"/>
      <c r="AD42" s="61"/>
      <c r="AE42" s="62">
        <v>0</v>
      </c>
      <c r="AF42" s="62">
        <v>0</v>
      </c>
      <c r="AG42" s="151"/>
      <c r="AH42" s="60"/>
      <c r="AI42" s="197">
        <v>650763.39</v>
      </c>
      <c r="AJ42" s="147">
        <v>107188.23999999999</v>
      </c>
      <c r="AK42" s="147"/>
      <c r="AL42" s="148"/>
      <c r="AM42" s="198">
        <v>0</v>
      </c>
      <c r="AN42" s="198">
        <v>0</v>
      </c>
      <c r="AO42" s="198"/>
      <c r="AP42" s="234"/>
      <c r="AQ42" s="152">
        <v>12397.44</v>
      </c>
      <c r="AR42" s="152">
        <v>0</v>
      </c>
      <c r="AS42" s="152"/>
      <c r="AT42" s="225"/>
      <c r="AU42" s="125">
        <v>0</v>
      </c>
      <c r="AV42" s="125">
        <v>0</v>
      </c>
      <c r="AW42" s="125"/>
      <c r="AX42" s="227"/>
      <c r="AY42" s="128">
        <v>208769.04</v>
      </c>
      <c r="AZ42" s="128">
        <v>0</v>
      </c>
      <c r="BA42" s="128"/>
      <c r="BB42" s="128"/>
      <c r="BC42" s="138">
        <f>'[1]Resumen'!$C$37</f>
        <v>0</v>
      </c>
      <c r="BD42" s="135">
        <f>'[1]Resumen'!F37</f>
        <v>0</v>
      </c>
      <c r="BE42" s="135"/>
      <c r="BF42" s="135"/>
      <c r="BG42" s="253">
        <f>'[2]Resumen'!C37</f>
        <v>665465.83</v>
      </c>
      <c r="BH42" s="253">
        <f>'[2]Resumen'!F37</f>
        <v>0</v>
      </c>
      <c r="BI42" s="253"/>
      <c r="BJ42" s="253"/>
      <c r="BK42" s="264">
        <f>'[3]Resumen'!C37</f>
        <v>278103.82</v>
      </c>
      <c r="BL42" s="264">
        <f>'[3]Resumen'!F37</f>
        <v>0</v>
      </c>
      <c r="BM42" s="264"/>
      <c r="BN42" s="264"/>
      <c r="BO42" s="26">
        <f t="shared" si="41"/>
        <v>0</v>
      </c>
      <c r="BP42" s="45">
        <f t="shared" si="42"/>
        <v>0</v>
      </c>
      <c r="BQ42" s="45">
        <f t="shared" si="43"/>
        <v>0.36363636363636365</v>
      </c>
      <c r="BR42" s="45">
        <f t="shared" si="44"/>
        <v>0.40909090909090906</v>
      </c>
      <c r="BS42" s="45">
        <f t="shared" si="45"/>
        <v>0.4545454545454546</v>
      </c>
      <c r="BT42" s="45">
        <f t="shared" si="46"/>
        <v>0.5</v>
      </c>
      <c r="BU42" s="45">
        <f t="shared" si="47"/>
        <v>0.5454545454545454</v>
      </c>
      <c r="BV42" s="45">
        <f t="shared" si="48"/>
        <v>0.5909090909090908</v>
      </c>
      <c r="BW42" s="45">
        <f t="shared" si="49"/>
        <v>0.6363636363636364</v>
      </c>
      <c r="BX42" s="45">
        <f t="shared" si="50"/>
        <v>0.6818181818181819</v>
      </c>
      <c r="BY42" s="45">
        <f t="shared" si="51"/>
        <v>0.7272727272727273</v>
      </c>
      <c r="BZ42" s="45">
        <f t="shared" si="52"/>
        <v>0.7727272727272727</v>
      </c>
      <c r="CA42" s="45">
        <f t="shared" si="53"/>
        <v>0.8181818181818181</v>
      </c>
      <c r="CB42" s="45">
        <f t="shared" si="54"/>
        <v>0.8636363636363636</v>
      </c>
      <c r="CC42" s="45">
        <f t="shared" si="55"/>
        <v>0.9090909090909091</v>
      </c>
      <c r="CD42" s="45">
        <f t="shared" si="56"/>
        <v>0.9545454545454546</v>
      </c>
      <c r="CE42" s="45">
        <f t="shared" si="57"/>
        <v>1</v>
      </c>
      <c r="CF42" s="260">
        <f t="shared" si="58"/>
        <v>1576926.025422777</v>
      </c>
      <c r="CG42" s="260">
        <f t="shared" si="59"/>
        <v>0</v>
      </c>
      <c r="CH42" s="260">
        <f t="shared" si="60"/>
        <v>1252754.0897182785</v>
      </c>
    </row>
    <row r="43" spans="1:86" ht="12.75" customHeight="1">
      <c r="A43" s="6"/>
      <c r="B43" s="3" t="s">
        <v>33</v>
      </c>
      <c r="C43" s="7">
        <v>4</v>
      </c>
      <c r="D43" s="37">
        <v>0</v>
      </c>
      <c r="E43" s="144"/>
      <c r="F43" s="145">
        <v>0</v>
      </c>
      <c r="G43" s="86">
        <v>0</v>
      </c>
      <c r="H43" s="87"/>
      <c r="I43" s="124"/>
      <c r="J43" s="87"/>
      <c r="K43" s="88">
        <v>0</v>
      </c>
      <c r="L43" s="89">
        <v>0</v>
      </c>
      <c r="M43" s="146"/>
      <c r="N43" s="90"/>
      <c r="O43" s="94">
        <v>0</v>
      </c>
      <c r="P43" s="92"/>
      <c r="Q43" s="93"/>
      <c r="R43" s="92"/>
      <c r="S43" s="147">
        <v>0</v>
      </c>
      <c r="T43" s="113"/>
      <c r="U43" s="147"/>
      <c r="V43" s="148"/>
      <c r="W43" s="56">
        <v>0</v>
      </c>
      <c r="X43" s="56">
        <v>0</v>
      </c>
      <c r="Y43" s="56"/>
      <c r="Z43" s="57"/>
      <c r="AA43" s="75">
        <v>0</v>
      </c>
      <c r="AB43" s="149">
        <v>0</v>
      </c>
      <c r="AC43" s="150"/>
      <c r="AD43" s="61"/>
      <c r="AE43" s="62">
        <v>0</v>
      </c>
      <c r="AF43" s="62">
        <v>0</v>
      </c>
      <c r="AG43" s="151"/>
      <c r="AH43" s="60"/>
      <c r="AI43" s="197">
        <v>0</v>
      </c>
      <c r="AJ43" s="147">
        <v>0</v>
      </c>
      <c r="AK43" s="147"/>
      <c r="AL43" s="148"/>
      <c r="AM43" s="198">
        <v>0</v>
      </c>
      <c r="AN43" s="198">
        <v>0</v>
      </c>
      <c r="AO43" s="198"/>
      <c r="AP43" s="234"/>
      <c r="AQ43" s="152">
        <v>0</v>
      </c>
      <c r="AR43" s="152">
        <v>0</v>
      </c>
      <c r="AS43" s="152"/>
      <c r="AT43" s="186"/>
      <c r="AU43" s="125">
        <v>0</v>
      </c>
      <c r="AV43" s="125">
        <v>0</v>
      </c>
      <c r="AW43" s="125"/>
      <c r="AX43" s="203"/>
      <c r="AY43" s="128">
        <v>0</v>
      </c>
      <c r="AZ43" s="128">
        <v>0</v>
      </c>
      <c r="BA43" s="128"/>
      <c r="BB43" s="128"/>
      <c r="BC43" s="138"/>
      <c r="BD43" s="135"/>
      <c r="BE43" s="135"/>
      <c r="BF43" s="135"/>
      <c r="BG43" s="253"/>
      <c r="BH43" s="253"/>
      <c r="BI43" s="253"/>
      <c r="BJ43" s="253"/>
      <c r="BK43" s="264"/>
      <c r="BL43" s="264"/>
      <c r="BM43" s="264"/>
      <c r="BN43" s="264"/>
      <c r="BO43" s="26">
        <f t="shared" si="41"/>
        <v>0</v>
      </c>
      <c r="BP43" s="45">
        <f t="shared" si="42"/>
        <v>0</v>
      </c>
      <c r="BQ43" s="45">
        <f t="shared" si="43"/>
        <v>0</v>
      </c>
      <c r="BR43" s="45">
        <f t="shared" si="44"/>
        <v>0</v>
      </c>
      <c r="BS43" s="45">
        <f t="shared" si="45"/>
        <v>0</v>
      </c>
      <c r="BT43" s="45">
        <f t="shared" si="46"/>
        <v>0</v>
      </c>
      <c r="BU43" s="45">
        <f t="shared" si="47"/>
        <v>0</v>
      </c>
      <c r="BV43" s="45">
        <f t="shared" si="48"/>
        <v>0</v>
      </c>
      <c r="BW43" s="45">
        <f t="shared" si="49"/>
        <v>0</v>
      </c>
      <c r="BX43" s="45">
        <f t="shared" si="50"/>
        <v>0</v>
      </c>
      <c r="BY43" s="45">
        <f t="shared" si="51"/>
        <v>0</v>
      </c>
      <c r="BZ43" s="45">
        <f t="shared" si="52"/>
        <v>0</v>
      </c>
      <c r="CA43" s="45">
        <f t="shared" si="53"/>
        <v>0</v>
      </c>
      <c r="CB43" s="45">
        <f t="shared" si="54"/>
        <v>0.25</v>
      </c>
      <c r="CC43" s="45">
        <f t="shared" si="55"/>
        <v>0.5</v>
      </c>
      <c r="CD43" s="45">
        <f t="shared" si="56"/>
        <v>0.75</v>
      </c>
      <c r="CE43" s="45">
        <f t="shared" si="57"/>
        <v>1</v>
      </c>
      <c r="CF43" s="260">
        <f t="shared" si="58"/>
        <v>0</v>
      </c>
      <c r="CG43" s="260">
        <f t="shared" si="59"/>
        <v>0</v>
      </c>
      <c r="CH43" s="260">
        <f t="shared" si="60"/>
        <v>0</v>
      </c>
    </row>
    <row r="44" spans="1:86" ht="12.75" customHeight="1" thickBot="1">
      <c r="A44" s="6"/>
      <c r="B44" s="10" t="s">
        <v>13</v>
      </c>
      <c r="C44" s="11">
        <v>8</v>
      </c>
      <c r="D44" s="41">
        <v>0</v>
      </c>
      <c r="E44" s="144"/>
      <c r="F44" s="155">
        <v>0</v>
      </c>
      <c r="G44" s="86">
        <v>557960.6688620002</v>
      </c>
      <c r="H44" s="95"/>
      <c r="I44" s="124"/>
      <c r="J44" s="95"/>
      <c r="K44" s="88">
        <v>574507.0262469997</v>
      </c>
      <c r="L44" s="96">
        <v>0</v>
      </c>
      <c r="M44" s="146"/>
      <c r="N44" s="97"/>
      <c r="O44" s="91">
        <v>109706.747784</v>
      </c>
      <c r="P44" s="98"/>
      <c r="Q44" s="93"/>
      <c r="R44" s="98"/>
      <c r="S44" s="166">
        <v>0</v>
      </c>
      <c r="T44" s="113"/>
      <c r="U44" s="147"/>
      <c r="V44" s="167"/>
      <c r="W44" s="56">
        <v>157954.37000000002</v>
      </c>
      <c r="X44" s="56">
        <v>0</v>
      </c>
      <c r="Y44" s="56"/>
      <c r="Z44" s="63"/>
      <c r="AA44" s="77">
        <v>286847.365</v>
      </c>
      <c r="AB44" s="149">
        <v>0</v>
      </c>
      <c r="AC44" s="150"/>
      <c r="AD44" s="64"/>
      <c r="AE44" s="62">
        <v>217452.49</v>
      </c>
      <c r="AF44" s="62">
        <v>0</v>
      </c>
      <c r="AG44" s="151"/>
      <c r="AH44" s="65"/>
      <c r="AI44" s="215">
        <v>0</v>
      </c>
      <c r="AJ44" s="147">
        <v>0</v>
      </c>
      <c r="AK44" s="147"/>
      <c r="AL44" s="167"/>
      <c r="AM44" s="198">
        <v>0</v>
      </c>
      <c r="AN44" s="198">
        <v>0</v>
      </c>
      <c r="AO44" s="198"/>
      <c r="AP44" s="235"/>
      <c r="AQ44" s="152">
        <v>0</v>
      </c>
      <c r="AR44" s="152">
        <v>0</v>
      </c>
      <c r="AS44" s="152"/>
      <c r="AT44" s="187"/>
      <c r="AU44" s="125">
        <v>0</v>
      </c>
      <c r="AV44" s="125">
        <v>0</v>
      </c>
      <c r="AW44" s="125"/>
      <c r="AX44" s="205"/>
      <c r="AY44" s="129">
        <v>0</v>
      </c>
      <c r="AZ44" s="129">
        <v>0</v>
      </c>
      <c r="BA44" s="129"/>
      <c r="BB44" s="129"/>
      <c r="BC44" s="138"/>
      <c r="BD44" s="136"/>
      <c r="BE44" s="136"/>
      <c r="BF44" s="136"/>
      <c r="BG44" s="254"/>
      <c r="BH44" s="254"/>
      <c r="BI44" s="254"/>
      <c r="BJ44" s="254"/>
      <c r="BK44" s="265"/>
      <c r="BL44" s="265"/>
      <c r="BM44" s="265"/>
      <c r="BN44" s="265"/>
      <c r="BO44" s="26">
        <f t="shared" si="41"/>
        <v>0</v>
      </c>
      <c r="BP44" s="46">
        <f t="shared" si="42"/>
        <v>0</v>
      </c>
      <c r="BQ44" s="45">
        <f t="shared" si="43"/>
        <v>0</v>
      </c>
      <c r="BR44" s="45">
        <f t="shared" si="44"/>
        <v>0</v>
      </c>
      <c r="BS44" s="45">
        <f t="shared" si="45"/>
        <v>0</v>
      </c>
      <c r="BT44" s="45">
        <f t="shared" si="46"/>
        <v>0</v>
      </c>
      <c r="BU44" s="45">
        <f t="shared" si="47"/>
        <v>0</v>
      </c>
      <c r="BV44" s="45">
        <f t="shared" si="48"/>
        <v>0</v>
      </c>
      <c r="BW44" s="45">
        <f t="shared" si="49"/>
        <v>0</v>
      </c>
      <c r="BX44" s="45">
        <f t="shared" si="50"/>
        <v>0.125</v>
      </c>
      <c r="BY44" s="45">
        <f t="shared" si="51"/>
        <v>0.25</v>
      </c>
      <c r="BZ44" s="45">
        <f t="shared" si="52"/>
        <v>0.375</v>
      </c>
      <c r="CA44" s="45">
        <f t="shared" si="53"/>
        <v>0.5</v>
      </c>
      <c r="CB44" s="45">
        <f t="shared" si="54"/>
        <v>0.625</v>
      </c>
      <c r="CC44" s="45">
        <f t="shared" si="55"/>
        <v>0.75</v>
      </c>
      <c r="CD44" s="45">
        <f t="shared" si="56"/>
        <v>0.875</v>
      </c>
      <c r="CE44" s="45">
        <f t="shared" si="57"/>
        <v>1</v>
      </c>
      <c r="CF44" s="260">
        <f t="shared" si="58"/>
        <v>1649404.078394768</v>
      </c>
      <c r="CG44" s="260">
        <f t="shared" si="59"/>
        <v>1649404.078394768</v>
      </c>
      <c r="CH44" s="260">
        <f t="shared" si="60"/>
        <v>0</v>
      </c>
    </row>
    <row r="45" spans="1:86" s="1" customFormat="1" ht="12.75" customHeight="1" thickBot="1">
      <c r="A45" s="9"/>
      <c r="B45" s="13" t="s">
        <v>34</v>
      </c>
      <c r="C45" s="18"/>
      <c r="D45" s="38">
        <f aca="true" t="shared" si="61" ref="D45:AI45">SUM(D14:D44)</f>
        <v>275136420.7329027</v>
      </c>
      <c r="E45" s="38"/>
      <c r="F45" s="38">
        <f t="shared" si="61"/>
        <v>157483892.42466202</v>
      </c>
      <c r="G45" s="66">
        <f t="shared" si="61"/>
        <v>16046553.208862001</v>
      </c>
      <c r="H45" s="66">
        <f t="shared" si="61"/>
        <v>0</v>
      </c>
      <c r="I45" s="66"/>
      <c r="J45" s="66"/>
      <c r="K45" s="115">
        <f t="shared" si="61"/>
        <v>16626145.366247002</v>
      </c>
      <c r="L45" s="115">
        <f t="shared" si="61"/>
        <v>6134551</v>
      </c>
      <c r="M45" s="115"/>
      <c r="N45" s="115"/>
      <c r="O45" s="67">
        <f t="shared" si="61"/>
        <v>11735230.527784</v>
      </c>
      <c r="P45" s="67">
        <f t="shared" si="61"/>
        <v>0</v>
      </c>
      <c r="Q45" s="67"/>
      <c r="R45" s="67"/>
      <c r="S45" s="117">
        <f t="shared" si="61"/>
        <v>23161832.490000002</v>
      </c>
      <c r="T45" s="118">
        <f t="shared" si="61"/>
        <v>1983756</v>
      </c>
      <c r="U45" s="118"/>
      <c r="V45" s="119"/>
      <c r="W45" s="66">
        <f t="shared" si="61"/>
        <v>15993671.069999991</v>
      </c>
      <c r="X45" s="66">
        <f t="shared" si="61"/>
        <v>0</v>
      </c>
      <c r="Y45" s="66"/>
      <c r="Z45" s="66"/>
      <c r="AA45" s="115">
        <f t="shared" si="61"/>
        <v>18179203.619999997</v>
      </c>
      <c r="AB45" s="115">
        <f t="shared" si="61"/>
        <v>3019158.69</v>
      </c>
      <c r="AC45" s="115"/>
      <c r="AD45" s="115"/>
      <c r="AE45" s="67">
        <f t="shared" si="61"/>
        <v>21428374.8833722</v>
      </c>
      <c r="AF45" s="67">
        <f t="shared" si="61"/>
        <v>0</v>
      </c>
      <c r="AG45" s="67"/>
      <c r="AH45" s="116"/>
      <c r="AI45" s="216">
        <f t="shared" si="61"/>
        <v>17957017.159537602</v>
      </c>
      <c r="AJ45" s="118">
        <f aca="true" t="shared" si="62" ref="AJ45:BD45">SUM(AJ14:AJ44)</f>
        <v>169592.56</v>
      </c>
      <c r="AK45" s="118"/>
      <c r="AL45" s="119"/>
      <c r="AM45" s="207">
        <f t="shared" si="62"/>
        <v>19977300.706099994</v>
      </c>
      <c r="AN45" s="241">
        <f t="shared" si="62"/>
        <v>0</v>
      </c>
      <c r="AO45" s="241"/>
      <c r="AP45" s="241"/>
      <c r="AQ45" s="184">
        <f t="shared" si="62"/>
        <v>32733365.613661423</v>
      </c>
      <c r="AR45" s="184">
        <f t="shared" si="62"/>
        <v>0</v>
      </c>
      <c r="AS45" s="184"/>
      <c r="AT45" s="184"/>
      <c r="AU45" s="201">
        <f t="shared" si="62"/>
        <v>35033446.30500001</v>
      </c>
      <c r="AV45" s="201">
        <f t="shared" si="62"/>
        <v>0</v>
      </c>
      <c r="AW45" s="201"/>
      <c r="AX45" s="201"/>
      <c r="AY45" s="132">
        <f t="shared" si="62"/>
        <v>46818623.26200001</v>
      </c>
      <c r="AZ45" s="132">
        <f t="shared" si="62"/>
        <v>0</v>
      </c>
      <c r="BA45" s="132"/>
      <c r="BB45" s="132"/>
      <c r="BC45" s="139">
        <f t="shared" si="62"/>
        <v>55833722.800000004</v>
      </c>
      <c r="BD45" s="139">
        <f t="shared" si="62"/>
        <v>1303263.44</v>
      </c>
      <c r="BE45" s="139"/>
      <c r="BF45" s="139"/>
      <c r="BG45" s="256">
        <f>+SUM(BG14:BG44)</f>
        <v>56989143.14</v>
      </c>
      <c r="BH45" s="256"/>
      <c r="BI45" s="256"/>
      <c r="BJ45" s="256"/>
      <c r="BK45" s="266">
        <f>+SUM(BK14:BK44)</f>
        <v>59914795.56</v>
      </c>
      <c r="BL45" s="266"/>
      <c r="BM45" s="266"/>
      <c r="BN45" s="266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261">
        <f>SUM(CF14:CF44)</f>
        <v>651281092.69497</v>
      </c>
      <c r="CG45" s="261">
        <f>SUM(CG14:CG44)</f>
        <v>6172129.728887287</v>
      </c>
      <c r="CH45" s="261">
        <f>SUM(CH14:CH44)</f>
        <v>324250834.6156658</v>
      </c>
    </row>
    <row r="46" spans="1:86" ht="12.75" customHeight="1" thickBot="1">
      <c r="A46" s="421" t="s">
        <v>35</v>
      </c>
      <c r="B46" s="19" t="s">
        <v>36</v>
      </c>
      <c r="C46" s="20">
        <v>22</v>
      </c>
      <c r="D46" s="42">
        <v>7205098.616723297</v>
      </c>
      <c r="E46" s="144"/>
      <c r="F46" s="168">
        <v>3981273.072614019</v>
      </c>
      <c r="G46" s="86">
        <v>774562.58</v>
      </c>
      <c r="H46" s="109"/>
      <c r="I46" s="124"/>
      <c r="J46" s="109"/>
      <c r="K46" s="88">
        <v>1965026.04</v>
      </c>
      <c r="L46" s="110">
        <v>727082</v>
      </c>
      <c r="M46" s="146"/>
      <c r="N46" s="111"/>
      <c r="O46" s="91">
        <v>1191692.04</v>
      </c>
      <c r="P46" s="112"/>
      <c r="Q46" s="93"/>
      <c r="R46" s="112"/>
      <c r="S46" s="169">
        <v>1316103.04</v>
      </c>
      <c r="T46" s="170"/>
      <c r="U46" s="147"/>
      <c r="V46" s="171"/>
      <c r="W46" s="56">
        <v>686879.9400000001</v>
      </c>
      <c r="X46" s="56">
        <v>0</v>
      </c>
      <c r="Y46" s="56"/>
      <c r="Z46" s="78"/>
      <c r="AA46" s="75">
        <v>668315.16</v>
      </c>
      <c r="AB46" s="149">
        <v>0</v>
      </c>
      <c r="AC46" s="150"/>
      <c r="AD46" s="79"/>
      <c r="AE46" s="80">
        <v>892642.38</v>
      </c>
      <c r="AF46" s="62">
        <v>0</v>
      </c>
      <c r="AG46" s="151"/>
      <c r="AH46" s="81"/>
      <c r="AI46" s="217">
        <v>454090.55000000005</v>
      </c>
      <c r="AJ46" s="147">
        <v>0</v>
      </c>
      <c r="AK46" s="147"/>
      <c r="AL46" s="171"/>
      <c r="AM46" s="198">
        <v>553944</v>
      </c>
      <c r="AN46" s="198">
        <v>0</v>
      </c>
      <c r="AO46" s="198"/>
      <c r="AP46" s="242"/>
      <c r="AQ46" s="152">
        <v>1972355.6690615038</v>
      </c>
      <c r="AR46" s="152">
        <v>0</v>
      </c>
      <c r="AS46" s="152"/>
      <c r="AT46" s="192"/>
      <c r="AU46" s="125">
        <v>3621094.8300000005</v>
      </c>
      <c r="AV46" s="125">
        <v>0</v>
      </c>
      <c r="AW46" s="125"/>
      <c r="AX46" s="228"/>
      <c r="AY46" s="133">
        <v>3377058.9900000007</v>
      </c>
      <c r="AZ46" s="133">
        <v>0</v>
      </c>
      <c r="BA46" s="133"/>
      <c r="BB46" s="133"/>
      <c r="BC46" s="140">
        <f>'[1]Resumen'!$C$40</f>
        <v>3404296.68</v>
      </c>
      <c r="BD46" s="140">
        <f>'[1]Resumen'!$F$40</f>
        <v>131148.37</v>
      </c>
      <c r="BE46" s="140"/>
      <c r="BF46" s="140"/>
      <c r="BG46" s="257">
        <f>'[2]Resumen'!$C$40</f>
        <v>4772008.970000001</v>
      </c>
      <c r="BH46" s="257"/>
      <c r="BI46" s="257"/>
      <c r="BJ46" s="257"/>
      <c r="BK46" s="267">
        <f>'[3]Resumen'!$C$40</f>
        <v>3252026.8200000008</v>
      </c>
      <c r="BL46" s="267">
        <f>'[3]Resumen'!$F$40</f>
        <v>0</v>
      </c>
      <c r="BM46" s="267"/>
      <c r="BN46" s="267"/>
      <c r="BO46" s="26">
        <f>IF(D46=0,0,2001-(D46-F46)*C46/D46)</f>
        <v>1991.1563926126164</v>
      </c>
      <c r="BP46" s="50">
        <f>IF((1-($CF$2-$BO46)/$C46)&gt;0,(1-($CF$2-$BO46)/$C46),0)</f>
        <v>0</v>
      </c>
      <c r="BQ46" s="45">
        <f>IF((1-($CF$2-G$2)/$C46)&gt;0,(1-($CF$2-G$2)/$C46),0)</f>
        <v>0.36363636363636365</v>
      </c>
      <c r="BR46" s="45">
        <f>IF((1-($CF$2-K$2)/$C46)&gt;0,(1-($CF$2-K$2)/$C46),0)</f>
        <v>0.40909090909090906</v>
      </c>
      <c r="BS46" s="45">
        <f>IF((1-($CF$2-O$2)/$C46)&gt;0,(1-($CF$2-O$2)/$C46),0)</f>
        <v>0.4545454545454546</v>
      </c>
      <c r="BT46" s="45">
        <f>IF((1-($CF$2-S$2)/$C46)&gt;0,(1-($CF$2-S$2)/$C46),0)</f>
        <v>0.5</v>
      </c>
      <c r="BU46" s="45">
        <f>IF((1-($CF$2-W$2)/$C46)&gt;0,(1-($CF$2-W$2)/$C46),0)</f>
        <v>0.5454545454545454</v>
      </c>
      <c r="BV46" s="45">
        <f>IF((1-($CF$2-AA$2)/$C46)&gt;0,(1-($CF$2-AA$2)/$C46),0)</f>
        <v>0.5909090909090908</v>
      </c>
      <c r="BW46" s="45">
        <f>IF((1-($CF$2-AE$2)/$C46)&gt;0,(1-($CF$2-AE$2)/$C46),0)</f>
        <v>0.6363636363636364</v>
      </c>
      <c r="BX46" s="45">
        <f>IF((1-($CF$2-AI$2)/$C46)&gt;0,(1-($CF$2-AI$2)/$C46),0)</f>
        <v>0.6818181818181819</v>
      </c>
      <c r="BY46" s="45">
        <f>IF((1-($CF$2-AM$2)/$C46)&gt;0,(1-($CF$2-AM$2)/$C46),0)</f>
        <v>0.7272727272727273</v>
      </c>
      <c r="BZ46" s="45">
        <f>IF((1-($CF$2-AQ$2)/$C46)&gt;0,(1-($CF$2-AQ$2)/$C46),0)</f>
        <v>0.7727272727272727</v>
      </c>
      <c r="CA46" s="45">
        <f>IF((1-($CF$2-AU$2)/$C46)&gt;0,(1-($CF$2-AU$2)/$C46),0)</f>
        <v>0.8181818181818181</v>
      </c>
      <c r="CB46" s="45">
        <f>IF((1-($CF$2-AY$2)/$C46)&gt;0,(1-($CF$2-AY$2)/$C46),0)</f>
        <v>0.8636363636363636</v>
      </c>
      <c r="CC46" s="45">
        <f>IF((1-($CF$2-BC$2)/$C46)&gt;0,(1-($CF$2-BC$2)/$C46),0)</f>
        <v>0.9090909090909091</v>
      </c>
      <c r="CD46" s="45">
        <f t="shared" si="56"/>
        <v>0.9545454545454546</v>
      </c>
      <c r="CE46" s="45">
        <f>IF((1-($CF$2-BK$2)/$C46)&gt;0,(1-($CF$2-BK$2)/$C46),0)</f>
        <v>1</v>
      </c>
      <c r="CF46" s="260">
        <f>D46-E46+(G46-I46)*G$62+(K46-M46)*K$62+(O46-Q46)*O$62+(S46-U46)*S$62+(W46-Y46)*W$62+(AA46-AC46)*AA$62+(AE46-AG46)*AE$62+(AI46-AK46)*AI$62+(AM46-AO46)*AM$62+(AQ46-AR46)*$AQ$62+(AU46-AV46)*$AU$62+(AY46-AZ46)*$AY$62+(BC46-BD46)*$BC$62+(BG46-BI46)*$BG$62+(BK46-BM46)*$BK$62</f>
        <v>34630175.28338481</v>
      </c>
      <c r="CG46" s="260">
        <f>CF46-(IF(BP46=0,0,D46-E46)+IF(BQ46=0,0,(G46-I46)*G$62)+IF(BR46=0,0,(K46-M46)*K$62)+IF(BS46=0,0,(O46-Q46)*O$62)+IF(BT46=0,0,(S46-U46)*S$62)+IF(BU46=0,0,(W46-Y46)*W$62)+IF(BV46=0,0,(AA46-AC46)*AA$62)+IF(BW46=0,0,(AE46-AG46)*AE$62)+IF(BX46=0,0,(AI46-AK46)*AI$62)+IF(BY46=0,0,(AM46-AO46)*AM$62)+IF(BZ46=0,0,(AQ46-AS46)*$AQ$62)+IF(CA46=0,0,(AU46-AW46)*$AU$62)+IF(CB46=0,0,(AY46-BA46)*$AY$62)+IF(CC46=0,0,(BC46-BE46)*$BC$62)+IF(CD46=0,0,(BG46-BI46)*$BG$62)+IF(CE46=0,0,(BK46-BM46)*$BK$62))</f>
        <v>7087065.083723299</v>
      </c>
      <c r="CH46" s="260">
        <f>(D46-E46)*BP46+((G46-H46-(I46-J46))*G$62)*BQ46+((K46-L46-(M46-N46))*K$62)*BR46+((O46-P46-(Q46-R46))*O$62)*BS46+((S46-T46-(U46-V46))*S$62)*BT46+((W46-X46-(Y46-Z46))*W$62)*BU46+((AA46-AB46-(AC46-AD46))*AA$62)*BV46+((AE46-AF46-(AG46-AH46))*AE$62)*BW46+((AI46-AJ46-(AK46-AL46))*AI$62)*BX46+((AM46-AN46)*BY46-(AO46-AP46))*$AM$62+((AQ46-AR46)*BZ46-(AS46-AT46))*$AQ$62+((AU46-AV46)*CA46-(AW46-AX46))*$AU$62+((AY46-AZ46)*CB46-(BA46-BB46))*$AY$62+((BC46-BD46)*CC46-(BF46-BO46))*$BC$62+((BG46-BH46)*CD46-(BI46-BJ46))*$BG$62+((BK46-BL46)*CE46-(BM46-BN46))*$BK$62</f>
        <v>21015732.332055423</v>
      </c>
    </row>
    <row r="47" spans="1:86" s="1" customFormat="1" ht="12.75" customHeight="1" thickBot="1">
      <c r="A47" s="423"/>
      <c r="B47" s="13" t="s">
        <v>37</v>
      </c>
      <c r="C47" s="18"/>
      <c r="D47" s="38">
        <f aca="true" t="shared" si="63" ref="D47:BD47">D46</f>
        <v>7205098.616723297</v>
      </c>
      <c r="E47" s="38"/>
      <c r="F47" s="38">
        <f t="shared" si="63"/>
        <v>3981273.072614019</v>
      </c>
      <c r="G47" s="66">
        <f t="shared" si="63"/>
        <v>774562.58</v>
      </c>
      <c r="H47" s="66">
        <f t="shared" si="63"/>
        <v>0</v>
      </c>
      <c r="I47" s="66"/>
      <c r="J47" s="66"/>
      <c r="K47" s="115">
        <f t="shared" si="63"/>
        <v>1965026.04</v>
      </c>
      <c r="L47" s="115">
        <f t="shared" si="63"/>
        <v>727082</v>
      </c>
      <c r="M47" s="115"/>
      <c r="N47" s="115"/>
      <c r="O47" s="67">
        <f t="shared" si="63"/>
        <v>1191692.04</v>
      </c>
      <c r="P47" s="67">
        <f t="shared" si="63"/>
        <v>0</v>
      </c>
      <c r="Q47" s="67"/>
      <c r="R47" s="67"/>
      <c r="S47" s="117">
        <f t="shared" si="63"/>
        <v>1316103.04</v>
      </c>
      <c r="T47" s="118">
        <f t="shared" si="63"/>
        <v>0</v>
      </c>
      <c r="U47" s="118"/>
      <c r="V47" s="119"/>
      <c r="W47" s="66">
        <f t="shared" si="63"/>
        <v>686879.9400000001</v>
      </c>
      <c r="X47" s="66">
        <f t="shared" si="63"/>
        <v>0</v>
      </c>
      <c r="Y47" s="66"/>
      <c r="Z47" s="66"/>
      <c r="AA47" s="115">
        <f t="shared" si="63"/>
        <v>668315.16</v>
      </c>
      <c r="AB47" s="115">
        <f t="shared" si="63"/>
        <v>0</v>
      </c>
      <c r="AC47" s="115"/>
      <c r="AD47" s="115"/>
      <c r="AE47" s="67">
        <f t="shared" si="63"/>
        <v>892642.38</v>
      </c>
      <c r="AF47" s="67">
        <f t="shared" si="63"/>
        <v>0</v>
      </c>
      <c r="AG47" s="67"/>
      <c r="AH47" s="116"/>
      <c r="AI47" s="216">
        <f t="shared" si="63"/>
        <v>454090.55000000005</v>
      </c>
      <c r="AJ47" s="118">
        <f t="shared" si="63"/>
        <v>0</v>
      </c>
      <c r="AK47" s="118"/>
      <c r="AL47" s="119"/>
      <c r="AM47" s="207">
        <f t="shared" si="63"/>
        <v>553944</v>
      </c>
      <c r="AN47" s="241">
        <f t="shared" si="63"/>
        <v>0</v>
      </c>
      <c r="AO47" s="241"/>
      <c r="AP47" s="241"/>
      <c r="AQ47" s="184">
        <f t="shared" si="63"/>
        <v>1972355.6690615038</v>
      </c>
      <c r="AR47" s="184">
        <f t="shared" si="63"/>
        <v>0</v>
      </c>
      <c r="AS47" s="184"/>
      <c r="AT47" s="184"/>
      <c r="AU47" s="201">
        <f t="shared" si="63"/>
        <v>3621094.8300000005</v>
      </c>
      <c r="AV47" s="201">
        <f t="shared" si="63"/>
        <v>0</v>
      </c>
      <c r="AW47" s="201"/>
      <c r="AX47" s="201"/>
      <c r="AY47" s="132">
        <f t="shared" si="63"/>
        <v>3377058.9900000007</v>
      </c>
      <c r="AZ47" s="132">
        <f t="shared" si="63"/>
        <v>0</v>
      </c>
      <c r="BA47" s="132"/>
      <c r="BB47" s="132"/>
      <c r="BC47" s="139">
        <f t="shared" si="63"/>
        <v>3404296.68</v>
      </c>
      <c r="BD47" s="139">
        <f t="shared" si="63"/>
        <v>131148.37</v>
      </c>
      <c r="BE47" s="139"/>
      <c r="BF47" s="139"/>
      <c r="BG47" s="256">
        <f>+BG46</f>
        <v>4772008.970000001</v>
      </c>
      <c r="BH47" s="256"/>
      <c r="BI47" s="256"/>
      <c r="BJ47" s="256"/>
      <c r="BK47" s="266">
        <f>+BK46</f>
        <v>3252026.8200000008</v>
      </c>
      <c r="BL47" s="266"/>
      <c r="BM47" s="266"/>
      <c r="BN47" s="266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261">
        <f>CF46</f>
        <v>34630175.28338481</v>
      </c>
      <c r="CG47" s="261">
        <f>CG46</f>
        <v>7087065.083723299</v>
      </c>
      <c r="CH47" s="261">
        <f>CH46</f>
        <v>21015732.332055423</v>
      </c>
    </row>
    <row r="48" spans="1:86" ht="12.75" customHeight="1">
      <c r="A48" s="424" t="s">
        <v>38</v>
      </c>
      <c r="B48" s="27" t="s">
        <v>17</v>
      </c>
      <c r="C48" s="12">
        <v>4</v>
      </c>
      <c r="D48" s="39">
        <v>0</v>
      </c>
      <c r="E48" s="144"/>
      <c r="F48" s="172">
        <v>0</v>
      </c>
      <c r="G48" s="86">
        <v>0</v>
      </c>
      <c r="H48" s="99"/>
      <c r="I48" s="124"/>
      <c r="J48" s="99"/>
      <c r="K48" s="88">
        <v>0</v>
      </c>
      <c r="L48" s="100">
        <v>0</v>
      </c>
      <c r="M48" s="146"/>
      <c r="N48" s="101"/>
      <c r="O48" s="91">
        <v>0</v>
      </c>
      <c r="P48" s="102"/>
      <c r="Q48" s="93"/>
      <c r="R48" s="102"/>
      <c r="S48" s="159">
        <v>0</v>
      </c>
      <c r="T48" s="173"/>
      <c r="U48" s="147"/>
      <c r="V48" s="160"/>
      <c r="W48" s="56">
        <v>0</v>
      </c>
      <c r="X48" s="56">
        <v>0</v>
      </c>
      <c r="Y48" s="56"/>
      <c r="Z48" s="68"/>
      <c r="AA48" s="75">
        <v>0</v>
      </c>
      <c r="AB48" s="149">
        <v>0</v>
      </c>
      <c r="AC48" s="150"/>
      <c r="AD48" s="70"/>
      <c r="AE48" s="62">
        <v>0</v>
      </c>
      <c r="AF48" s="62">
        <v>0</v>
      </c>
      <c r="AG48" s="151"/>
      <c r="AH48" s="71"/>
      <c r="AI48" s="210">
        <v>0</v>
      </c>
      <c r="AJ48" s="147">
        <v>0</v>
      </c>
      <c r="AK48" s="147"/>
      <c r="AL48" s="160"/>
      <c r="AM48" s="198">
        <v>0</v>
      </c>
      <c r="AN48" s="198">
        <v>0</v>
      </c>
      <c r="AO48" s="198"/>
      <c r="AP48" s="243"/>
      <c r="AQ48" s="152">
        <v>0</v>
      </c>
      <c r="AR48" s="152">
        <v>0</v>
      </c>
      <c r="AS48" s="152"/>
      <c r="AT48" s="193"/>
      <c r="AU48" s="125">
        <v>0</v>
      </c>
      <c r="AV48" s="125">
        <v>0</v>
      </c>
      <c r="AW48" s="125"/>
      <c r="AX48" s="218"/>
      <c r="AY48" s="131">
        <v>0</v>
      </c>
      <c r="AZ48" s="131">
        <v>0</v>
      </c>
      <c r="BA48" s="131"/>
      <c r="BB48" s="131"/>
      <c r="BC48" s="138"/>
      <c r="BD48" s="138"/>
      <c r="BE48" s="138"/>
      <c r="BF48" s="138"/>
      <c r="BG48" s="258"/>
      <c r="BH48" s="258"/>
      <c r="BI48" s="258"/>
      <c r="BJ48" s="258"/>
      <c r="BK48" s="268"/>
      <c r="BL48" s="268"/>
      <c r="BM48" s="268"/>
      <c r="BN48" s="268"/>
      <c r="BO48" s="26">
        <f aca="true" t="shared" si="64" ref="BO48:BO57">IF(D48=0,0,2001-(D48-F48)*C48/D48)</f>
        <v>0</v>
      </c>
      <c r="BP48" s="48">
        <f aca="true" t="shared" si="65" ref="BP48:BP57">IF((1-($CF$2-$BO48)/$C48)&gt;0,(1-($CF$2-$BO48)/$C48),0)</f>
        <v>0</v>
      </c>
      <c r="BQ48" s="45">
        <f aca="true" t="shared" si="66" ref="BQ48:BQ57">IF((1-($CF$2-G$2)/$C48)&gt;0,(1-($CF$2-G$2)/$C48),0)</f>
        <v>0</v>
      </c>
      <c r="BR48" s="45">
        <f aca="true" t="shared" si="67" ref="BR48:BR57">IF((1-($CF$2-K$2)/$C48)&gt;0,(1-($CF$2-K$2)/$C48),0)</f>
        <v>0</v>
      </c>
      <c r="BS48" s="45">
        <f aca="true" t="shared" si="68" ref="BS48:BS57">IF((1-($CF$2-O$2)/$C48)&gt;0,(1-($CF$2-O$2)/$C48),0)</f>
        <v>0</v>
      </c>
      <c r="BT48" s="45">
        <f aca="true" t="shared" si="69" ref="BT48:BT57">IF((1-($CF$2-S$2)/$C48)&gt;0,(1-($CF$2-S$2)/$C48),0)</f>
        <v>0</v>
      </c>
      <c r="BU48" s="45">
        <f aca="true" t="shared" si="70" ref="BU48:BU57">IF((1-($CF$2-W$2)/$C48)&gt;0,(1-($CF$2-W$2)/$C48),0)</f>
        <v>0</v>
      </c>
      <c r="BV48" s="45">
        <f aca="true" t="shared" si="71" ref="BV48:BV57">IF((1-($CF$2-AA$2)/$C48)&gt;0,(1-($CF$2-AA$2)/$C48),0)</f>
        <v>0</v>
      </c>
      <c r="BW48" s="45">
        <f aca="true" t="shared" si="72" ref="BW48:BW57">IF((1-($CF$2-AE$2)/$C48)&gt;0,(1-($CF$2-AE$2)/$C48),0)</f>
        <v>0</v>
      </c>
      <c r="BX48" s="45">
        <f aca="true" t="shared" si="73" ref="BX48:BX57">IF((1-($CF$2-AI$2)/$C48)&gt;0,(1-($CF$2-AI$2)/$C48),0)</f>
        <v>0</v>
      </c>
      <c r="BY48" s="45">
        <f aca="true" t="shared" si="74" ref="BY48:BY57">IF((1-($CF$2-AM$2)/$C48)&gt;0,(1-($CF$2-AM$2)/$C48),0)</f>
        <v>0</v>
      </c>
      <c r="BZ48" s="45">
        <f aca="true" t="shared" si="75" ref="BZ48:BZ57">IF((1-($CF$2-AQ$2)/$C48)&gt;0,(1-($CF$2-AQ$2)/$C48),0)</f>
        <v>0</v>
      </c>
      <c r="CA48" s="45">
        <f aca="true" t="shared" si="76" ref="CA48:CA57">IF((1-($CF$2-AU$2)/$C48)&gt;0,(1-($CF$2-AU$2)/$C48),0)</f>
        <v>0</v>
      </c>
      <c r="CB48" s="45">
        <f aca="true" t="shared" si="77" ref="CB48:CB57">IF((1-($CF$2-AY$2)/$C48)&gt;0,(1-($CF$2-AY$2)/$C48),0)</f>
        <v>0.25</v>
      </c>
      <c r="CC48" s="45">
        <f aca="true" t="shared" si="78" ref="CC48:CC57">IF((1-($CF$2-BC$2)/$C48)&gt;0,(1-($CF$2-BC$2)/$C48),0)</f>
        <v>0.5</v>
      </c>
      <c r="CD48" s="45">
        <f t="shared" si="56"/>
        <v>0.75</v>
      </c>
      <c r="CE48" s="45">
        <f aca="true" t="shared" si="79" ref="CE48:CE57">IF((1-($CF$2-BK$2)/$C48)&gt;0,(1-($CF$2-BK$2)/$C48),0)</f>
        <v>1</v>
      </c>
      <c r="CF48" s="260">
        <f>D48-E48+(G48-I48)*G$63+(K48-M48)*K$63+(O48-Q48)*O$63+(S48-U48)*S$63+(W48-Y48)*W$63+(AA48-AC48)*AA$63+(AE48-AG48)*AE$63+(AI48-AK48)*AI$63+(AM48-AO48)*AM$63+(AQ48-AS48)*$AQ$63+(AU48-AW48)*$AU$63+(AY48-BA48)*$AY$63+(BC48-BE48)*$BC$63+(BG48-BI48)*$BG$63+(BK48-BM48)*$BK$63</f>
        <v>0</v>
      </c>
      <c r="CG48" s="260">
        <f>CF48-(IF(BP48=0,0,D48-E48)+IF(BQ48=0,0,(G48-I48)*G$63)+IF(BR48=0,0,(K48-M48)*K$63)+IF(BS48=0,0,(O48-Q48)*O$63)+IF(BT48=0,0,(S48-U48)*S$63)+IF(BU48=0,0,(W48-Y48)*W$63)+IF(BV48=0,0,(AA48-AC48)*AA$63)+IF(BW48=0,0,(AE48-AG48)*AE$63)+IF(BX48=0,0,(AI48-AK48)*AI$63)+IF(BY48=0,0,(AM48-AO48)*AM$63)+IF(BZ48=0,0,(AQ48-AS48)*$AQ$63)+IF(CA48=0,0,(AU48-AW48)*$AU$63)+IF(CB48=0,0,(AY48-BA48)*$AY$63)+IF(CC48=0,0,(BC48-BE48)*$BC$63)+IF(CD48=0,0,(BG48-BI48)*$BG$63)+IF(CE48=0,0,(BK48-BM48)*$BK$63))</f>
        <v>0</v>
      </c>
      <c r="CH48" s="260">
        <f>(D48-E48)*BP48+((G48-H48-(I48-J48))*G$63)*BQ48+((K48-L48-(M48-N48))*K$63)*BR48+((O48-P48-(Q48-R48))*O$63)*BS48+((S48-T48-(U48-V48))*S$63)*BT48+((W48-X48-(Y48-Z48))*W$63)*BU48+((AA48-AB48-(AC48-AD48))*AA$63)*BV48+((AE48-AF48-(AG48-AH48))*AE$63)*BW48+((AI48-AJ48-(AK48-AL48))*AI$63)*BX48+((AM48-AN48)*BY48-(AO48-AP48))*$AM$63+((AQ48-AR48)*BZ48-(AS48-AT48))*$AQ$63+((AU48-AV48)*CA48-(AW48-AX48))*$AU$63+((AY48-AZ48)*CB48-(BA48-BB48))*$AY$63+((BC48-BD48)*CC48-(BF48-BO48))*$BC$63+((BG48-BH48)*CD48-(BI48-BJ48))*$BG$63+((BK48-BL48)*CE48-(BM48-BN48))*$BK$63</f>
        <v>0</v>
      </c>
    </row>
    <row r="49" spans="1:86" ht="12.75" customHeight="1">
      <c r="A49" s="425"/>
      <c r="B49" s="28" t="s">
        <v>39</v>
      </c>
      <c r="C49" s="17">
        <v>1000</v>
      </c>
      <c r="D49" s="37">
        <v>3359.980468700259</v>
      </c>
      <c r="E49" s="144"/>
      <c r="F49" s="153">
        <v>3360</v>
      </c>
      <c r="G49" s="86">
        <v>0</v>
      </c>
      <c r="H49" s="87"/>
      <c r="I49" s="124"/>
      <c r="J49" s="87"/>
      <c r="K49" s="88">
        <v>0</v>
      </c>
      <c r="L49" s="89">
        <v>0</v>
      </c>
      <c r="M49" s="146"/>
      <c r="N49" s="90"/>
      <c r="O49" s="94">
        <v>0</v>
      </c>
      <c r="P49" s="92"/>
      <c r="Q49" s="93"/>
      <c r="R49" s="92"/>
      <c r="S49" s="147">
        <v>0</v>
      </c>
      <c r="T49" s="174"/>
      <c r="U49" s="147"/>
      <c r="V49" s="148"/>
      <c r="W49" s="56">
        <v>0</v>
      </c>
      <c r="X49" s="56">
        <v>0</v>
      </c>
      <c r="Y49" s="56"/>
      <c r="Z49" s="57"/>
      <c r="AA49" s="75">
        <v>0</v>
      </c>
      <c r="AB49" s="149">
        <v>0</v>
      </c>
      <c r="AC49" s="150"/>
      <c r="AD49" s="61"/>
      <c r="AE49" s="62">
        <v>0</v>
      </c>
      <c r="AF49" s="62">
        <v>0</v>
      </c>
      <c r="AG49" s="151"/>
      <c r="AH49" s="60"/>
      <c r="AI49" s="197">
        <v>0</v>
      </c>
      <c r="AJ49" s="147">
        <v>0</v>
      </c>
      <c r="AK49" s="147"/>
      <c r="AL49" s="148"/>
      <c r="AM49" s="198">
        <v>0</v>
      </c>
      <c r="AN49" s="198">
        <v>0</v>
      </c>
      <c r="AO49" s="198"/>
      <c r="AP49" s="244"/>
      <c r="AQ49" s="152">
        <v>0</v>
      </c>
      <c r="AR49" s="152">
        <v>0</v>
      </c>
      <c r="AS49" s="152"/>
      <c r="AT49" s="194"/>
      <c r="AU49" s="125">
        <v>0</v>
      </c>
      <c r="AV49" s="125">
        <v>0</v>
      </c>
      <c r="AW49" s="125"/>
      <c r="AX49" s="219"/>
      <c r="AY49" s="128">
        <v>0</v>
      </c>
      <c r="AZ49" s="128">
        <v>0</v>
      </c>
      <c r="BA49" s="128"/>
      <c r="BB49" s="128"/>
      <c r="BC49" s="138"/>
      <c r="BD49" s="135"/>
      <c r="BE49" s="135"/>
      <c r="BF49" s="135"/>
      <c r="BG49" s="253"/>
      <c r="BH49" s="253"/>
      <c r="BI49" s="253"/>
      <c r="BJ49" s="253"/>
      <c r="BK49" s="264"/>
      <c r="BL49" s="264"/>
      <c r="BM49" s="264"/>
      <c r="BN49" s="264"/>
      <c r="BO49" s="26">
        <f t="shared" si="64"/>
        <v>2001.0058129206175</v>
      </c>
      <c r="BP49" s="48">
        <f t="shared" si="65"/>
        <v>0.9850058129206175</v>
      </c>
      <c r="BQ49" s="45">
        <f t="shared" si="66"/>
        <v>0.986</v>
      </c>
      <c r="BR49" s="45">
        <f t="shared" si="67"/>
        <v>0.987</v>
      </c>
      <c r="BS49" s="45">
        <f t="shared" si="68"/>
        <v>0.988</v>
      </c>
      <c r="BT49" s="45">
        <f t="shared" si="69"/>
        <v>0.989</v>
      </c>
      <c r="BU49" s="45">
        <f t="shared" si="70"/>
        <v>0.99</v>
      </c>
      <c r="BV49" s="45">
        <f t="shared" si="71"/>
        <v>0.991</v>
      </c>
      <c r="BW49" s="45">
        <f t="shared" si="72"/>
        <v>0.992</v>
      </c>
      <c r="BX49" s="45">
        <f t="shared" si="73"/>
        <v>0.993</v>
      </c>
      <c r="BY49" s="45">
        <f t="shared" si="74"/>
        <v>0.994</v>
      </c>
      <c r="BZ49" s="45">
        <f t="shared" si="75"/>
        <v>0.995</v>
      </c>
      <c r="CA49" s="45">
        <f t="shared" si="76"/>
        <v>0.996</v>
      </c>
      <c r="CB49" s="45">
        <f t="shared" si="77"/>
        <v>0.997</v>
      </c>
      <c r="CC49" s="45">
        <f t="shared" si="78"/>
        <v>0.998</v>
      </c>
      <c r="CD49" s="45">
        <f t="shared" si="56"/>
        <v>0.999</v>
      </c>
      <c r="CE49" s="45">
        <f t="shared" si="79"/>
        <v>1</v>
      </c>
      <c r="CF49" s="260">
        <f aca="true" t="shared" si="80" ref="CF49:CF57">D49-E49+(G49-I49)*G$63+(K49-M49)*K$63+(O49-Q49)*O$63+(S49-U49)*S$63+(W49-Y49)*W$63+(AA49-AC49)*AA$63+(AE49-AG49)*AE$63+(AI49-AK49)*AI$63+(AM49-AO49)*AM$63+(AQ49-AS49)*$AQ$63+(AU49-AW49)*$AU$63+(AY49-BA49)*$AY$63+(BC49-BE49)*$BC$63+(BG49-BI49)*$BG$63+(BK49-BM49)*$BK$63</f>
        <v>3359.980468700259</v>
      </c>
      <c r="CG49" s="260">
        <f aca="true" t="shared" si="81" ref="CG49:CG57">CF49-(IF(BP49=0,0,D49-E49)+IF(BQ49=0,0,(G49-I49)*G$63)+IF(BR49=0,0,(K49-M49)*K$63)+IF(BS49=0,0,(O49-Q49)*O$63)+IF(BT49=0,0,(S49-U49)*S$63)+IF(BU49=0,0,(W49-Y49)*W$63)+IF(BV49=0,0,(AA49-AC49)*AA$63)+IF(BW49=0,0,(AE49-AG49)*AE$63)+IF(BX49=0,0,(AI49-AK49)*AI$63)+IF(BY49=0,0,(AM49-AO49)*AM$63)+IF(BZ49=0,0,(AQ49-AS49)*$AQ$63)+IF(CA49=0,0,(AU49-AW49)*$AU$63)+IF(CB49=0,0,(AY49-BA49)*$AY$63)+IF(CC49=0,0,(BC49-BE49)*$BC$63)+IF(CD49=0,0,(BG49-BI49)*$BG$63)+IF(CE49=0,0,(BK49-BM49)*$BK$63))</f>
        <v>0</v>
      </c>
      <c r="CH49" s="260">
        <f aca="true" t="shared" si="82" ref="CH49:CH57">(D49-E49)*BP49+((G49-H49-(I49-J49))*G$63)*BQ49+((K49-L49-(M49-N49))*K$63)*BR49+((O49-P49-(Q49-R49))*O$63)*BS49+((S49-T49-(U49-V49))*S$63)*BT49+((W49-X49-(Y49-Z49))*W$63)*BU49+((AA49-AB49-(AC49-AD49))*AA$63)*BV49+((AE49-AF49-(AG49-AH49))*AE$63)*BW49+((AI49-AJ49-(AK49-AL49))*AI$63)*BX49+((AM49-AN49)*BY49-(AO49-AP49))*$AM$63+((AQ49-AR49)*BZ49-(AS49-AT49))*$AQ$63+((AU49-AV49)*CA49-(AW49-AX49))*$AU$63+((AY49-AZ49)*CB49-(BA49-BB49))*$AY$63+((BC49-BD49)*CC49-(BF49-BO49))*$BC$63+((BG49-BH49)*CD49-(BI49-BJ49))*$BG$63+((BK49-BL49)*CE49-(BM49-BN49))*$BK$63</f>
        <v>4915.59359778247</v>
      </c>
    </row>
    <row r="50" spans="1:86" ht="12.75" customHeight="1">
      <c r="A50" s="425"/>
      <c r="B50" s="28" t="s">
        <v>9</v>
      </c>
      <c r="C50" s="7">
        <v>40</v>
      </c>
      <c r="D50" s="37">
        <v>1789555.4300672002</v>
      </c>
      <c r="E50" s="144"/>
      <c r="F50" s="145">
        <v>1078896.6108103576</v>
      </c>
      <c r="G50" s="86">
        <v>2935.52</v>
      </c>
      <c r="H50" s="87"/>
      <c r="I50" s="124"/>
      <c r="J50" s="87"/>
      <c r="K50" s="88">
        <v>0</v>
      </c>
      <c r="L50" s="89">
        <v>0</v>
      </c>
      <c r="M50" s="146"/>
      <c r="N50" s="90"/>
      <c r="O50" s="94">
        <v>0</v>
      </c>
      <c r="P50" s="92"/>
      <c r="Q50" s="93"/>
      <c r="R50" s="92"/>
      <c r="S50" s="147">
        <v>0</v>
      </c>
      <c r="T50" s="174"/>
      <c r="U50" s="147"/>
      <c r="V50" s="148"/>
      <c r="W50" s="56">
        <v>0</v>
      </c>
      <c r="X50" s="56">
        <v>0</v>
      </c>
      <c r="Y50" s="56"/>
      <c r="Z50" s="57"/>
      <c r="AA50" s="75">
        <v>427343.3</v>
      </c>
      <c r="AB50" s="149">
        <v>0</v>
      </c>
      <c r="AC50" s="150"/>
      <c r="AD50" s="61"/>
      <c r="AE50" s="62">
        <v>0</v>
      </c>
      <c r="AF50" s="62">
        <v>0</v>
      </c>
      <c r="AG50" s="151"/>
      <c r="AH50" s="60"/>
      <c r="AI50" s="197">
        <v>0</v>
      </c>
      <c r="AJ50" s="147">
        <v>0</v>
      </c>
      <c r="AK50" s="147"/>
      <c r="AL50" s="148"/>
      <c r="AM50" s="198">
        <v>0</v>
      </c>
      <c r="AN50" s="198">
        <v>0</v>
      </c>
      <c r="AO50" s="198"/>
      <c r="AP50" s="244"/>
      <c r="AQ50" s="152">
        <v>0</v>
      </c>
      <c r="AR50" s="152">
        <v>0</v>
      </c>
      <c r="AS50" s="152"/>
      <c r="AT50" s="194"/>
      <c r="AU50" s="125">
        <v>0</v>
      </c>
      <c r="AV50" s="125">
        <v>0</v>
      </c>
      <c r="AW50" s="125"/>
      <c r="AX50" s="229"/>
      <c r="AY50" s="128">
        <v>0</v>
      </c>
      <c r="AZ50" s="128">
        <v>0</v>
      </c>
      <c r="BA50" s="128"/>
      <c r="BB50" s="128"/>
      <c r="BC50" s="138"/>
      <c r="BD50" s="135"/>
      <c r="BE50" s="135"/>
      <c r="BF50" s="135"/>
      <c r="BG50" s="253"/>
      <c r="BH50" s="253"/>
      <c r="BI50" s="253"/>
      <c r="BJ50" s="253"/>
      <c r="BK50" s="264"/>
      <c r="BL50" s="264"/>
      <c r="BM50" s="264"/>
      <c r="BN50" s="264"/>
      <c r="BO50" s="26">
        <f t="shared" si="64"/>
        <v>1985.1154108486005</v>
      </c>
      <c r="BP50" s="45">
        <f t="shared" si="65"/>
        <v>0.22788527121501256</v>
      </c>
      <c r="BQ50" s="45">
        <f t="shared" si="66"/>
        <v>0.65</v>
      </c>
      <c r="BR50" s="45">
        <f t="shared" si="67"/>
        <v>0.675</v>
      </c>
      <c r="BS50" s="45">
        <f t="shared" si="68"/>
        <v>0.7</v>
      </c>
      <c r="BT50" s="45">
        <f t="shared" si="69"/>
        <v>0.725</v>
      </c>
      <c r="BU50" s="45">
        <f t="shared" si="70"/>
        <v>0.75</v>
      </c>
      <c r="BV50" s="45">
        <f t="shared" si="71"/>
        <v>0.775</v>
      </c>
      <c r="BW50" s="45">
        <f t="shared" si="72"/>
        <v>0.8</v>
      </c>
      <c r="BX50" s="45">
        <f t="shared" si="73"/>
        <v>0.825</v>
      </c>
      <c r="BY50" s="45">
        <f t="shared" si="74"/>
        <v>0.85</v>
      </c>
      <c r="BZ50" s="45">
        <f t="shared" si="75"/>
        <v>0.875</v>
      </c>
      <c r="CA50" s="45">
        <f t="shared" si="76"/>
        <v>0.9</v>
      </c>
      <c r="CB50" s="45">
        <f t="shared" si="77"/>
        <v>0.925</v>
      </c>
      <c r="CC50" s="45">
        <f t="shared" si="78"/>
        <v>0.95</v>
      </c>
      <c r="CD50" s="45">
        <f t="shared" si="56"/>
        <v>0.975</v>
      </c>
      <c r="CE50" s="45">
        <f t="shared" si="79"/>
        <v>1</v>
      </c>
      <c r="CF50" s="260">
        <f t="shared" si="80"/>
        <v>2099110.480532586</v>
      </c>
      <c r="CG50" s="260">
        <f t="shared" si="81"/>
        <v>0</v>
      </c>
      <c r="CH50" s="260">
        <f t="shared" si="82"/>
        <v>648973.9510493051</v>
      </c>
    </row>
    <row r="51" spans="1:86" ht="12.75" customHeight="1">
      <c r="A51" s="425"/>
      <c r="B51" s="28" t="s">
        <v>40</v>
      </c>
      <c r="C51" s="7">
        <v>22</v>
      </c>
      <c r="D51" s="37">
        <v>26297065.700687524</v>
      </c>
      <c r="E51" s="144"/>
      <c r="F51" s="145">
        <v>15052101.522653665</v>
      </c>
      <c r="G51" s="86">
        <v>1405286.87</v>
      </c>
      <c r="H51" s="87"/>
      <c r="I51" s="124"/>
      <c r="J51" s="87"/>
      <c r="K51" s="88">
        <v>1845035.27</v>
      </c>
      <c r="L51" s="89">
        <v>0</v>
      </c>
      <c r="M51" s="146"/>
      <c r="N51" s="90"/>
      <c r="O51" s="94">
        <v>1528257.69</v>
      </c>
      <c r="P51" s="92"/>
      <c r="Q51" s="93"/>
      <c r="R51" s="92"/>
      <c r="S51" s="147">
        <v>1585438.52</v>
      </c>
      <c r="T51" s="174"/>
      <c r="U51" s="147"/>
      <c r="V51" s="148"/>
      <c r="W51" s="56">
        <v>2332967.07</v>
      </c>
      <c r="X51" s="56">
        <v>0</v>
      </c>
      <c r="Y51" s="56"/>
      <c r="Z51" s="57"/>
      <c r="AA51" s="75">
        <v>1940524.2900000005</v>
      </c>
      <c r="AB51" s="149">
        <v>0</v>
      </c>
      <c r="AC51" s="150"/>
      <c r="AD51" s="61"/>
      <c r="AE51" s="62">
        <v>2451346.14</v>
      </c>
      <c r="AF51" s="62">
        <v>0</v>
      </c>
      <c r="AG51" s="151"/>
      <c r="AH51" s="60"/>
      <c r="AI51" s="197">
        <v>2357328.0099999993</v>
      </c>
      <c r="AJ51" s="147">
        <v>0</v>
      </c>
      <c r="AK51" s="147"/>
      <c r="AL51" s="148"/>
      <c r="AM51" s="198">
        <v>2372370</v>
      </c>
      <c r="AN51" s="198">
        <v>0</v>
      </c>
      <c r="AO51" s="198"/>
      <c r="AP51" s="244"/>
      <c r="AQ51" s="152">
        <v>2526316.8300000015</v>
      </c>
      <c r="AR51" s="152">
        <v>0</v>
      </c>
      <c r="AS51" s="152"/>
      <c r="AT51" s="194"/>
      <c r="AU51" s="125">
        <v>2378895.180000002</v>
      </c>
      <c r="AV51" s="125">
        <v>0</v>
      </c>
      <c r="AW51" s="125"/>
      <c r="AX51" s="219"/>
      <c r="AY51" s="128">
        <v>3399815.2399999993</v>
      </c>
      <c r="AZ51" s="128">
        <v>0</v>
      </c>
      <c r="BA51" s="128"/>
      <c r="BB51" s="128"/>
      <c r="BC51" s="138">
        <f>'[1]Resumen'!C42</f>
        <v>3619240.1199999996</v>
      </c>
      <c r="BD51" s="135">
        <f>'[1]Resumen'!F42</f>
        <v>0</v>
      </c>
      <c r="BE51" s="135"/>
      <c r="BF51" s="135"/>
      <c r="BG51" s="253">
        <f>'[2]Resumen'!C42</f>
        <v>4682938.91</v>
      </c>
      <c r="BH51" s="253"/>
      <c r="BI51" s="253"/>
      <c r="BJ51" s="253"/>
      <c r="BK51" s="264">
        <f>'[3]Resumen'!C42</f>
        <v>4008701.249999999</v>
      </c>
      <c r="BL51" s="264">
        <f>'[3]Resumen'!F42</f>
        <v>0</v>
      </c>
      <c r="BM51" s="264"/>
      <c r="BN51" s="264"/>
      <c r="BO51" s="26">
        <f t="shared" si="64"/>
        <v>1991.5925164909072</v>
      </c>
      <c r="BP51" s="45">
        <f t="shared" si="65"/>
        <v>0</v>
      </c>
      <c r="BQ51" s="45">
        <f t="shared" si="66"/>
        <v>0.36363636363636365</v>
      </c>
      <c r="BR51" s="45">
        <f t="shared" si="67"/>
        <v>0.40909090909090906</v>
      </c>
      <c r="BS51" s="45">
        <f t="shared" si="68"/>
        <v>0.4545454545454546</v>
      </c>
      <c r="BT51" s="45">
        <f t="shared" si="69"/>
        <v>0.5</v>
      </c>
      <c r="BU51" s="45">
        <f t="shared" si="70"/>
        <v>0.5454545454545454</v>
      </c>
      <c r="BV51" s="45">
        <f t="shared" si="71"/>
        <v>0.5909090909090908</v>
      </c>
      <c r="BW51" s="45">
        <f t="shared" si="72"/>
        <v>0.6363636363636364</v>
      </c>
      <c r="BX51" s="45">
        <f t="shared" si="73"/>
        <v>0.6818181818181819</v>
      </c>
      <c r="BY51" s="45">
        <f t="shared" si="74"/>
        <v>0.7272727272727273</v>
      </c>
      <c r="BZ51" s="45">
        <f t="shared" si="75"/>
        <v>0.7727272727272727</v>
      </c>
      <c r="CA51" s="45">
        <f t="shared" si="76"/>
        <v>0.8181818181818181</v>
      </c>
      <c r="CB51" s="45">
        <f t="shared" si="77"/>
        <v>0.8636363636363636</v>
      </c>
      <c r="CC51" s="45">
        <f t="shared" si="78"/>
        <v>0.9090909090909091</v>
      </c>
      <c r="CD51" s="45">
        <f t="shared" si="56"/>
        <v>0.9545454545454546</v>
      </c>
      <c r="CE51" s="45">
        <f t="shared" si="79"/>
        <v>1</v>
      </c>
      <c r="CF51" s="260">
        <f t="shared" si="80"/>
        <v>56630992.01243341</v>
      </c>
      <c r="CG51" s="260">
        <f t="shared" si="81"/>
        <v>26297065.700687524</v>
      </c>
      <c r="CH51" s="260">
        <f t="shared" si="82"/>
        <v>22636293.227132916</v>
      </c>
    </row>
    <row r="52" spans="1:86" ht="12.75" customHeight="1">
      <c r="A52" s="425"/>
      <c r="B52" s="28" t="s">
        <v>54</v>
      </c>
      <c r="C52" s="7">
        <v>22</v>
      </c>
      <c r="D52" s="37">
        <v>0</v>
      </c>
      <c r="E52" s="144"/>
      <c r="F52" s="145">
        <v>0</v>
      </c>
      <c r="G52" s="86">
        <v>0</v>
      </c>
      <c r="H52" s="87"/>
      <c r="I52" s="124"/>
      <c r="J52" s="87"/>
      <c r="K52" s="88">
        <v>0</v>
      </c>
      <c r="L52" s="89">
        <v>0</v>
      </c>
      <c r="M52" s="146"/>
      <c r="N52" s="90"/>
      <c r="O52" s="94">
        <v>0</v>
      </c>
      <c r="P52" s="92"/>
      <c r="Q52" s="93"/>
      <c r="R52" s="92"/>
      <c r="S52" s="147">
        <v>0</v>
      </c>
      <c r="T52" s="174"/>
      <c r="U52" s="147"/>
      <c r="V52" s="148"/>
      <c r="W52" s="56">
        <v>0</v>
      </c>
      <c r="X52" s="56">
        <v>0</v>
      </c>
      <c r="Y52" s="56"/>
      <c r="Z52" s="57"/>
      <c r="AA52" s="75">
        <v>0</v>
      </c>
      <c r="AB52" s="149">
        <v>0</v>
      </c>
      <c r="AC52" s="150"/>
      <c r="AD52" s="61"/>
      <c r="AE52" s="62">
        <v>0</v>
      </c>
      <c r="AF52" s="62">
        <v>0</v>
      </c>
      <c r="AG52" s="151"/>
      <c r="AH52" s="60"/>
      <c r="AI52" s="197">
        <v>0</v>
      </c>
      <c r="AJ52" s="147">
        <v>0</v>
      </c>
      <c r="AK52" s="147"/>
      <c r="AL52" s="148"/>
      <c r="AM52" s="198">
        <v>0</v>
      </c>
      <c r="AN52" s="198">
        <v>0</v>
      </c>
      <c r="AO52" s="198"/>
      <c r="AP52" s="244"/>
      <c r="AQ52" s="152">
        <v>0</v>
      </c>
      <c r="AR52" s="152">
        <v>0</v>
      </c>
      <c r="AS52" s="152"/>
      <c r="AT52" s="194"/>
      <c r="AU52" s="125">
        <v>0</v>
      </c>
      <c r="AV52" s="125">
        <v>0</v>
      </c>
      <c r="AW52" s="125"/>
      <c r="AX52" s="219"/>
      <c r="AY52" s="128">
        <v>0</v>
      </c>
      <c r="AZ52" s="128">
        <v>0</v>
      </c>
      <c r="BA52" s="128"/>
      <c r="BB52" s="128"/>
      <c r="BC52" s="138">
        <f>'[1]Resumen'!C43</f>
        <v>0</v>
      </c>
      <c r="BD52" s="135">
        <f>'[1]Resumen'!F43</f>
        <v>0</v>
      </c>
      <c r="BE52" s="135"/>
      <c r="BF52" s="135"/>
      <c r="BG52" s="253">
        <f>'[2]Resumen'!C43</f>
        <v>0</v>
      </c>
      <c r="BH52" s="253"/>
      <c r="BI52" s="253"/>
      <c r="BJ52" s="253"/>
      <c r="BK52" s="264">
        <f>'[3]Resumen'!C43</f>
        <v>0</v>
      </c>
      <c r="BL52" s="264">
        <f>'[3]Resumen'!F43</f>
        <v>0</v>
      </c>
      <c r="BM52" s="264"/>
      <c r="BN52" s="264"/>
      <c r="BO52" s="26">
        <f t="shared" si="64"/>
        <v>0</v>
      </c>
      <c r="BP52" s="45">
        <f t="shared" si="65"/>
        <v>0</v>
      </c>
      <c r="BQ52" s="45">
        <f t="shared" si="66"/>
        <v>0.36363636363636365</v>
      </c>
      <c r="BR52" s="45">
        <f t="shared" si="67"/>
        <v>0.40909090909090906</v>
      </c>
      <c r="BS52" s="45">
        <f t="shared" si="68"/>
        <v>0.4545454545454546</v>
      </c>
      <c r="BT52" s="45">
        <f t="shared" si="69"/>
        <v>0.5</v>
      </c>
      <c r="BU52" s="45">
        <f t="shared" si="70"/>
        <v>0.5454545454545454</v>
      </c>
      <c r="BV52" s="45">
        <f t="shared" si="71"/>
        <v>0.5909090909090908</v>
      </c>
      <c r="BW52" s="45">
        <f t="shared" si="72"/>
        <v>0.6363636363636364</v>
      </c>
      <c r="BX52" s="45">
        <f t="shared" si="73"/>
        <v>0.6818181818181819</v>
      </c>
      <c r="BY52" s="45">
        <f t="shared" si="74"/>
        <v>0.7272727272727273</v>
      </c>
      <c r="BZ52" s="45">
        <f t="shared" si="75"/>
        <v>0.7727272727272727</v>
      </c>
      <c r="CA52" s="45">
        <f t="shared" si="76"/>
        <v>0.8181818181818181</v>
      </c>
      <c r="CB52" s="45">
        <f t="shared" si="77"/>
        <v>0.8636363636363636</v>
      </c>
      <c r="CC52" s="45">
        <f t="shared" si="78"/>
        <v>0.9090909090909091</v>
      </c>
      <c r="CD52" s="45">
        <f t="shared" si="56"/>
        <v>0.9545454545454546</v>
      </c>
      <c r="CE52" s="45">
        <f t="shared" si="79"/>
        <v>1</v>
      </c>
      <c r="CF52" s="260">
        <f t="shared" si="80"/>
        <v>0</v>
      </c>
      <c r="CG52" s="260">
        <f t="shared" si="81"/>
        <v>0</v>
      </c>
      <c r="CH52" s="260">
        <f t="shared" si="82"/>
        <v>0</v>
      </c>
    </row>
    <row r="53" spans="1:86" ht="12.75" customHeight="1">
      <c r="A53" s="425"/>
      <c r="B53" s="28" t="s">
        <v>10</v>
      </c>
      <c r="C53" s="7">
        <v>7</v>
      </c>
      <c r="D53" s="37">
        <v>271822.56421241054</v>
      </c>
      <c r="E53" s="144"/>
      <c r="F53" s="145">
        <v>155581.022060474</v>
      </c>
      <c r="G53" s="86">
        <v>21233</v>
      </c>
      <c r="H53" s="87"/>
      <c r="I53" s="124"/>
      <c r="J53" s="87"/>
      <c r="K53" s="88">
        <v>0</v>
      </c>
      <c r="L53" s="89">
        <v>0</v>
      </c>
      <c r="M53" s="146"/>
      <c r="N53" s="90"/>
      <c r="O53" s="94">
        <v>0</v>
      </c>
      <c r="P53" s="92"/>
      <c r="Q53" s="93"/>
      <c r="R53" s="92"/>
      <c r="S53" s="147">
        <v>0</v>
      </c>
      <c r="T53" s="174"/>
      <c r="U53" s="147"/>
      <c r="V53" s="148"/>
      <c r="W53" s="56">
        <v>0</v>
      </c>
      <c r="X53" s="56">
        <v>0</v>
      </c>
      <c r="Y53" s="56"/>
      <c r="Z53" s="57"/>
      <c r="AA53" s="75">
        <v>0</v>
      </c>
      <c r="AB53" s="149">
        <v>0</v>
      </c>
      <c r="AC53" s="150"/>
      <c r="AD53" s="61"/>
      <c r="AE53" s="62">
        <v>0</v>
      </c>
      <c r="AF53" s="62">
        <v>0</v>
      </c>
      <c r="AG53" s="151"/>
      <c r="AH53" s="60"/>
      <c r="AI53" s="197">
        <v>0</v>
      </c>
      <c r="AJ53" s="147">
        <v>0</v>
      </c>
      <c r="AK53" s="147"/>
      <c r="AL53" s="148"/>
      <c r="AM53" s="198">
        <v>0</v>
      </c>
      <c r="AN53" s="198">
        <v>0</v>
      </c>
      <c r="AO53" s="198"/>
      <c r="AP53" s="244"/>
      <c r="AQ53" s="152">
        <v>0</v>
      </c>
      <c r="AR53" s="152">
        <v>0</v>
      </c>
      <c r="AS53" s="152"/>
      <c r="AT53" s="194"/>
      <c r="AU53" s="125">
        <v>0</v>
      </c>
      <c r="AV53" s="125">
        <v>0</v>
      </c>
      <c r="AW53" s="125"/>
      <c r="AX53" s="219"/>
      <c r="AY53" s="128">
        <v>0</v>
      </c>
      <c r="AZ53" s="128">
        <v>0</v>
      </c>
      <c r="BA53" s="128"/>
      <c r="BB53" s="128"/>
      <c r="BC53" s="138"/>
      <c r="BD53" s="135"/>
      <c r="BE53" s="135"/>
      <c r="BF53" s="135"/>
      <c r="BG53" s="253"/>
      <c r="BH53" s="253"/>
      <c r="BI53" s="253"/>
      <c r="BJ53" s="253"/>
      <c r="BK53" s="264"/>
      <c r="BL53" s="264"/>
      <c r="BM53" s="264"/>
      <c r="BN53" s="264"/>
      <c r="BO53" s="26">
        <f t="shared" si="64"/>
        <v>1998.0065369759823</v>
      </c>
      <c r="BP53" s="45">
        <f t="shared" si="65"/>
        <v>0</v>
      </c>
      <c r="BQ53" s="45">
        <f t="shared" si="66"/>
        <v>0</v>
      </c>
      <c r="BR53" s="45">
        <f t="shared" si="67"/>
        <v>0</v>
      </c>
      <c r="BS53" s="45">
        <f t="shared" si="68"/>
        <v>0</v>
      </c>
      <c r="BT53" s="45">
        <f t="shared" si="69"/>
        <v>0</v>
      </c>
      <c r="BU53" s="45">
        <f t="shared" si="70"/>
        <v>0</v>
      </c>
      <c r="BV53" s="45">
        <f t="shared" si="71"/>
        <v>0</v>
      </c>
      <c r="BW53" s="45">
        <f t="shared" si="72"/>
        <v>0</v>
      </c>
      <c r="BX53" s="45">
        <f t="shared" si="73"/>
        <v>0</v>
      </c>
      <c r="BY53" s="45">
        <f t="shared" si="74"/>
        <v>0.1428571428571429</v>
      </c>
      <c r="BZ53" s="45">
        <f t="shared" si="75"/>
        <v>0.2857142857142857</v>
      </c>
      <c r="CA53" s="45">
        <f t="shared" si="76"/>
        <v>0.4285714285714286</v>
      </c>
      <c r="CB53" s="45">
        <f t="shared" si="77"/>
        <v>0.5714285714285714</v>
      </c>
      <c r="CC53" s="45">
        <f t="shared" si="78"/>
        <v>0.7142857142857143</v>
      </c>
      <c r="CD53" s="45">
        <f t="shared" si="56"/>
        <v>0.8571428571428572</v>
      </c>
      <c r="CE53" s="45">
        <f t="shared" si="79"/>
        <v>1</v>
      </c>
      <c r="CF53" s="260">
        <f t="shared" si="80"/>
        <v>291368.06760291086</v>
      </c>
      <c r="CG53" s="260">
        <f t="shared" si="81"/>
        <v>291368.06760291086</v>
      </c>
      <c r="CH53" s="260">
        <f t="shared" si="82"/>
        <v>1603.5861068651882</v>
      </c>
    </row>
    <row r="54" spans="1:86" ht="12.75" customHeight="1">
      <c r="A54" s="425"/>
      <c r="B54" s="28" t="s">
        <v>11</v>
      </c>
      <c r="C54" s="7">
        <v>4</v>
      </c>
      <c r="D54" s="37">
        <v>524338.0136432359</v>
      </c>
      <c r="E54" s="144"/>
      <c r="F54" s="145">
        <v>300131.00439281407</v>
      </c>
      <c r="G54" s="86">
        <v>0</v>
      </c>
      <c r="H54" s="87"/>
      <c r="I54" s="124"/>
      <c r="J54" s="87"/>
      <c r="K54" s="88">
        <v>0</v>
      </c>
      <c r="L54" s="89">
        <v>0</v>
      </c>
      <c r="M54" s="146"/>
      <c r="N54" s="90"/>
      <c r="O54" s="94">
        <v>0</v>
      </c>
      <c r="P54" s="92"/>
      <c r="Q54" s="93"/>
      <c r="R54" s="92"/>
      <c r="S54" s="147">
        <v>0</v>
      </c>
      <c r="T54" s="174"/>
      <c r="U54" s="147"/>
      <c r="V54" s="148"/>
      <c r="W54" s="56">
        <v>0</v>
      </c>
      <c r="X54" s="56">
        <v>0</v>
      </c>
      <c r="Y54" s="56"/>
      <c r="Z54" s="57"/>
      <c r="AA54" s="75">
        <v>0</v>
      </c>
      <c r="AB54" s="149">
        <v>0</v>
      </c>
      <c r="AC54" s="150"/>
      <c r="AD54" s="61"/>
      <c r="AE54" s="62">
        <v>0</v>
      </c>
      <c r="AF54" s="62">
        <v>0</v>
      </c>
      <c r="AG54" s="151"/>
      <c r="AH54" s="60"/>
      <c r="AI54" s="197">
        <v>0</v>
      </c>
      <c r="AJ54" s="147">
        <v>0</v>
      </c>
      <c r="AK54" s="147"/>
      <c r="AL54" s="148"/>
      <c r="AM54" s="198">
        <v>0</v>
      </c>
      <c r="AN54" s="198">
        <v>0</v>
      </c>
      <c r="AO54" s="198"/>
      <c r="AP54" s="244"/>
      <c r="AQ54" s="152">
        <v>0</v>
      </c>
      <c r="AR54" s="152">
        <v>0</v>
      </c>
      <c r="AS54" s="152"/>
      <c r="AT54" s="194"/>
      <c r="AU54" s="125">
        <v>0</v>
      </c>
      <c r="AV54" s="125">
        <v>0</v>
      </c>
      <c r="AW54" s="125"/>
      <c r="AX54" s="219"/>
      <c r="AY54" s="128">
        <v>0</v>
      </c>
      <c r="AZ54" s="128">
        <v>0</v>
      </c>
      <c r="BA54" s="128"/>
      <c r="BB54" s="128"/>
      <c r="BC54" s="138"/>
      <c r="BD54" s="135"/>
      <c r="BE54" s="135"/>
      <c r="BF54" s="135"/>
      <c r="BG54" s="253"/>
      <c r="BH54" s="253"/>
      <c r="BI54" s="253"/>
      <c r="BJ54" s="253"/>
      <c r="BK54" s="264"/>
      <c r="BL54" s="264"/>
      <c r="BM54" s="264"/>
      <c r="BN54" s="264"/>
      <c r="BO54" s="26">
        <f t="shared" si="64"/>
        <v>1999.289599430775</v>
      </c>
      <c r="BP54" s="45">
        <f t="shared" si="65"/>
        <v>0</v>
      </c>
      <c r="BQ54" s="45">
        <f t="shared" si="66"/>
        <v>0</v>
      </c>
      <c r="BR54" s="45">
        <f t="shared" si="67"/>
        <v>0</v>
      </c>
      <c r="BS54" s="45">
        <f t="shared" si="68"/>
        <v>0</v>
      </c>
      <c r="BT54" s="45">
        <f t="shared" si="69"/>
        <v>0</v>
      </c>
      <c r="BU54" s="45">
        <f t="shared" si="70"/>
        <v>0</v>
      </c>
      <c r="BV54" s="45">
        <f t="shared" si="71"/>
        <v>0</v>
      </c>
      <c r="BW54" s="45">
        <f t="shared" si="72"/>
        <v>0</v>
      </c>
      <c r="BX54" s="45">
        <f t="shared" si="73"/>
        <v>0</v>
      </c>
      <c r="BY54" s="45">
        <f t="shared" si="74"/>
        <v>0</v>
      </c>
      <c r="BZ54" s="45">
        <f t="shared" si="75"/>
        <v>0</v>
      </c>
      <c r="CA54" s="45">
        <f t="shared" si="76"/>
        <v>0</v>
      </c>
      <c r="CB54" s="45">
        <f t="shared" si="77"/>
        <v>0.25</v>
      </c>
      <c r="CC54" s="45">
        <f t="shared" si="78"/>
        <v>0.5</v>
      </c>
      <c r="CD54" s="45">
        <f t="shared" si="56"/>
        <v>0.75</v>
      </c>
      <c r="CE54" s="45">
        <f t="shared" si="79"/>
        <v>1</v>
      </c>
      <c r="CF54" s="260">
        <f t="shared" si="80"/>
        <v>524338.0136432359</v>
      </c>
      <c r="CG54" s="260">
        <f t="shared" si="81"/>
        <v>524338.0136432359</v>
      </c>
      <c r="CH54" s="260">
        <f t="shared" si="82"/>
        <v>1604.615883839722</v>
      </c>
    </row>
    <row r="55" spans="1:86" ht="12.75" customHeight="1">
      <c r="A55" s="425"/>
      <c r="B55" s="28" t="s">
        <v>12</v>
      </c>
      <c r="C55" s="7">
        <v>5</v>
      </c>
      <c r="D55" s="37">
        <v>0</v>
      </c>
      <c r="E55" s="144"/>
      <c r="F55" s="145">
        <v>0</v>
      </c>
      <c r="G55" s="86">
        <v>0</v>
      </c>
      <c r="H55" s="87"/>
      <c r="I55" s="124"/>
      <c r="J55" s="87"/>
      <c r="K55" s="88">
        <v>0</v>
      </c>
      <c r="L55" s="89">
        <v>0</v>
      </c>
      <c r="M55" s="146"/>
      <c r="N55" s="90"/>
      <c r="O55" s="94">
        <v>0</v>
      </c>
      <c r="P55" s="92"/>
      <c r="Q55" s="93"/>
      <c r="R55" s="92"/>
      <c r="S55" s="147">
        <v>0</v>
      </c>
      <c r="T55" s="174"/>
      <c r="U55" s="147"/>
      <c r="V55" s="148"/>
      <c r="W55" s="56">
        <v>0</v>
      </c>
      <c r="X55" s="56">
        <v>0</v>
      </c>
      <c r="Y55" s="56"/>
      <c r="Z55" s="57"/>
      <c r="AA55" s="75">
        <v>0</v>
      </c>
      <c r="AB55" s="149">
        <v>0</v>
      </c>
      <c r="AC55" s="150"/>
      <c r="AD55" s="61"/>
      <c r="AE55" s="62">
        <v>0</v>
      </c>
      <c r="AF55" s="62">
        <v>0</v>
      </c>
      <c r="AG55" s="151"/>
      <c r="AH55" s="60"/>
      <c r="AI55" s="197">
        <v>0</v>
      </c>
      <c r="AJ55" s="147">
        <v>0</v>
      </c>
      <c r="AK55" s="147"/>
      <c r="AL55" s="148"/>
      <c r="AM55" s="198">
        <v>0</v>
      </c>
      <c r="AN55" s="198">
        <v>0</v>
      </c>
      <c r="AO55" s="198"/>
      <c r="AP55" s="244"/>
      <c r="AQ55" s="152">
        <v>0</v>
      </c>
      <c r="AR55" s="152">
        <v>0</v>
      </c>
      <c r="AS55" s="152"/>
      <c r="AT55" s="194"/>
      <c r="AU55" s="125">
        <v>0</v>
      </c>
      <c r="AV55" s="125">
        <v>0</v>
      </c>
      <c r="AW55" s="125"/>
      <c r="AX55" s="219"/>
      <c r="AY55" s="128">
        <v>0</v>
      </c>
      <c r="AZ55" s="128">
        <v>0</v>
      </c>
      <c r="BA55" s="128"/>
      <c r="BB55" s="128"/>
      <c r="BC55" s="138"/>
      <c r="BD55" s="135"/>
      <c r="BE55" s="135"/>
      <c r="BF55" s="135"/>
      <c r="BG55" s="253"/>
      <c r="BH55" s="253"/>
      <c r="BI55" s="253"/>
      <c r="BJ55" s="253"/>
      <c r="BK55" s="264"/>
      <c r="BL55" s="264"/>
      <c r="BM55" s="264"/>
      <c r="BN55" s="264"/>
      <c r="BO55" s="26">
        <f t="shared" si="64"/>
        <v>0</v>
      </c>
      <c r="BP55" s="45">
        <f t="shared" si="65"/>
        <v>0</v>
      </c>
      <c r="BQ55" s="45">
        <f t="shared" si="66"/>
        <v>0</v>
      </c>
      <c r="BR55" s="45">
        <f t="shared" si="67"/>
        <v>0</v>
      </c>
      <c r="BS55" s="45">
        <f t="shared" si="68"/>
        <v>0</v>
      </c>
      <c r="BT55" s="45">
        <f t="shared" si="69"/>
        <v>0</v>
      </c>
      <c r="BU55" s="45">
        <f t="shared" si="70"/>
        <v>0</v>
      </c>
      <c r="BV55" s="45">
        <f t="shared" si="71"/>
        <v>0</v>
      </c>
      <c r="BW55" s="45">
        <f t="shared" si="72"/>
        <v>0</v>
      </c>
      <c r="BX55" s="45">
        <f t="shared" si="73"/>
        <v>0</v>
      </c>
      <c r="BY55" s="45">
        <f t="shared" si="74"/>
        <v>0</v>
      </c>
      <c r="BZ55" s="45">
        <f t="shared" si="75"/>
        <v>0</v>
      </c>
      <c r="CA55" s="45">
        <f t="shared" si="76"/>
        <v>0.19999999999999996</v>
      </c>
      <c r="CB55" s="45">
        <f t="shared" si="77"/>
        <v>0.4</v>
      </c>
      <c r="CC55" s="45">
        <f t="shared" si="78"/>
        <v>0.6</v>
      </c>
      <c r="CD55" s="45">
        <f t="shared" si="56"/>
        <v>0.8</v>
      </c>
      <c r="CE55" s="45">
        <f t="shared" si="79"/>
        <v>1</v>
      </c>
      <c r="CF55" s="260">
        <f t="shared" si="80"/>
        <v>0</v>
      </c>
      <c r="CG55" s="260">
        <f t="shared" si="81"/>
        <v>0</v>
      </c>
      <c r="CH55" s="260">
        <f t="shared" si="82"/>
        <v>0</v>
      </c>
    </row>
    <row r="56" spans="1:86" ht="12.75" customHeight="1">
      <c r="A56" s="425"/>
      <c r="B56" s="28" t="s">
        <v>13</v>
      </c>
      <c r="C56" s="7">
        <v>8</v>
      </c>
      <c r="D56" s="37">
        <v>0</v>
      </c>
      <c r="E56" s="144"/>
      <c r="F56" s="145">
        <v>0</v>
      </c>
      <c r="G56" s="86">
        <v>0</v>
      </c>
      <c r="H56" s="87"/>
      <c r="I56" s="124"/>
      <c r="J56" s="87"/>
      <c r="K56" s="88">
        <v>0</v>
      </c>
      <c r="L56" s="89">
        <v>0</v>
      </c>
      <c r="M56" s="146"/>
      <c r="N56" s="90"/>
      <c r="O56" s="94">
        <v>0</v>
      </c>
      <c r="P56" s="92"/>
      <c r="Q56" s="93"/>
      <c r="R56" s="92"/>
      <c r="S56" s="147">
        <v>0</v>
      </c>
      <c r="T56" s="174"/>
      <c r="U56" s="147"/>
      <c r="V56" s="148"/>
      <c r="W56" s="56">
        <v>0</v>
      </c>
      <c r="X56" s="56">
        <v>0</v>
      </c>
      <c r="Y56" s="56"/>
      <c r="Z56" s="57"/>
      <c r="AA56" s="75">
        <v>0</v>
      </c>
      <c r="AB56" s="149">
        <v>0</v>
      </c>
      <c r="AC56" s="150"/>
      <c r="AD56" s="61"/>
      <c r="AE56" s="62">
        <v>0</v>
      </c>
      <c r="AF56" s="62">
        <v>0</v>
      </c>
      <c r="AG56" s="151"/>
      <c r="AH56" s="60"/>
      <c r="AI56" s="197">
        <v>0</v>
      </c>
      <c r="AJ56" s="147">
        <v>0</v>
      </c>
      <c r="AK56" s="147"/>
      <c r="AL56" s="148"/>
      <c r="AM56" s="198">
        <v>0</v>
      </c>
      <c r="AN56" s="198">
        <v>0</v>
      </c>
      <c r="AO56" s="198"/>
      <c r="AP56" s="244"/>
      <c r="AQ56" s="152">
        <v>0</v>
      </c>
      <c r="AR56" s="152">
        <v>0</v>
      </c>
      <c r="AS56" s="152"/>
      <c r="AT56" s="194"/>
      <c r="AU56" s="125">
        <v>0</v>
      </c>
      <c r="AV56" s="125">
        <v>0</v>
      </c>
      <c r="AW56" s="125"/>
      <c r="AX56" s="219"/>
      <c r="AY56" s="128">
        <v>0</v>
      </c>
      <c r="AZ56" s="128">
        <v>0</v>
      </c>
      <c r="BA56" s="128"/>
      <c r="BB56" s="128"/>
      <c r="BC56" s="138"/>
      <c r="BD56" s="135"/>
      <c r="BE56" s="135"/>
      <c r="BF56" s="135"/>
      <c r="BG56" s="253"/>
      <c r="BH56" s="253"/>
      <c r="BI56" s="253"/>
      <c r="BJ56" s="253"/>
      <c r="BK56" s="264"/>
      <c r="BL56" s="264"/>
      <c r="BM56" s="264"/>
      <c r="BN56" s="264"/>
      <c r="BO56" s="26">
        <f t="shared" si="64"/>
        <v>0</v>
      </c>
      <c r="BP56" s="45">
        <f t="shared" si="65"/>
        <v>0</v>
      </c>
      <c r="BQ56" s="45">
        <f t="shared" si="66"/>
        <v>0</v>
      </c>
      <c r="BR56" s="45">
        <f t="shared" si="67"/>
        <v>0</v>
      </c>
      <c r="BS56" s="45">
        <f t="shared" si="68"/>
        <v>0</v>
      </c>
      <c r="BT56" s="45">
        <f t="shared" si="69"/>
        <v>0</v>
      </c>
      <c r="BU56" s="45">
        <f t="shared" si="70"/>
        <v>0</v>
      </c>
      <c r="BV56" s="45">
        <f t="shared" si="71"/>
        <v>0</v>
      </c>
      <c r="BW56" s="45">
        <f t="shared" si="72"/>
        <v>0</v>
      </c>
      <c r="BX56" s="45">
        <f t="shared" si="73"/>
        <v>0.125</v>
      </c>
      <c r="BY56" s="45">
        <f t="shared" si="74"/>
        <v>0.25</v>
      </c>
      <c r="BZ56" s="45">
        <f t="shared" si="75"/>
        <v>0.375</v>
      </c>
      <c r="CA56" s="45">
        <f t="shared" si="76"/>
        <v>0.5</v>
      </c>
      <c r="CB56" s="45">
        <f t="shared" si="77"/>
        <v>0.625</v>
      </c>
      <c r="CC56" s="45">
        <f t="shared" si="78"/>
        <v>0.75</v>
      </c>
      <c r="CD56" s="45">
        <f t="shared" si="56"/>
        <v>0.875</v>
      </c>
      <c r="CE56" s="45">
        <f t="shared" si="79"/>
        <v>1</v>
      </c>
      <c r="CF56" s="260">
        <f t="shared" si="80"/>
        <v>0</v>
      </c>
      <c r="CG56" s="260">
        <f t="shared" si="81"/>
        <v>0</v>
      </c>
      <c r="CH56" s="260">
        <f t="shared" si="82"/>
        <v>0</v>
      </c>
    </row>
    <row r="57" spans="1:86" ht="12.75" customHeight="1" thickBot="1">
      <c r="A57" s="425"/>
      <c r="B57" s="29" t="s">
        <v>41</v>
      </c>
      <c r="C57" s="11">
        <v>17</v>
      </c>
      <c r="D57" s="41">
        <v>1434140.860112974</v>
      </c>
      <c r="E57" s="144"/>
      <c r="F57" s="155">
        <v>820883.6957763091</v>
      </c>
      <c r="G57" s="86">
        <v>0</v>
      </c>
      <c r="H57" s="95"/>
      <c r="I57" s="124"/>
      <c r="J57" s="95"/>
      <c r="K57" s="88">
        <v>0</v>
      </c>
      <c r="L57" s="96">
        <v>0</v>
      </c>
      <c r="M57" s="146"/>
      <c r="N57" s="97"/>
      <c r="O57" s="91">
        <v>0</v>
      </c>
      <c r="P57" s="98"/>
      <c r="Q57" s="93"/>
      <c r="R57" s="98"/>
      <c r="S57" s="166">
        <v>0</v>
      </c>
      <c r="T57" s="175"/>
      <c r="U57" s="147"/>
      <c r="V57" s="167"/>
      <c r="W57" s="56">
        <v>0</v>
      </c>
      <c r="X57" s="56">
        <v>0</v>
      </c>
      <c r="Y57" s="56"/>
      <c r="Z57" s="63"/>
      <c r="AA57" s="75">
        <v>0</v>
      </c>
      <c r="AB57" s="149">
        <v>0</v>
      </c>
      <c r="AC57" s="150"/>
      <c r="AD57" s="64"/>
      <c r="AE57" s="62">
        <v>0</v>
      </c>
      <c r="AF57" s="62">
        <v>0</v>
      </c>
      <c r="AG57" s="151"/>
      <c r="AH57" s="65"/>
      <c r="AI57" s="215">
        <v>0</v>
      </c>
      <c r="AJ57" s="147">
        <v>0</v>
      </c>
      <c r="AK57" s="147"/>
      <c r="AL57" s="167"/>
      <c r="AM57" s="198">
        <v>0</v>
      </c>
      <c r="AN57" s="198">
        <v>0</v>
      </c>
      <c r="AO57" s="198"/>
      <c r="AP57" s="245"/>
      <c r="AQ57" s="152">
        <v>0</v>
      </c>
      <c r="AR57" s="152">
        <v>0</v>
      </c>
      <c r="AS57" s="152"/>
      <c r="AT57" s="195"/>
      <c r="AU57" s="125">
        <v>0</v>
      </c>
      <c r="AV57" s="125">
        <v>0</v>
      </c>
      <c r="AW57" s="125"/>
      <c r="AX57" s="220"/>
      <c r="AY57" s="129">
        <v>140059.97</v>
      </c>
      <c r="AZ57" s="129">
        <v>0</v>
      </c>
      <c r="BA57" s="129"/>
      <c r="BB57" s="129"/>
      <c r="BC57" s="138">
        <f>'[1]Resumen'!$C$44</f>
        <v>96346.01</v>
      </c>
      <c r="BD57" s="136">
        <f>'[1]Resumen'!$F$44</f>
        <v>0</v>
      </c>
      <c r="BE57" s="136"/>
      <c r="BF57" s="136"/>
      <c r="BG57" s="254">
        <f>'[2]Resumen'!$C$44</f>
        <v>21487.85</v>
      </c>
      <c r="BH57" s="254"/>
      <c r="BI57" s="254"/>
      <c r="BJ57" s="254"/>
      <c r="BK57" s="265">
        <f>'[3]Resumen'!$C$44</f>
        <v>0</v>
      </c>
      <c r="BL57" s="265">
        <f>'[3]Resumen'!$F$44</f>
        <v>0</v>
      </c>
      <c r="BM57" s="265"/>
      <c r="BN57" s="265"/>
      <c r="BO57" s="26">
        <f t="shared" si="64"/>
        <v>1993.7305803190754</v>
      </c>
      <c r="BP57" s="46">
        <f t="shared" si="65"/>
        <v>0</v>
      </c>
      <c r="BQ57" s="45">
        <f t="shared" si="66"/>
        <v>0.17647058823529416</v>
      </c>
      <c r="BR57" s="45">
        <f t="shared" si="67"/>
        <v>0.23529411764705888</v>
      </c>
      <c r="BS57" s="45">
        <f t="shared" si="68"/>
        <v>0.2941176470588235</v>
      </c>
      <c r="BT57" s="45">
        <f t="shared" si="69"/>
        <v>0.3529411764705882</v>
      </c>
      <c r="BU57" s="45">
        <f t="shared" si="70"/>
        <v>0.4117647058823529</v>
      </c>
      <c r="BV57" s="45">
        <f t="shared" si="71"/>
        <v>0.47058823529411764</v>
      </c>
      <c r="BW57" s="45">
        <f t="shared" si="72"/>
        <v>0.5294117647058824</v>
      </c>
      <c r="BX57" s="45">
        <f t="shared" si="73"/>
        <v>0.5882352941176471</v>
      </c>
      <c r="BY57" s="45">
        <f t="shared" si="74"/>
        <v>0.6470588235294117</v>
      </c>
      <c r="BZ57" s="45">
        <f t="shared" si="75"/>
        <v>0.7058823529411764</v>
      </c>
      <c r="CA57" s="45">
        <f t="shared" si="76"/>
        <v>0.7647058823529411</v>
      </c>
      <c r="CB57" s="45">
        <f t="shared" si="77"/>
        <v>0.8235294117647058</v>
      </c>
      <c r="CC57" s="45">
        <f t="shared" si="78"/>
        <v>0.8823529411764706</v>
      </c>
      <c r="CD57" s="45">
        <f t="shared" si="56"/>
        <v>0.9411764705882353</v>
      </c>
      <c r="CE57" s="45">
        <f t="shared" si="79"/>
        <v>1</v>
      </c>
      <c r="CF57" s="260">
        <f t="shared" si="80"/>
        <v>1640715.5663005891</v>
      </c>
      <c r="CG57" s="260">
        <f t="shared" si="81"/>
        <v>1434140.860112974</v>
      </c>
      <c r="CH57" s="260">
        <f t="shared" si="82"/>
        <v>178292.66669880462</v>
      </c>
    </row>
    <row r="58" spans="1:86" s="1" customFormat="1" ht="12.75" customHeight="1" thickBot="1">
      <c r="A58" s="426"/>
      <c r="B58" s="30" t="s">
        <v>42</v>
      </c>
      <c r="C58" s="31"/>
      <c r="D58" s="38">
        <f>SUM(D48:D57)</f>
        <v>30320282.549192045</v>
      </c>
      <c r="E58" s="38"/>
      <c r="F58" s="38">
        <f aca="true" t="shared" si="83" ref="F58:BD58">SUM(F48:F57)</f>
        <v>17410953.85569362</v>
      </c>
      <c r="G58" s="66">
        <f t="shared" si="83"/>
        <v>1429455.3900000001</v>
      </c>
      <c r="H58" s="66">
        <f t="shared" si="83"/>
        <v>0</v>
      </c>
      <c r="I58" s="66"/>
      <c r="J58" s="66"/>
      <c r="K58" s="115">
        <f t="shared" si="83"/>
        <v>1845035.27</v>
      </c>
      <c r="L58" s="115">
        <f t="shared" si="83"/>
        <v>0</v>
      </c>
      <c r="M58" s="115"/>
      <c r="N58" s="115"/>
      <c r="O58" s="67">
        <f t="shared" si="83"/>
        <v>1528257.69</v>
      </c>
      <c r="P58" s="67">
        <f t="shared" si="83"/>
        <v>0</v>
      </c>
      <c r="Q58" s="67"/>
      <c r="R58" s="67"/>
      <c r="S58" s="120">
        <f t="shared" si="83"/>
        <v>1585438.52</v>
      </c>
      <c r="T58" s="121">
        <f t="shared" si="83"/>
        <v>0</v>
      </c>
      <c r="U58" s="121"/>
      <c r="V58" s="122"/>
      <c r="W58" s="66">
        <f t="shared" si="83"/>
        <v>2332967.07</v>
      </c>
      <c r="X58" s="66">
        <f t="shared" si="83"/>
        <v>0</v>
      </c>
      <c r="Y58" s="66"/>
      <c r="Z58" s="66"/>
      <c r="AA58" s="115">
        <f t="shared" si="83"/>
        <v>2367867.5900000003</v>
      </c>
      <c r="AB58" s="115">
        <f t="shared" si="83"/>
        <v>0</v>
      </c>
      <c r="AC58" s="123"/>
      <c r="AD58" s="115"/>
      <c r="AE58" s="67">
        <f t="shared" si="83"/>
        <v>2451346.14</v>
      </c>
      <c r="AF58" s="67">
        <f t="shared" si="83"/>
        <v>0</v>
      </c>
      <c r="AG58" s="67"/>
      <c r="AH58" s="116"/>
      <c r="AI58" s="221">
        <f t="shared" si="83"/>
        <v>2357328.0099999993</v>
      </c>
      <c r="AJ58" s="121">
        <f t="shared" si="83"/>
        <v>0</v>
      </c>
      <c r="AK58" s="121"/>
      <c r="AL58" s="122"/>
      <c r="AM58" s="207">
        <f t="shared" si="83"/>
        <v>2372370</v>
      </c>
      <c r="AN58" s="241">
        <f t="shared" si="83"/>
        <v>0</v>
      </c>
      <c r="AO58" s="241"/>
      <c r="AP58" s="241"/>
      <c r="AQ58" s="184">
        <f t="shared" si="83"/>
        <v>2526316.8300000015</v>
      </c>
      <c r="AR58" s="184">
        <f t="shared" si="83"/>
        <v>0</v>
      </c>
      <c r="AS58" s="184"/>
      <c r="AT58" s="184"/>
      <c r="AU58" s="201">
        <f t="shared" si="83"/>
        <v>2378895.180000002</v>
      </c>
      <c r="AV58" s="201">
        <f t="shared" si="83"/>
        <v>0</v>
      </c>
      <c r="AW58" s="201"/>
      <c r="AX58" s="201"/>
      <c r="AY58" s="132">
        <f t="shared" si="83"/>
        <v>3539875.2099999995</v>
      </c>
      <c r="AZ58" s="132">
        <f t="shared" si="83"/>
        <v>0</v>
      </c>
      <c r="BA58" s="132"/>
      <c r="BB58" s="132"/>
      <c r="BC58" s="139">
        <f t="shared" si="83"/>
        <v>3715586.1299999994</v>
      </c>
      <c r="BD58" s="139">
        <f t="shared" si="83"/>
        <v>0</v>
      </c>
      <c r="BE58" s="139"/>
      <c r="BF58" s="139"/>
      <c r="BG58" s="256">
        <f aca="true" t="shared" si="84" ref="BG58:BL58">+SUM(BG48:BG57)</f>
        <v>4704426.76</v>
      </c>
      <c r="BH58" s="256">
        <f t="shared" si="84"/>
        <v>0</v>
      </c>
      <c r="BI58" s="256"/>
      <c r="BJ58" s="256"/>
      <c r="BK58" s="266">
        <f t="shared" si="84"/>
        <v>4008701.249999999</v>
      </c>
      <c r="BL58" s="266">
        <f t="shared" si="84"/>
        <v>0</v>
      </c>
      <c r="BM58" s="266"/>
      <c r="BN58" s="266"/>
      <c r="BO58" s="53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261">
        <f>SUM(CF48:CF57)</f>
        <v>61189884.120981425</v>
      </c>
      <c r="CG58" s="261">
        <f>SUM(CG48:CG57)</f>
        <v>28546912.64204664</v>
      </c>
      <c r="CH58" s="261">
        <f>SUM(CH48:CH57)</f>
        <v>23471683.640469514</v>
      </c>
    </row>
    <row r="59" spans="1:86" s="23" customFormat="1" ht="30" customHeight="1">
      <c r="A59" s="2"/>
      <c r="B59" s="21" t="s">
        <v>43</v>
      </c>
      <c r="C59" s="22"/>
      <c r="D59" s="32">
        <f aca="true" t="shared" si="85" ref="D59:AI59">D13+D45+D47+D58</f>
        <v>365247420.05039185</v>
      </c>
      <c r="E59" s="32"/>
      <c r="F59" s="32">
        <f t="shared" si="85"/>
        <v>208920072.84576294</v>
      </c>
      <c r="G59" s="25">
        <f t="shared" si="85"/>
        <v>21991193.608861998</v>
      </c>
      <c r="H59" s="25">
        <f t="shared" si="85"/>
        <v>0</v>
      </c>
      <c r="I59" s="25"/>
      <c r="J59" s="25"/>
      <c r="K59" s="33">
        <f t="shared" si="85"/>
        <v>21245068.062247</v>
      </c>
      <c r="L59" s="33">
        <f t="shared" si="85"/>
        <v>6861633</v>
      </c>
      <c r="M59" s="33"/>
      <c r="N59" s="33"/>
      <c r="O59" s="34">
        <f t="shared" si="85"/>
        <v>15731828.199016998</v>
      </c>
      <c r="P59" s="34">
        <f t="shared" si="85"/>
        <v>0</v>
      </c>
      <c r="Q59" s="34"/>
      <c r="R59" s="34"/>
      <c r="S59" s="250">
        <f t="shared" si="85"/>
        <v>27177682.650000002</v>
      </c>
      <c r="T59" s="181">
        <f t="shared" si="85"/>
        <v>1983756</v>
      </c>
      <c r="U59" s="181"/>
      <c r="V59" s="181"/>
      <c r="W59" s="25">
        <f t="shared" si="85"/>
        <v>21210692.689999994</v>
      </c>
      <c r="X59" s="25">
        <f t="shared" si="85"/>
        <v>0</v>
      </c>
      <c r="Y59" s="25"/>
      <c r="Z59" s="25"/>
      <c r="AA59" s="33">
        <f t="shared" si="85"/>
        <v>22645037.58</v>
      </c>
      <c r="AB59" s="33">
        <f t="shared" si="85"/>
        <v>3019158.69</v>
      </c>
      <c r="AC59" s="33"/>
      <c r="AD59" s="33"/>
      <c r="AE59" s="36">
        <f t="shared" si="85"/>
        <v>25891274.3133722</v>
      </c>
      <c r="AF59" s="34">
        <f t="shared" si="85"/>
        <v>0</v>
      </c>
      <c r="AG59" s="34"/>
      <c r="AH59" s="34"/>
      <c r="AI59" s="222">
        <f t="shared" si="85"/>
        <v>23534302.86</v>
      </c>
      <c r="AJ59" s="181">
        <f aca="true" t="shared" si="86" ref="AJ59:BL59">AJ13+AJ45+AJ47+AJ58</f>
        <v>169592.56</v>
      </c>
      <c r="AK59" s="181"/>
      <c r="AL59" s="181"/>
      <c r="AM59" s="223">
        <f t="shared" si="86"/>
        <v>23428599.206099994</v>
      </c>
      <c r="AN59" s="246">
        <f t="shared" si="86"/>
        <v>0</v>
      </c>
      <c r="AO59" s="247"/>
      <c r="AP59" s="246"/>
      <c r="AQ59" s="196">
        <f t="shared" si="86"/>
        <v>38687520.20272293</v>
      </c>
      <c r="AR59" s="196">
        <f t="shared" si="86"/>
        <v>0</v>
      </c>
      <c r="AS59" s="185"/>
      <c r="AT59" s="176"/>
      <c r="AU59" s="224">
        <f t="shared" si="86"/>
        <v>42601316.685</v>
      </c>
      <c r="AV59" s="224">
        <f t="shared" si="86"/>
        <v>0</v>
      </c>
      <c r="AW59" s="202"/>
      <c r="AX59" s="224"/>
      <c r="AY59" s="134">
        <f t="shared" si="86"/>
        <v>54988873.61200001</v>
      </c>
      <c r="AZ59" s="134">
        <f t="shared" si="86"/>
        <v>0</v>
      </c>
      <c r="BA59" s="134"/>
      <c r="BB59" s="134"/>
      <c r="BC59" s="141">
        <f t="shared" si="86"/>
        <v>64581286.510000005</v>
      </c>
      <c r="BD59" s="141">
        <f t="shared" si="86"/>
        <v>1434411.81</v>
      </c>
      <c r="BE59" s="141"/>
      <c r="BF59" s="141"/>
      <c r="BG59" s="259">
        <f t="shared" si="86"/>
        <v>77251606.8</v>
      </c>
      <c r="BH59" s="259">
        <f t="shared" si="86"/>
        <v>0</v>
      </c>
      <c r="BI59" s="259"/>
      <c r="BJ59" s="259"/>
      <c r="BK59" s="269">
        <f t="shared" si="86"/>
        <v>74158056.86</v>
      </c>
      <c r="BL59" s="269">
        <f t="shared" si="86"/>
        <v>0</v>
      </c>
      <c r="BM59" s="269"/>
      <c r="BN59" s="269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263">
        <f>CF13+CF45+CF47+CF58</f>
        <v>833575429.4634578</v>
      </c>
      <c r="CG59" s="263">
        <f>CG13+CG45+CG47+CG58</f>
        <v>85398984.48030874</v>
      </c>
      <c r="CH59" s="263">
        <f>CH13+CH45+CH47+CH58</f>
        <v>393435674.79211926</v>
      </c>
    </row>
    <row r="60" spans="1:86" ht="12.75" customHeight="1">
      <c r="A60" s="427" t="s">
        <v>46</v>
      </c>
      <c r="B60" s="417" t="s">
        <v>6</v>
      </c>
      <c r="C60" s="418"/>
      <c r="D60" s="408">
        <v>1</v>
      </c>
      <c r="E60" s="409"/>
      <c r="F60" s="410"/>
      <c r="G60" s="396">
        <v>0.9050653123523084</v>
      </c>
      <c r="H60" s="397"/>
      <c r="I60" s="397"/>
      <c r="J60" s="398"/>
      <c r="K60" s="393">
        <v>0.8551272714605763</v>
      </c>
      <c r="L60" s="394"/>
      <c r="M60" s="394"/>
      <c r="N60" s="395"/>
      <c r="O60" s="399">
        <v>0.7205548101940741</v>
      </c>
      <c r="P60" s="400"/>
      <c r="Q60" s="400"/>
      <c r="R60" s="401"/>
      <c r="S60" s="402">
        <v>0.6</v>
      </c>
      <c r="T60" s="403"/>
      <c r="U60" s="403"/>
      <c r="V60" s="404"/>
      <c r="W60" s="411">
        <v>0.8784561621618228</v>
      </c>
      <c r="X60" s="412"/>
      <c r="Y60" s="412"/>
      <c r="Z60" s="413"/>
      <c r="AA60" s="411">
        <v>0.8510215533619558</v>
      </c>
      <c r="AB60" s="412"/>
      <c r="AC60" s="412"/>
      <c r="AD60" s="413"/>
      <c r="AE60" s="411">
        <v>0.8767106864656454</v>
      </c>
      <c r="AF60" s="412"/>
      <c r="AG60" s="412"/>
      <c r="AH60" s="413"/>
      <c r="AI60" s="411">
        <v>0.8467329244804255</v>
      </c>
      <c r="AJ60" s="412"/>
      <c r="AK60" s="412"/>
      <c r="AL60" s="413"/>
      <c r="AM60" s="414">
        <v>1</v>
      </c>
      <c r="AN60" s="415">
        <v>0</v>
      </c>
      <c r="AO60" s="415">
        <v>0</v>
      </c>
      <c r="AP60" s="416">
        <v>0</v>
      </c>
      <c r="AQ60" s="436">
        <v>0.9492863426440378</v>
      </c>
      <c r="AR60" s="437">
        <v>0</v>
      </c>
      <c r="AS60" s="437">
        <v>0</v>
      </c>
      <c r="AT60" s="438">
        <v>0</v>
      </c>
      <c r="AU60" s="430">
        <v>0.5966549348404687</v>
      </c>
      <c r="AV60" s="431">
        <v>0</v>
      </c>
      <c r="AW60" s="431">
        <v>0</v>
      </c>
      <c r="AX60" s="432">
        <v>0</v>
      </c>
      <c r="AY60" s="433">
        <v>0.997932684422841</v>
      </c>
      <c r="AZ60" s="434"/>
      <c r="BA60" s="434"/>
      <c r="BB60" s="435"/>
      <c r="BC60" s="405">
        <f>'[1]Resumen'!$D$13</f>
        <v>0.8152270448095819</v>
      </c>
      <c r="BD60" s="406"/>
      <c r="BE60" s="406"/>
      <c r="BF60" s="407"/>
      <c r="BG60" s="439">
        <f>'[2]Resumen'!$D$13</f>
        <v>0.935712723395479</v>
      </c>
      <c r="BH60" s="440"/>
      <c r="BI60" s="440"/>
      <c r="BJ60" s="441"/>
      <c r="BK60" s="451">
        <f>'[3]Resumen'!$D$13</f>
        <v>0.8937843847540131</v>
      </c>
      <c r="BL60" s="452"/>
      <c r="BM60" s="452"/>
      <c r="BN60" s="453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</row>
    <row r="61" spans="1:86" ht="12.75">
      <c r="A61" s="428"/>
      <c r="B61" s="417" t="s">
        <v>16</v>
      </c>
      <c r="C61" s="418"/>
      <c r="D61" s="408">
        <v>1</v>
      </c>
      <c r="E61" s="409"/>
      <c r="F61" s="410"/>
      <c r="G61" s="396">
        <v>0.8725864004484758</v>
      </c>
      <c r="H61" s="397"/>
      <c r="I61" s="397"/>
      <c r="J61" s="398"/>
      <c r="K61" s="393">
        <v>0.8676925522204391</v>
      </c>
      <c r="L61" s="394"/>
      <c r="M61" s="394"/>
      <c r="N61" s="395"/>
      <c r="O61" s="399">
        <v>0.829885249347181</v>
      </c>
      <c r="P61" s="400"/>
      <c r="Q61" s="400"/>
      <c r="R61" s="401"/>
      <c r="S61" s="402">
        <v>0.8782798244820564</v>
      </c>
      <c r="T61" s="403"/>
      <c r="U61" s="403"/>
      <c r="V61" s="404"/>
      <c r="W61" s="411">
        <v>0.8498214964289623</v>
      </c>
      <c r="X61" s="412"/>
      <c r="Y61" s="412"/>
      <c r="Z61" s="413"/>
      <c r="AA61" s="411">
        <v>0.8812210021442073</v>
      </c>
      <c r="AB61" s="412"/>
      <c r="AC61" s="412"/>
      <c r="AD61" s="413"/>
      <c r="AE61" s="411">
        <v>0.8552983946948819</v>
      </c>
      <c r="AF61" s="412"/>
      <c r="AG61" s="412"/>
      <c r="AH61" s="413"/>
      <c r="AI61" s="411">
        <v>0.8649005287424227</v>
      </c>
      <c r="AJ61" s="412"/>
      <c r="AK61" s="412"/>
      <c r="AL61" s="413"/>
      <c r="AM61" s="414">
        <v>0.7733575902062733</v>
      </c>
      <c r="AN61" s="415">
        <v>0</v>
      </c>
      <c r="AO61" s="415">
        <v>0</v>
      </c>
      <c r="AP61" s="416">
        <v>0</v>
      </c>
      <c r="AQ61" s="436">
        <v>0.885616624518406</v>
      </c>
      <c r="AR61" s="437">
        <v>0</v>
      </c>
      <c r="AS61" s="437">
        <v>0</v>
      </c>
      <c r="AT61" s="438">
        <v>0</v>
      </c>
      <c r="AU61" s="430">
        <v>0.819727051974433</v>
      </c>
      <c r="AV61" s="431">
        <v>0</v>
      </c>
      <c r="AW61" s="431">
        <v>0</v>
      </c>
      <c r="AX61" s="432">
        <v>0</v>
      </c>
      <c r="AY61" s="433">
        <v>0.8413287006433159</v>
      </c>
      <c r="AZ61" s="434"/>
      <c r="BA61" s="434"/>
      <c r="BB61" s="435"/>
      <c r="BC61" s="405">
        <f>'[1]Resumen'!$D$39</f>
        <v>0.843728847466</v>
      </c>
      <c r="BD61" s="406"/>
      <c r="BE61" s="406"/>
      <c r="BF61" s="407"/>
      <c r="BG61" s="439">
        <f>'[2]Resumen'!$D$39</f>
        <v>0.7845586863597603</v>
      </c>
      <c r="BH61" s="440"/>
      <c r="BI61" s="440"/>
      <c r="BJ61" s="441"/>
      <c r="BK61" s="451">
        <f>'[3]Resumen'!$D$39</f>
        <v>0.8311485554143326</v>
      </c>
      <c r="BL61" s="452"/>
      <c r="BM61" s="452"/>
      <c r="BN61" s="453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</row>
    <row r="62" spans="1:86" ht="12.75">
      <c r="A62" s="428"/>
      <c r="B62" s="417" t="s">
        <v>35</v>
      </c>
      <c r="C62" s="418"/>
      <c r="D62" s="408">
        <v>1</v>
      </c>
      <c r="E62" s="409"/>
      <c r="F62" s="410"/>
      <c r="G62" s="396">
        <v>1</v>
      </c>
      <c r="H62" s="397"/>
      <c r="I62" s="397"/>
      <c r="J62" s="398"/>
      <c r="K62" s="393">
        <v>1</v>
      </c>
      <c r="L62" s="394"/>
      <c r="M62" s="394"/>
      <c r="N62" s="395"/>
      <c r="O62" s="399">
        <v>1</v>
      </c>
      <c r="P62" s="400"/>
      <c r="Q62" s="400"/>
      <c r="R62" s="401"/>
      <c r="S62" s="402">
        <v>1</v>
      </c>
      <c r="T62" s="403"/>
      <c r="U62" s="403"/>
      <c r="V62" s="404"/>
      <c r="W62" s="411">
        <v>0.9199999999999998</v>
      </c>
      <c r="X62" s="412"/>
      <c r="Y62" s="412"/>
      <c r="Z62" s="413"/>
      <c r="AA62" s="411">
        <v>0.92</v>
      </c>
      <c r="AB62" s="412"/>
      <c r="AC62" s="412"/>
      <c r="AD62" s="413"/>
      <c r="AE62" s="411">
        <v>0.92</v>
      </c>
      <c r="AF62" s="412"/>
      <c r="AG62" s="412"/>
      <c r="AH62" s="413"/>
      <c r="AI62" s="411">
        <v>0.9199999999999998</v>
      </c>
      <c r="AJ62" s="412"/>
      <c r="AK62" s="412"/>
      <c r="AL62" s="413"/>
      <c r="AM62" s="414">
        <v>1</v>
      </c>
      <c r="AN62" s="415">
        <v>0</v>
      </c>
      <c r="AO62" s="415">
        <v>0</v>
      </c>
      <c r="AP62" s="416">
        <v>0</v>
      </c>
      <c r="AQ62" s="436">
        <v>1</v>
      </c>
      <c r="AR62" s="437">
        <v>0</v>
      </c>
      <c r="AS62" s="437">
        <v>0</v>
      </c>
      <c r="AT62" s="438">
        <v>0</v>
      </c>
      <c r="AU62" s="430">
        <v>1</v>
      </c>
      <c r="AV62" s="431">
        <v>0</v>
      </c>
      <c r="AW62" s="431">
        <v>0</v>
      </c>
      <c r="AX62" s="432">
        <v>0</v>
      </c>
      <c r="AY62" s="433">
        <v>1</v>
      </c>
      <c r="AZ62" s="434"/>
      <c r="BA62" s="434"/>
      <c r="BB62" s="435"/>
      <c r="BC62" s="405">
        <f>'[1]Resumen'!$D$41</f>
        <v>0.9000000000000002</v>
      </c>
      <c r="BD62" s="406"/>
      <c r="BE62" s="406"/>
      <c r="BF62" s="407"/>
      <c r="BG62" s="439">
        <f>'[2]Resumen'!$D$41</f>
        <v>0.8999999999999998</v>
      </c>
      <c r="BH62" s="440"/>
      <c r="BI62" s="440"/>
      <c r="BJ62" s="441"/>
      <c r="BK62" s="451">
        <f>'[3]Resumen'!$D$41</f>
        <v>0.9</v>
      </c>
      <c r="BL62" s="452"/>
      <c r="BM62" s="452"/>
      <c r="BN62" s="453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</row>
    <row r="63" spans="1:86" ht="12.75">
      <c r="A63" s="429"/>
      <c r="B63" s="417" t="s">
        <v>44</v>
      </c>
      <c r="C63" s="418"/>
      <c r="D63" s="408">
        <v>1</v>
      </c>
      <c r="E63" s="409"/>
      <c r="F63" s="410"/>
      <c r="G63" s="396">
        <v>0.9205248146988343</v>
      </c>
      <c r="H63" s="397"/>
      <c r="I63" s="397"/>
      <c r="J63" s="398"/>
      <c r="K63" s="393">
        <v>0.9063397265028977</v>
      </c>
      <c r="L63" s="394"/>
      <c r="M63" s="394"/>
      <c r="N63" s="395"/>
      <c r="O63" s="399">
        <v>0.9365173657330002</v>
      </c>
      <c r="P63" s="400"/>
      <c r="Q63" s="400"/>
      <c r="R63" s="401"/>
      <c r="S63" s="402">
        <v>0.6</v>
      </c>
      <c r="T63" s="403"/>
      <c r="U63" s="403"/>
      <c r="V63" s="404"/>
      <c r="W63" s="411">
        <v>0.7000000000000005</v>
      </c>
      <c r="X63" s="412"/>
      <c r="Y63" s="412"/>
      <c r="Z63" s="413"/>
      <c r="AA63" s="411">
        <v>0.7180476012174314</v>
      </c>
      <c r="AB63" s="412"/>
      <c r="AC63" s="412"/>
      <c r="AD63" s="413"/>
      <c r="AE63" s="411">
        <v>0.7000000000000002</v>
      </c>
      <c r="AF63" s="412"/>
      <c r="AG63" s="412"/>
      <c r="AH63" s="413"/>
      <c r="AI63" s="411">
        <v>0.6999999999999997</v>
      </c>
      <c r="AJ63" s="412"/>
      <c r="AK63" s="412"/>
      <c r="AL63" s="413"/>
      <c r="AM63" s="414">
        <v>0.7864926737957928</v>
      </c>
      <c r="AN63" s="415">
        <v>0</v>
      </c>
      <c r="AO63" s="415">
        <v>0</v>
      </c>
      <c r="AP63" s="416">
        <v>0</v>
      </c>
      <c r="AQ63" s="436">
        <v>0.888252619627467</v>
      </c>
      <c r="AR63" s="437">
        <v>0</v>
      </c>
      <c r="AS63" s="437">
        <v>0</v>
      </c>
      <c r="AT63" s="438">
        <v>0</v>
      </c>
      <c r="AU63" s="430">
        <v>0.7999999999999988</v>
      </c>
      <c r="AV63" s="431">
        <v>0</v>
      </c>
      <c r="AW63" s="431">
        <v>0</v>
      </c>
      <c r="AX63" s="432">
        <v>0</v>
      </c>
      <c r="AY63" s="433">
        <v>0.8</v>
      </c>
      <c r="AZ63" s="434"/>
      <c r="BA63" s="434"/>
      <c r="BB63" s="435"/>
      <c r="BC63" s="405">
        <f>'[1]Resumen'!$D$45</f>
        <v>0.8025930231901262</v>
      </c>
      <c r="BD63" s="406"/>
      <c r="BE63" s="406"/>
      <c r="BF63" s="407"/>
      <c r="BG63" s="439">
        <f>'[2]Resumen'!$D$45</f>
        <v>0.8004567580939446</v>
      </c>
      <c r="BH63" s="440"/>
      <c r="BI63" s="440"/>
      <c r="BJ63" s="441"/>
      <c r="BK63" s="451">
        <f>'[3]Resumen'!$D$45</f>
        <v>0.7999999999999999</v>
      </c>
      <c r="BL63" s="452"/>
      <c r="BM63" s="452"/>
      <c r="BN63" s="453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</row>
    <row r="64" ht="12.75" customHeight="1"/>
    <row r="66" spans="4:21" ht="1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8" ht="12.75" customHeight="1"/>
    <row r="70" ht="12.75" customHeight="1"/>
    <row r="81" ht="12.75" customHeight="1"/>
  </sheetData>
  <sheetProtection password="CCC5" sheet="1"/>
  <mergeCells count="176">
    <mergeCell ref="A1:BW1"/>
    <mergeCell ref="A2:A4"/>
    <mergeCell ref="B2:B4"/>
    <mergeCell ref="C2:C4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CF2:CH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F3:CF4"/>
    <mergeCell ref="CG3:CG4"/>
    <mergeCell ref="CH3:CH4"/>
    <mergeCell ref="A5:A13"/>
    <mergeCell ref="A46:A47"/>
    <mergeCell ref="A48:A58"/>
    <mergeCell ref="A60:A63"/>
    <mergeCell ref="B60:C60"/>
    <mergeCell ref="D60:F60"/>
    <mergeCell ref="B63:C63"/>
    <mergeCell ref="D63:F63"/>
    <mergeCell ref="B61:C61"/>
    <mergeCell ref="D61:F61"/>
    <mergeCell ref="AE60:AH60"/>
    <mergeCell ref="AI60:AL60"/>
    <mergeCell ref="AM60:AP60"/>
    <mergeCell ref="AQ60:AT60"/>
    <mergeCell ref="G60:J60"/>
    <mergeCell ref="K60:N60"/>
    <mergeCell ref="O60:R60"/>
    <mergeCell ref="S60:V60"/>
    <mergeCell ref="W60:Z60"/>
    <mergeCell ref="AA60:AD60"/>
    <mergeCell ref="G61:J61"/>
    <mergeCell ref="K61:N61"/>
    <mergeCell ref="O61:R61"/>
    <mergeCell ref="S61:V61"/>
    <mergeCell ref="AM61:AP61"/>
    <mergeCell ref="AQ61:AT61"/>
    <mergeCell ref="AE61:AH61"/>
    <mergeCell ref="AI61:AL61"/>
    <mergeCell ref="W61:Z61"/>
    <mergeCell ref="AA61:AD61"/>
    <mergeCell ref="AU61:AX61"/>
    <mergeCell ref="AY61:BB61"/>
    <mergeCell ref="BC60:BF60"/>
    <mergeCell ref="BG60:BJ60"/>
    <mergeCell ref="AU60:AX60"/>
    <mergeCell ref="AY60:BB60"/>
    <mergeCell ref="BC61:BF61"/>
    <mergeCell ref="BG61:BJ61"/>
    <mergeCell ref="B62:C62"/>
    <mergeCell ref="D62:F62"/>
    <mergeCell ref="G62:J62"/>
    <mergeCell ref="K62:N62"/>
    <mergeCell ref="O62:R62"/>
    <mergeCell ref="S62:V62"/>
    <mergeCell ref="W63:Z63"/>
    <mergeCell ref="AA63:AD63"/>
    <mergeCell ref="AE62:AH62"/>
    <mergeCell ref="AI62:AL62"/>
    <mergeCell ref="AM62:AP62"/>
    <mergeCell ref="AQ62:AT62"/>
    <mergeCell ref="W62:Z62"/>
    <mergeCell ref="AA62:AD62"/>
    <mergeCell ref="G63:J63"/>
    <mergeCell ref="K63:N63"/>
    <mergeCell ref="O63:R63"/>
    <mergeCell ref="S63:V63"/>
    <mergeCell ref="BK61:BN61"/>
    <mergeCell ref="BK62:BN62"/>
    <mergeCell ref="AE63:AH63"/>
    <mergeCell ref="AI63:AL63"/>
    <mergeCell ref="AM63:AP63"/>
    <mergeCell ref="AQ63:AT63"/>
    <mergeCell ref="AU63:AX63"/>
    <mergeCell ref="AY63:BB63"/>
    <mergeCell ref="BC62:BF62"/>
    <mergeCell ref="BG62:BJ62"/>
    <mergeCell ref="BK63:BN63"/>
    <mergeCell ref="CE3:CE4"/>
    <mergeCell ref="BC63:BF63"/>
    <mergeCell ref="BG63:BJ63"/>
    <mergeCell ref="AU62:AX62"/>
    <mergeCell ref="AY62:BB62"/>
    <mergeCell ref="BK2:BN2"/>
    <mergeCell ref="BK3:BK4"/>
    <mergeCell ref="BL3:BL4"/>
    <mergeCell ref="BM3:BM4"/>
    <mergeCell ref="BN3:BN4"/>
    <mergeCell ref="BK60:BN60"/>
  </mergeCells>
  <printOptions/>
  <pageMargins left="0.35433070866141736" right="0.2362204724409449" top="0.31496062992125984" bottom="0.6299212598425197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O66"/>
  <sheetViews>
    <sheetView zoomScalePageLayoutView="0" workbookViewId="0" topLeftCell="B1">
      <pane xSplit="2" ySplit="4" topLeftCell="CD44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11.421875" defaultRowHeight="12.75"/>
  <cols>
    <col min="1" max="1" width="17.57421875" style="230" hidden="1" customWidth="1"/>
    <col min="2" max="2" width="34.57421875" style="230" customWidth="1"/>
    <col min="3" max="3" width="8.57421875" style="230" customWidth="1"/>
    <col min="4" max="4" width="12.7109375" style="230" customWidth="1"/>
    <col min="5" max="5" width="11.00390625" style="230" customWidth="1"/>
    <col min="6" max="6" width="12.7109375" style="230" customWidth="1"/>
    <col min="7" max="7" width="11.421875" style="230" customWidth="1"/>
    <col min="8" max="18" width="10.8515625" style="230" customWidth="1"/>
    <col min="19" max="19" width="11.140625" style="230" bestFit="1" customWidth="1"/>
    <col min="20" max="30" width="10.8515625" style="230" customWidth="1"/>
    <col min="31" max="31" width="13.140625" style="230" customWidth="1"/>
    <col min="32" max="34" width="10.8515625" style="230" customWidth="1"/>
    <col min="35" max="35" width="15.57421875" style="233" customWidth="1"/>
    <col min="36" max="38" width="10.8515625" style="230" customWidth="1"/>
    <col min="39" max="39" width="13.140625" style="233" bestFit="1" customWidth="1"/>
    <col min="40" max="40" width="10.8515625" style="230" customWidth="1"/>
    <col min="41" max="41" width="17.7109375" style="231" bestFit="1" customWidth="1"/>
    <col min="42" max="42" width="12.421875" style="230" customWidth="1"/>
    <col min="43" max="43" width="12.57421875" style="230" customWidth="1"/>
    <col min="44" max="44" width="10.8515625" style="230" customWidth="1"/>
    <col min="45" max="45" width="10.8515625" style="231" customWidth="1"/>
    <col min="46" max="46" width="10.8515625" style="230" customWidth="1"/>
    <col min="47" max="47" width="12.57421875" style="230" customWidth="1"/>
    <col min="48" max="48" width="10.8515625" style="230" customWidth="1"/>
    <col min="49" max="49" width="10.8515625" style="231" customWidth="1"/>
    <col min="50" max="50" width="10.8515625" style="230" customWidth="1"/>
    <col min="51" max="51" width="18.7109375" style="230" customWidth="1"/>
    <col min="52" max="52" width="10.8515625" style="230" customWidth="1"/>
    <col min="53" max="53" width="17.7109375" style="230" bestFit="1" customWidth="1"/>
    <col min="54" max="54" width="16.28125" style="230" customWidth="1"/>
    <col min="55" max="55" width="24.140625" style="230" bestFit="1" customWidth="1"/>
    <col min="56" max="56" width="15.7109375" style="230" customWidth="1"/>
    <col min="57" max="57" width="15.57421875" style="230" customWidth="1"/>
    <col min="58" max="58" width="10.8515625" style="230" customWidth="1"/>
    <col min="59" max="59" width="15.140625" style="230" customWidth="1"/>
    <col min="60" max="60" width="10.8515625" style="230" customWidth="1"/>
    <col min="61" max="61" width="15.00390625" style="230" customWidth="1"/>
    <col min="62" max="62" width="10.8515625" style="230" customWidth="1"/>
    <col min="63" max="63" width="15.00390625" style="230" customWidth="1"/>
    <col min="64" max="64" width="10.8515625" style="230" customWidth="1"/>
    <col min="65" max="65" width="12.57421875" style="230" customWidth="1"/>
    <col min="66" max="66" width="10.8515625" style="230" customWidth="1"/>
    <col min="67" max="67" width="15.28125" style="230" customWidth="1"/>
    <col min="68" max="68" width="10.8515625" style="230" customWidth="1"/>
    <col min="69" max="69" width="14.421875" style="230" customWidth="1"/>
    <col min="70" max="70" width="10.8515625" style="230" customWidth="1"/>
    <col min="71" max="88" width="11.140625" style="230" customWidth="1"/>
    <col min="89" max="89" width="21.7109375" style="230" customWidth="1"/>
    <col min="90" max="90" width="13.00390625" style="230" customWidth="1"/>
    <col min="91" max="91" width="15.421875" style="230" customWidth="1"/>
    <col min="92" max="16384" width="11.421875" style="230" customWidth="1"/>
  </cols>
  <sheetData>
    <row r="1" spans="1:79" ht="12.75">
      <c r="A1" s="324" t="s">
        <v>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</row>
    <row r="2" spans="1:91" ht="12.75" customHeight="1">
      <c r="A2" s="326" t="s">
        <v>0</v>
      </c>
      <c r="B2" s="326" t="s">
        <v>1</v>
      </c>
      <c r="C2" s="329" t="s">
        <v>2</v>
      </c>
      <c r="D2" s="332" t="s">
        <v>68</v>
      </c>
      <c r="E2" s="333"/>
      <c r="F2" s="334"/>
      <c r="G2" s="335">
        <v>2002</v>
      </c>
      <c r="H2" s="336"/>
      <c r="I2" s="336"/>
      <c r="J2" s="337"/>
      <c r="K2" s="338">
        <v>2003</v>
      </c>
      <c r="L2" s="339"/>
      <c r="M2" s="339"/>
      <c r="N2" s="340"/>
      <c r="O2" s="341">
        <v>2004</v>
      </c>
      <c r="P2" s="342"/>
      <c r="Q2" s="342"/>
      <c r="R2" s="343"/>
      <c r="S2" s="344">
        <v>2005</v>
      </c>
      <c r="T2" s="345"/>
      <c r="U2" s="345"/>
      <c r="V2" s="346"/>
      <c r="W2" s="335">
        <v>2006</v>
      </c>
      <c r="X2" s="336"/>
      <c r="Y2" s="336"/>
      <c r="Z2" s="337"/>
      <c r="AA2" s="338">
        <v>2007</v>
      </c>
      <c r="AB2" s="339"/>
      <c r="AC2" s="339"/>
      <c r="AD2" s="340"/>
      <c r="AE2" s="341">
        <v>2008</v>
      </c>
      <c r="AF2" s="342"/>
      <c r="AG2" s="342"/>
      <c r="AH2" s="343"/>
      <c r="AI2" s="344">
        <v>2009</v>
      </c>
      <c r="AJ2" s="345"/>
      <c r="AK2" s="345"/>
      <c r="AL2" s="346"/>
      <c r="AM2" s="347">
        <v>2010</v>
      </c>
      <c r="AN2" s="348"/>
      <c r="AO2" s="348"/>
      <c r="AP2" s="349"/>
      <c r="AQ2" s="350">
        <v>2011</v>
      </c>
      <c r="AR2" s="351"/>
      <c r="AS2" s="351"/>
      <c r="AT2" s="352"/>
      <c r="AU2" s="353">
        <v>2012</v>
      </c>
      <c r="AV2" s="354"/>
      <c r="AW2" s="354"/>
      <c r="AX2" s="355"/>
      <c r="AY2" s="356">
        <v>2013</v>
      </c>
      <c r="AZ2" s="357"/>
      <c r="BA2" s="357"/>
      <c r="BB2" s="358"/>
      <c r="BC2" s="359">
        <v>2014</v>
      </c>
      <c r="BD2" s="360"/>
      <c r="BE2" s="360"/>
      <c r="BF2" s="361"/>
      <c r="BG2" s="442">
        <v>2015</v>
      </c>
      <c r="BH2" s="443"/>
      <c r="BI2" s="443"/>
      <c r="BJ2" s="444"/>
      <c r="BK2" s="447">
        <v>2016</v>
      </c>
      <c r="BL2" s="448"/>
      <c r="BM2" s="448"/>
      <c r="BN2" s="448"/>
      <c r="BO2" s="454">
        <v>2017</v>
      </c>
      <c r="BP2" s="455"/>
      <c r="BQ2" s="455"/>
      <c r="BR2" s="456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362">
        <v>2017</v>
      </c>
      <c r="CL2" s="363"/>
      <c r="CM2" s="364"/>
    </row>
    <row r="3" spans="1:91" s="1" customFormat="1" ht="12.75" customHeight="1">
      <c r="A3" s="327"/>
      <c r="B3" s="327"/>
      <c r="C3" s="330"/>
      <c r="D3" s="365" t="s">
        <v>69</v>
      </c>
      <c r="E3" s="365" t="s">
        <v>3</v>
      </c>
      <c r="F3" s="365" t="s">
        <v>70</v>
      </c>
      <c r="G3" s="367" t="s">
        <v>5</v>
      </c>
      <c r="H3" s="367" t="s">
        <v>4</v>
      </c>
      <c r="I3" s="367" t="s">
        <v>3</v>
      </c>
      <c r="J3" s="367" t="s">
        <v>45</v>
      </c>
      <c r="K3" s="369" t="s">
        <v>5</v>
      </c>
      <c r="L3" s="369" t="s">
        <v>4</v>
      </c>
      <c r="M3" s="369" t="s">
        <v>3</v>
      </c>
      <c r="N3" s="369" t="s">
        <v>45</v>
      </c>
      <c r="O3" s="371" t="s">
        <v>5</v>
      </c>
      <c r="P3" s="371" t="s">
        <v>4</v>
      </c>
      <c r="Q3" s="371" t="s">
        <v>3</v>
      </c>
      <c r="R3" s="371" t="s">
        <v>45</v>
      </c>
      <c r="S3" s="373" t="s">
        <v>5</v>
      </c>
      <c r="T3" s="373" t="s">
        <v>4</v>
      </c>
      <c r="U3" s="373" t="s">
        <v>3</v>
      </c>
      <c r="V3" s="373" t="s">
        <v>45</v>
      </c>
      <c r="W3" s="367" t="s">
        <v>5</v>
      </c>
      <c r="X3" s="367" t="s">
        <v>4</v>
      </c>
      <c r="Y3" s="367" t="s">
        <v>3</v>
      </c>
      <c r="Z3" s="367" t="s">
        <v>45</v>
      </c>
      <c r="AA3" s="369" t="s">
        <v>5</v>
      </c>
      <c r="AB3" s="369" t="s">
        <v>4</v>
      </c>
      <c r="AC3" s="369" t="s">
        <v>3</v>
      </c>
      <c r="AD3" s="369" t="s">
        <v>45</v>
      </c>
      <c r="AE3" s="371" t="s">
        <v>5</v>
      </c>
      <c r="AF3" s="371" t="s">
        <v>4</v>
      </c>
      <c r="AG3" s="371" t="s">
        <v>3</v>
      </c>
      <c r="AH3" s="371" t="s">
        <v>45</v>
      </c>
      <c r="AI3" s="375" t="s">
        <v>5</v>
      </c>
      <c r="AJ3" s="373" t="s">
        <v>4</v>
      </c>
      <c r="AK3" s="373" t="s">
        <v>3</v>
      </c>
      <c r="AL3" s="373" t="s">
        <v>45</v>
      </c>
      <c r="AM3" s="385" t="s">
        <v>5</v>
      </c>
      <c r="AN3" s="387" t="s">
        <v>4</v>
      </c>
      <c r="AO3" s="387" t="s">
        <v>3</v>
      </c>
      <c r="AP3" s="387" t="s">
        <v>93</v>
      </c>
      <c r="AQ3" s="389" t="s">
        <v>5</v>
      </c>
      <c r="AR3" s="389" t="s">
        <v>4</v>
      </c>
      <c r="AS3" s="389" t="s">
        <v>3</v>
      </c>
      <c r="AT3" s="389" t="s">
        <v>93</v>
      </c>
      <c r="AU3" s="379" t="s">
        <v>5</v>
      </c>
      <c r="AV3" s="379" t="s">
        <v>4</v>
      </c>
      <c r="AW3" s="379" t="s">
        <v>3</v>
      </c>
      <c r="AX3" s="379" t="s">
        <v>93</v>
      </c>
      <c r="AY3" s="381" t="s">
        <v>5</v>
      </c>
      <c r="AZ3" s="383" t="s">
        <v>4</v>
      </c>
      <c r="BA3" s="383" t="s">
        <v>3</v>
      </c>
      <c r="BB3" s="383" t="s">
        <v>93</v>
      </c>
      <c r="BC3" s="419" t="s">
        <v>5</v>
      </c>
      <c r="BD3" s="322" t="s">
        <v>4</v>
      </c>
      <c r="BE3" s="322" t="s">
        <v>3</v>
      </c>
      <c r="BF3" s="322" t="s">
        <v>93</v>
      </c>
      <c r="BG3" s="445" t="s">
        <v>5</v>
      </c>
      <c r="BH3" s="445" t="s">
        <v>4</v>
      </c>
      <c r="BI3" s="445" t="s">
        <v>3</v>
      </c>
      <c r="BJ3" s="445" t="s">
        <v>93</v>
      </c>
      <c r="BK3" s="449" t="s">
        <v>5</v>
      </c>
      <c r="BL3" s="449" t="s">
        <v>4</v>
      </c>
      <c r="BM3" s="449" t="s">
        <v>3</v>
      </c>
      <c r="BN3" s="449" t="s">
        <v>93</v>
      </c>
      <c r="BO3" s="457" t="s">
        <v>5</v>
      </c>
      <c r="BP3" s="457" t="s">
        <v>4</v>
      </c>
      <c r="BQ3" s="457" t="s">
        <v>3</v>
      </c>
      <c r="BR3" s="457" t="s">
        <v>93</v>
      </c>
      <c r="BS3" s="377" t="s">
        <v>63</v>
      </c>
      <c r="BT3" s="377" t="s">
        <v>71</v>
      </c>
      <c r="BU3" s="377" t="s">
        <v>72</v>
      </c>
      <c r="BV3" s="377" t="s">
        <v>73</v>
      </c>
      <c r="BW3" s="377" t="s">
        <v>74</v>
      </c>
      <c r="BX3" s="377" t="s">
        <v>75</v>
      </c>
      <c r="BY3" s="377" t="s">
        <v>62</v>
      </c>
      <c r="BZ3" s="377" t="s">
        <v>64</v>
      </c>
      <c r="CA3" s="377" t="s">
        <v>65</v>
      </c>
      <c r="CB3" s="377" t="s">
        <v>66</v>
      </c>
      <c r="CC3" s="377" t="s">
        <v>67</v>
      </c>
      <c r="CD3" s="377" t="s">
        <v>76</v>
      </c>
      <c r="CE3" s="377" t="s">
        <v>77</v>
      </c>
      <c r="CF3" s="377" t="s">
        <v>78</v>
      </c>
      <c r="CG3" s="377" t="s">
        <v>79</v>
      </c>
      <c r="CH3" s="377" t="s">
        <v>99</v>
      </c>
      <c r="CI3" s="377" t="s">
        <v>100</v>
      </c>
      <c r="CJ3" s="377" t="s">
        <v>101</v>
      </c>
      <c r="CK3" s="391" t="s">
        <v>56</v>
      </c>
      <c r="CL3" s="391" t="s">
        <v>57</v>
      </c>
      <c r="CM3" s="391" t="s">
        <v>58</v>
      </c>
    </row>
    <row r="4" spans="1:91" ht="26.25" customHeight="1">
      <c r="A4" s="328"/>
      <c r="B4" s="328"/>
      <c r="C4" s="331"/>
      <c r="D4" s="366"/>
      <c r="E4" s="366"/>
      <c r="F4" s="366"/>
      <c r="G4" s="368"/>
      <c r="H4" s="368"/>
      <c r="I4" s="368"/>
      <c r="J4" s="368"/>
      <c r="K4" s="370"/>
      <c r="L4" s="370"/>
      <c r="M4" s="370"/>
      <c r="N4" s="370"/>
      <c r="O4" s="372"/>
      <c r="P4" s="372"/>
      <c r="Q4" s="372"/>
      <c r="R4" s="372"/>
      <c r="S4" s="374"/>
      <c r="T4" s="374"/>
      <c r="U4" s="374"/>
      <c r="V4" s="374"/>
      <c r="W4" s="368"/>
      <c r="X4" s="368"/>
      <c r="Y4" s="368"/>
      <c r="Z4" s="368"/>
      <c r="AA4" s="370"/>
      <c r="AB4" s="370"/>
      <c r="AC4" s="370"/>
      <c r="AD4" s="370"/>
      <c r="AE4" s="372"/>
      <c r="AF4" s="372"/>
      <c r="AG4" s="372"/>
      <c r="AH4" s="372"/>
      <c r="AI4" s="376"/>
      <c r="AJ4" s="374"/>
      <c r="AK4" s="374"/>
      <c r="AL4" s="374"/>
      <c r="AM4" s="386"/>
      <c r="AN4" s="388"/>
      <c r="AO4" s="388"/>
      <c r="AP4" s="388"/>
      <c r="AQ4" s="390"/>
      <c r="AR4" s="390"/>
      <c r="AS4" s="390"/>
      <c r="AT4" s="390"/>
      <c r="AU4" s="380"/>
      <c r="AV4" s="380"/>
      <c r="AW4" s="380"/>
      <c r="AX4" s="380"/>
      <c r="AY4" s="382"/>
      <c r="AZ4" s="384"/>
      <c r="BA4" s="384"/>
      <c r="BB4" s="384"/>
      <c r="BC4" s="420"/>
      <c r="BD4" s="323"/>
      <c r="BE4" s="323"/>
      <c r="BF4" s="323"/>
      <c r="BG4" s="446"/>
      <c r="BH4" s="446"/>
      <c r="BI4" s="446"/>
      <c r="BJ4" s="446"/>
      <c r="BK4" s="450"/>
      <c r="BL4" s="450"/>
      <c r="BM4" s="450"/>
      <c r="BN4" s="450"/>
      <c r="BO4" s="458"/>
      <c r="BP4" s="458"/>
      <c r="BQ4" s="458"/>
      <c r="BR4" s="45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92"/>
      <c r="CL4" s="392"/>
      <c r="CM4" s="392"/>
    </row>
    <row r="5" spans="1:91" ht="12.75" customHeight="1">
      <c r="A5" s="421" t="s">
        <v>6</v>
      </c>
      <c r="B5" s="3" t="s">
        <v>7</v>
      </c>
      <c r="C5" s="7">
        <v>4</v>
      </c>
      <c r="D5" s="37">
        <v>16828362.28897025</v>
      </c>
      <c r="E5" s="144"/>
      <c r="F5" s="145">
        <v>9367054.958283719</v>
      </c>
      <c r="G5" s="86">
        <v>724231.49</v>
      </c>
      <c r="H5" s="87"/>
      <c r="I5" s="124"/>
      <c r="J5" s="87"/>
      <c r="K5" s="88">
        <v>275238.236</v>
      </c>
      <c r="L5" s="89">
        <v>0</v>
      </c>
      <c r="M5" s="146"/>
      <c r="N5" s="90"/>
      <c r="O5" s="91">
        <v>550652.571</v>
      </c>
      <c r="P5" s="92"/>
      <c r="Q5" s="93"/>
      <c r="R5" s="92"/>
      <c r="S5" s="147">
        <v>328758</v>
      </c>
      <c r="T5" s="113"/>
      <c r="U5" s="147"/>
      <c r="V5" s="148"/>
      <c r="W5" s="56">
        <v>722469.45</v>
      </c>
      <c r="X5" s="56">
        <v>0</v>
      </c>
      <c r="Y5" s="56"/>
      <c r="Z5" s="57"/>
      <c r="AA5" s="58">
        <v>244601.91</v>
      </c>
      <c r="AB5" s="149">
        <v>0</v>
      </c>
      <c r="AC5" s="150"/>
      <c r="AD5" s="59"/>
      <c r="AE5" s="62">
        <v>568283.63</v>
      </c>
      <c r="AF5" s="62">
        <v>0</v>
      </c>
      <c r="AG5" s="151"/>
      <c r="AH5" s="60"/>
      <c r="AI5" s="197">
        <v>1730965.9964623996</v>
      </c>
      <c r="AJ5" s="147">
        <v>0</v>
      </c>
      <c r="AK5" s="147"/>
      <c r="AL5" s="148"/>
      <c r="AM5" s="198">
        <v>355982.8599999999</v>
      </c>
      <c r="AN5" s="198">
        <v>0</v>
      </c>
      <c r="AO5" s="198"/>
      <c r="AP5" s="234"/>
      <c r="AQ5" s="152">
        <v>759508.4299999999</v>
      </c>
      <c r="AR5" s="152">
        <v>0</v>
      </c>
      <c r="AS5" s="152"/>
      <c r="AT5" s="186"/>
      <c r="AU5" s="125">
        <v>0</v>
      </c>
      <c r="AV5" s="125">
        <v>0</v>
      </c>
      <c r="AW5" s="125"/>
      <c r="AX5" s="203"/>
      <c r="AY5" s="128">
        <v>237791.6200000001</v>
      </c>
      <c r="AZ5" s="128">
        <v>0</v>
      </c>
      <c r="BA5" s="128"/>
      <c r="BB5" s="128"/>
      <c r="BC5" s="135">
        <f>'[1]Resumen'!C5</f>
        <v>689668.14</v>
      </c>
      <c r="BD5" s="135">
        <f>'[1]Resumen'!F5</f>
        <v>0</v>
      </c>
      <c r="BE5" s="135"/>
      <c r="BF5" s="135"/>
      <c r="BG5" s="253">
        <f>'[2]Resumen'!C5</f>
        <v>2684060.7900000014</v>
      </c>
      <c r="BH5" s="253">
        <f>'[2]Resumen'!F5</f>
        <v>0</v>
      </c>
      <c r="BI5" s="253"/>
      <c r="BJ5" s="253"/>
      <c r="BK5" s="264">
        <f>'[3]Resumen'!C5</f>
        <v>4142247.9999999995</v>
      </c>
      <c r="BL5" s="264">
        <f>'[3]Resumen'!F5</f>
        <v>0</v>
      </c>
      <c r="BM5" s="264"/>
      <c r="BN5" s="264"/>
      <c r="BO5" s="270">
        <f>'[5]Resumen'!C5</f>
        <v>2535228.000000001</v>
      </c>
      <c r="BP5" s="270"/>
      <c r="BQ5" s="270"/>
      <c r="BR5" s="270"/>
      <c r="BS5" s="26">
        <f aca="true" t="shared" si="0" ref="BS5:BS12">IF(D5=0,0,2001-(D5-F5)*C5/D5)</f>
        <v>1999.2264923460611</v>
      </c>
      <c r="BT5" s="45">
        <f aca="true" t="shared" si="1" ref="BT5:BT12">IF((1-($CK$2-$BS5)/$C5)&gt;0,(1-($CK$2-$BS5)/$C5),0)</f>
        <v>0</v>
      </c>
      <c r="BU5" s="45">
        <f aca="true" t="shared" si="2" ref="BU5:BU12">IF((1-($CK$2-G$2)/$C5)&gt;0,(1-($CK$2-G$2)/$C5),0)</f>
        <v>0</v>
      </c>
      <c r="BV5" s="45">
        <f aca="true" t="shared" si="3" ref="BV5:BV12">IF((1-($CK$2-K$2)/$C5)&gt;0,(1-($CK$2-K$2)/$C5),0)</f>
        <v>0</v>
      </c>
      <c r="BW5" s="45">
        <f aca="true" t="shared" si="4" ref="BW5:BW12">IF((1-($CK$2-O$2)/$C5)&gt;0,(1-($CK$2-O$2)/$C5),0)</f>
        <v>0</v>
      </c>
      <c r="BX5" s="45">
        <f aca="true" t="shared" si="5" ref="BX5:BX12">IF((1-($CK$2-S$2)/$C5)&gt;0,(1-($CK$2-S$2)/$C5),0)</f>
        <v>0</v>
      </c>
      <c r="BY5" s="45">
        <f aca="true" t="shared" si="6" ref="BY5:BY12">IF((1-($CK$2-W$2)/$C5)&gt;0,(1-($CK$2-W$2)/$C5),0)</f>
        <v>0</v>
      </c>
      <c r="BZ5" s="45">
        <f aca="true" t="shared" si="7" ref="BZ5:BZ12">IF((1-($CK$2-AA$2)/$C5)&gt;0,(1-($CK$2-AA$2)/$C5),0)</f>
        <v>0</v>
      </c>
      <c r="CA5" s="45">
        <f aca="true" t="shared" si="8" ref="CA5:CA12">IF((1-($CK$2-AE$2)/$C5)&gt;0,(1-($CK$2-AE$2)/$C5),0)</f>
        <v>0</v>
      </c>
      <c r="CB5" s="45">
        <f aca="true" t="shared" si="9" ref="CB5:CB12">IF((1-($CK$2-AI$2)/$C5)&gt;0,(1-($CK$2-AI$2)/$C5),0)</f>
        <v>0</v>
      </c>
      <c r="CC5" s="45">
        <f aca="true" t="shared" si="10" ref="CC5:CC12">IF((1-($CK$2-AM$2)/$C5)&gt;0,(1-($CK$2-AM$2)/$C5),0)</f>
        <v>0</v>
      </c>
      <c r="CD5" s="45">
        <f aca="true" t="shared" si="11" ref="CD5:CD12">IF((1-($CK$2-AQ$2)/$C5)&gt;0,(1-($CK$2-AQ$2)/$C5),0)</f>
        <v>0</v>
      </c>
      <c r="CE5" s="45">
        <f aca="true" t="shared" si="12" ref="CE5:CE12">IF((1-($CK$2-AU$2)/$C5)&gt;0,(1-($CK$2-AU$2)/$C5),0)</f>
        <v>0</v>
      </c>
      <c r="CF5" s="45">
        <f aca="true" t="shared" si="13" ref="CF5:CF12">IF((1-($CK$2-AY$2)/$C5)&gt;0,(1-($CK$2-AY$2)/$C5),0)</f>
        <v>0</v>
      </c>
      <c r="CG5" s="45">
        <f>IF((1-($CK$2-BC$2)/$C5)&gt;0,(1-($CK$2-BC$2)/$C5),0)</f>
        <v>0.25</v>
      </c>
      <c r="CH5" s="45">
        <f>IF((1-($CK$2-BG$2)/$C5)&gt;0,(1-($CK$2-BG$2)/$C5),0)</f>
        <v>0.5</v>
      </c>
      <c r="CI5" s="45">
        <f>IF((1-($CK$2-BK$2)/$C5)&gt;0,(1-($CK$2-BK$2)/$C5),0)</f>
        <v>0.75</v>
      </c>
      <c r="CJ5" s="45">
        <f>IF((1-($CK$2-BO$2)/$C5)&gt;0,(1-($CK$2-BO$2)/$C5),0)</f>
        <v>1</v>
      </c>
      <c r="CK5" s="260">
        <f>D5-E5+(G5-I5)*G$60+(K5-M5)*K$60+(O5-Q5)*O$60+(S5-U5)*S$60+(W5-Y5)*W$60+(AA5-AC5)*AA$60+(AE5-AG5)*AE$60+(AI5-AK5)*AI$60+(AM5-AO5)*AM$60+(AQ5-AS5)*$AQ$60+(AU5-AW5)*$AU$60+(AY5-BA5)*$AY$60+(BC5-BE5)*$BC$60+(BG5-BI5)*$BG$60+(BK5-BM5)*$BK$60+(BO5-BQ5)*$BO$60</f>
        <v>31491940.039491355</v>
      </c>
      <c r="CL5" s="260">
        <f>CK5-(IF(BT5=0,0,D5-E5)+IF(BU5=0,0,(G5-I5)*G$60)+IF(BV5=0,0,(K5-M5)*K$60)+IF(BW5=0,0,(O5-Q5)*O$60)+IF(BX5=0,0,(S5-U5)*S$60)+IF(BY5=0,0,(W5-Y5)*W$60)+IF(BZ5=0,0,(AA5-AC5)*AA$60)+IF(CA5=0,0,(AE5-AG5)*AE$60)+IF(CB5=0,0,(AI5-AK5)*AI$60)+IF(CC5=0,0,(AM5-AO5)*AM$60)+IF(CD5=0,0,(AQ5-AS5)*$AQ$60)+IF(CE5=0,0,(AU5-AW5)*$AU$60)+IF(CF5=0,0,(AY5-BA5)*$AY$60)++IF(CG5=0,0,(BC5-BE5)*$BC$60)+IF(CH5=0,0,(BG5-BI5)*$BG$60)+IF(CI5=0,0,(BK5-BM5)*$BK$60)+IF(CJ5=0,0,(BO5-BQ5)*$BO$60))</f>
        <v>22434212.30807137</v>
      </c>
      <c r="CM5" s="260">
        <f>(D5-E5)*BT5+((G5-H5-(I5-J5))*G$60)*BU5+((K5-L5-(M5-N5))*K$60)*BV5+((O5-P5-(Q5-R5))*O$60)*BW5+((S5-T5-(U5-V5))*S$60)*BX5+((W5-X5-(Y5-Z5))*W$60)*BY5+((AA5-AB5-(AC5-AD5))*AA$60)*BZ5+((AE5-AF5-(AG5-AH5))*AE$60)*CA5+((AI5-AJ5-(AK5-AL5))*AI$60)*CB5+((AM5-AN5)*CC5-(AO5-AP5))*$AM$60+((AQ5-AR5)*CD5-(AS5-AT5))*$AQ$60+((AU5-AV5)*CE5-(AW5-AX5))*$AU$60+((AY5-AZ5)*CF5-(BA5-BB5))*$AY$60+((BC5-BD5)*CG5-(BF5-BS5))*$BC$60+((BG5-BH5)*CH5-(BI5-BJ5))*$BG$60+((BK5-BL5)*CI5-(BM5-BN5))*$BK$60+((BO5-BP5)*CJ5-(BQ5-BR5))*$BO$60</f>
        <v>6456356.404342009</v>
      </c>
    </row>
    <row r="6" spans="1:91" ht="12.75" customHeight="1">
      <c r="A6" s="422"/>
      <c r="B6" s="3" t="s">
        <v>8</v>
      </c>
      <c r="C6" s="17">
        <v>1000</v>
      </c>
      <c r="D6" s="37">
        <v>1566646.76421162</v>
      </c>
      <c r="E6" s="144"/>
      <c r="F6" s="153">
        <v>1566646.76421162</v>
      </c>
      <c r="G6" s="86">
        <v>0</v>
      </c>
      <c r="H6" s="87"/>
      <c r="I6" s="124"/>
      <c r="J6" s="87"/>
      <c r="K6" s="88">
        <v>0</v>
      </c>
      <c r="L6" s="89">
        <v>0</v>
      </c>
      <c r="M6" s="146"/>
      <c r="N6" s="90"/>
      <c r="O6" s="94">
        <v>0</v>
      </c>
      <c r="P6" s="92"/>
      <c r="Q6" s="93"/>
      <c r="R6" s="92"/>
      <c r="S6" s="147">
        <v>0</v>
      </c>
      <c r="T6" s="113"/>
      <c r="U6" s="147"/>
      <c r="V6" s="148"/>
      <c r="W6" s="56">
        <v>0</v>
      </c>
      <c r="X6" s="56">
        <v>0</v>
      </c>
      <c r="Y6" s="56"/>
      <c r="Z6" s="57"/>
      <c r="AA6" s="75">
        <v>0</v>
      </c>
      <c r="AB6" s="149">
        <v>0</v>
      </c>
      <c r="AC6" s="150"/>
      <c r="AD6" s="61"/>
      <c r="AE6" s="62">
        <v>0</v>
      </c>
      <c r="AF6" s="62">
        <v>0</v>
      </c>
      <c r="AG6" s="151"/>
      <c r="AH6" s="60"/>
      <c r="AI6" s="197">
        <v>0</v>
      </c>
      <c r="AJ6" s="147">
        <v>0</v>
      </c>
      <c r="AK6" s="147"/>
      <c r="AL6" s="148"/>
      <c r="AM6" s="198">
        <v>0</v>
      </c>
      <c r="AN6" s="198">
        <v>0</v>
      </c>
      <c r="AO6" s="198"/>
      <c r="AP6" s="234"/>
      <c r="AQ6" s="152">
        <v>0</v>
      </c>
      <c r="AR6" s="152">
        <v>0</v>
      </c>
      <c r="AS6" s="152"/>
      <c r="AT6" s="186"/>
      <c r="AU6" s="125">
        <v>0</v>
      </c>
      <c r="AV6" s="125">
        <v>0</v>
      </c>
      <c r="AW6" s="125"/>
      <c r="AX6" s="203"/>
      <c r="AY6" s="128">
        <v>200000</v>
      </c>
      <c r="AZ6" s="128">
        <v>0</v>
      </c>
      <c r="BA6" s="128"/>
      <c r="BB6" s="128"/>
      <c r="BC6" s="135">
        <f>'[1]Resumen'!C6</f>
        <v>0</v>
      </c>
      <c r="BD6" s="135">
        <f>'[1]Resumen'!F6</f>
        <v>0</v>
      </c>
      <c r="BE6" s="135"/>
      <c r="BF6" s="135"/>
      <c r="BG6" s="253">
        <f>'[2]Resumen'!C6</f>
        <v>5006825</v>
      </c>
      <c r="BH6" s="253">
        <f>'[2]Resumen'!F6</f>
        <v>0</v>
      </c>
      <c r="BI6" s="253"/>
      <c r="BJ6" s="253"/>
      <c r="BK6" s="264">
        <f>'[3]Resumen'!C6</f>
        <v>0</v>
      </c>
      <c r="BL6" s="264">
        <f>'[3]Resumen'!F6</f>
        <v>0</v>
      </c>
      <c r="BM6" s="264"/>
      <c r="BN6" s="264"/>
      <c r="BO6" s="270">
        <f>'[5]Resumen'!C6</f>
        <v>2800000</v>
      </c>
      <c r="BP6" s="270"/>
      <c r="BQ6" s="270"/>
      <c r="BR6" s="270"/>
      <c r="BS6" s="26">
        <f t="shared" si="0"/>
        <v>2001</v>
      </c>
      <c r="BT6" s="45">
        <f t="shared" si="1"/>
        <v>0.984</v>
      </c>
      <c r="BU6" s="45">
        <f t="shared" si="2"/>
        <v>0.985</v>
      </c>
      <c r="BV6" s="45">
        <f t="shared" si="3"/>
        <v>0.986</v>
      </c>
      <c r="BW6" s="45">
        <f t="shared" si="4"/>
        <v>0.987</v>
      </c>
      <c r="BX6" s="45">
        <f t="shared" si="5"/>
        <v>0.988</v>
      </c>
      <c r="BY6" s="45">
        <f t="shared" si="6"/>
        <v>0.989</v>
      </c>
      <c r="BZ6" s="45">
        <f t="shared" si="7"/>
        <v>0.99</v>
      </c>
      <c r="CA6" s="45">
        <f t="shared" si="8"/>
        <v>0.991</v>
      </c>
      <c r="CB6" s="45">
        <f t="shared" si="9"/>
        <v>0.992</v>
      </c>
      <c r="CC6" s="45">
        <f t="shared" si="10"/>
        <v>0.993</v>
      </c>
      <c r="CD6" s="45">
        <f t="shared" si="11"/>
        <v>0.994</v>
      </c>
      <c r="CE6" s="45">
        <f t="shared" si="12"/>
        <v>0.995</v>
      </c>
      <c r="CF6" s="45">
        <f t="shared" si="13"/>
        <v>0.996</v>
      </c>
      <c r="CG6" s="45">
        <f aca="true" t="shared" si="14" ref="CG6:CG12">IF((1-($CK$2-BC$2)/$C6)&gt;0,(1-($CK$2-BC$2)/$C6),0)</f>
        <v>0.997</v>
      </c>
      <c r="CH6" s="45">
        <f>IF((1-($CK$2-BG$2)/$C6)&gt;0,(1-($CK$2-BG$2)/$C6),0)</f>
        <v>0.998</v>
      </c>
      <c r="CI6" s="45">
        <f aca="true" t="shared" si="15" ref="CI6:CI12">IF((1-($CK$2-BK$2)/$C6)&gt;0,(1-($CK$2-BK$2)/$C6),0)</f>
        <v>0.999</v>
      </c>
      <c r="CJ6" s="45">
        <f aca="true" t="shared" si="16" ref="CJ6:CJ12">IF((1-($CK$2-BO$2)/$C6)&gt;0,(1-($CK$2-BO$2)/$C6),0)</f>
        <v>1</v>
      </c>
      <c r="CK6" s="260">
        <f aca="true" t="shared" si="17" ref="CK6:CK12">D6-E6+(G6-I6)*G$60+(K6-M6)*K$60+(O6-Q6)*O$60+(S6-U6)*S$60+(W6-Y6)*W$60+(AA6-AC6)*AA$60+(AE6-AG6)*AE$60+(AI6-AK6)*AI$60+(AM6-AO6)*AM$60+(AQ6-AS6)*$AQ$60+(AU6-AW6)*$AU$60+(AY6-BA6)*$AY$60+(BC6-BE6)*$BC$60+(BG6-BI6)*$BG$60+(BK6-BM6)*$BK$60+(BO6-BQ6)*$BO$60</f>
        <v>8971183.157410756</v>
      </c>
      <c r="CL6" s="260">
        <f aca="true" t="shared" si="18" ref="CL6:CL11">CK6-(IF(BT6=0,0,D6-E6)+IF(BU6=0,0,(G6-I6)*G$60)+IF(BV6=0,0,(K6-M6)*K$60)+IF(BW6=0,0,(O6-Q6)*O$60)+IF(BX6=0,0,(S6-U6)*S$60)+IF(BY6=0,0,(W6-Y6)*W$60)+IF(BZ6=0,0,(AA6-AC6)*AA$60)+IF(CA6=0,0,(AE6-AG6)*AE$60)+IF(CB6=0,0,(AI6-AK6)*AI$60)+IF(CC6=0,0,(AM6-AO6)*AM$60)+IF(CD6=0,0,(AQ6-AS6)*$AQ$60)+IF(CE6=0,0,(AU6-AW6)*$AU$60)+IF(CF6=0,0,(AY6-BA6)*$AY$60)++IF(CG6=0,0,(BC6-BE6)*$BC$60)+IF(CH6=0,0,(BG6-BI6)*$BG$60)+IF(CI6=0,0,(BK6-BM6)*$BK$60)+IF(CJ6=0,0,(BO6-BQ6)*$BO$60))</f>
        <v>0</v>
      </c>
      <c r="CM6" s="260">
        <f aca="true" t="shared" si="19" ref="CM6:CM12">(D6-E6)*BT6+((G6-H6-(I6-J6))*G$60)*BU6+((K6-L6-(M6-N6))*K$60)*BV6+((O6-P6-(Q6-R6))*O$60)*BW6+((S6-T6-(U6-V6))*S$60)*BX6+((W6-X6-(Y6-Z6))*W$60)*BY6+((AA6-AB6-(AC6-AD6))*AA$60)*BZ6+((AE6-AF6-(AG6-AH6))*AE$60)*CA6+((AI6-AJ6-(AK6-AL6))*AI$60)*CB6+((AM6-AN6)*CC6-(AO6-AP6))*$AM$60+((AQ6-AR6)*CD6-(AS6-AT6))*$AQ$60+((AU6-AV6)*CE6-(AW6-AX6))*$AU$60+((AY6-AZ6)*CF6-(BA6-BB6))*$AY$60+((BC6-BD6)*CG6-(BF6-BS6))*$BC$60+((BG6-BH6)*CH6-(BI6-BJ6))*$BG$60+((BK6-BL6)*CI6-(BM6-BN6))*$BK$60+((BO6-BP6)*CJ6-(BQ6-BR6))*$BO$60</f>
        <v>8937579.832639867</v>
      </c>
    </row>
    <row r="7" spans="1:91" ht="12.75" customHeight="1">
      <c r="A7" s="422"/>
      <c r="B7" s="3" t="s">
        <v>9</v>
      </c>
      <c r="C7" s="7">
        <v>40</v>
      </c>
      <c r="D7" s="37">
        <v>16418089.16985134</v>
      </c>
      <c r="E7" s="144"/>
      <c r="F7" s="145">
        <v>9218567.558574488</v>
      </c>
      <c r="G7" s="86">
        <v>2075393.48</v>
      </c>
      <c r="H7" s="87"/>
      <c r="I7" s="124"/>
      <c r="J7" s="87"/>
      <c r="K7" s="88">
        <v>23435.23</v>
      </c>
      <c r="L7" s="89">
        <v>0</v>
      </c>
      <c r="M7" s="146"/>
      <c r="N7" s="90"/>
      <c r="O7" s="94">
        <v>274437.07</v>
      </c>
      <c r="P7" s="92"/>
      <c r="Q7" s="93"/>
      <c r="R7" s="92"/>
      <c r="S7" s="147">
        <v>191778.05</v>
      </c>
      <c r="T7" s="113"/>
      <c r="U7" s="147"/>
      <c r="V7" s="148"/>
      <c r="W7" s="56">
        <v>72957.28</v>
      </c>
      <c r="X7" s="56">
        <v>0</v>
      </c>
      <c r="Y7" s="56"/>
      <c r="Z7" s="57"/>
      <c r="AA7" s="69">
        <v>457283</v>
      </c>
      <c r="AB7" s="149">
        <v>0</v>
      </c>
      <c r="AC7" s="150"/>
      <c r="AD7" s="61"/>
      <c r="AE7" s="62">
        <v>31620.100000000002</v>
      </c>
      <c r="AF7" s="62">
        <v>0</v>
      </c>
      <c r="AG7" s="151"/>
      <c r="AH7" s="60"/>
      <c r="AI7" s="197">
        <v>549574</v>
      </c>
      <c r="AJ7" s="147">
        <v>0</v>
      </c>
      <c r="AK7" s="147"/>
      <c r="AL7" s="148"/>
      <c r="AM7" s="198">
        <v>0</v>
      </c>
      <c r="AN7" s="198">
        <v>0</v>
      </c>
      <c r="AO7" s="198"/>
      <c r="AP7" s="234"/>
      <c r="AQ7" s="152">
        <v>28087.590000000004</v>
      </c>
      <c r="AR7" s="152">
        <v>0</v>
      </c>
      <c r="AS7" s="152"/>
      <c r="AT7" s="186"/>
      <c r="AU7" s="125">
        <v>632396.8099999999</v>
      </c>
      <c r="AV7" s="125">
        <v>0</v>
      </c>
      <c r="AW7" s="125"/>
      <c r="AX7" s="203"/>
      <c r="AY7" s="128">
        <v>2591</v>
      </c>
      <c r="AZ7" s="128">
        <v>0</v>
      </c>
      <c r="BA7" s="128"/>
      <c r="BB7" s="128"/>
      <c r="BC7" s="135">
        <f>'[1]Resumen'!C7</f>
        <v>88437.89</v>
      </c>
      <c r="BD7" s="135">
        <f>'[1]Resumen'!F7</f>
        <v>0</v>
      </c>
      <c r="BE7" s="135"/>
      <c r="BF7" s="135"/>
      <c r="BG7" s="253">
        <f>'[2]Resumen'!C7</f>
        <v>1401464.95</v>
      </c>
      <c r="BH7" s="253">
        <f>'[2]Resumen'!F7</f>
        <v>0</v>
      </c>
      <c r="BI7" s="253"/>
      <c r="BJ7" s="253"/>
      <c r="BK7" s="264">
        <f>'[3]Resumen'!C7</f>
        <v>1095856.12</v>
      </c>
      <c r="BL7" s="264">
        <f>'[3]Resumen'!F7</f>
        <v>0</v>
      </c>
      <c r="BM7" s="264"/>
      <c r="BN7" s="264"/>
      <c r="BO7" s="270">
        <f>'[5]Resumen'!C7</f>
        <v>1108659.02</v>
      </c>
      <c r="BP7" s="270"/>
      <c r="BQ7" s="270"/>
      <c r="BR7" s="270"/>
      <c r="BS7" s="26">
        <f t="shared" si="0"/>
        <v>1983.4595382890298</v>
      </c>
      <c r="BT7" s="45">
        <f t="shared" si="1"/>
        <v>0.1614884572257438</v>
      </c>
      <c r="BU7" s="45">
        <f t="shared" si="2"/>
        <v>0.625</v>
      </c>
      <c r="BV7" s="45">
        <f t="shared" si="3"/>
        <v>0.65</v>
      </c>
      <c r="BW7" s="45">
        <f t="shared" si="4"/>
        <v>0.675</v>
      </c>
      <c r="BX7" s="45">
        <f t="shared" si="5"/>
        <v>0.7</v>
      </c>
      <c r="BY7" s="45">
        <f t="shared" si="6"/>
        <v>0.725</v>
      </c>
      <c r="BZ7" s="45">
        <f t="shared" si="7"/>
        <v>0.75</v>
      </c>
      <c r="CA7" s="45">
        <f t="shared" si="8"/>
        <v>0.775</v>
      </c>
      <c r="CB7" s="45">
        <f t="shared" si="9"/>
        <v>0.8</v>
      </c>
      <c r="CC7" s="45">
        <f t="shared" si="10"/>
        <v>0.825</v>
      </c>
      <c r="CD7" s="45">
        <f t="shared" si="11"/>
        <v>0.85</v>
      </c>
      <c r="CE7" s="45">
        <f t="shared" si="12"/>
        <v>0.875</v>
      </c>
      <c r="CF7" s="45">
        <f t="shared" si="13"/>
        <v>0.9</v>
      </c>
      <c r="CG7" s="45">
        <f t="shared" si="14"/>
        <v>0.925</v>
      </c>
      <c r="CH7" s="45">
        <f aca="true" t="shared" si="20" ref="CH7:CH12">IF((1-($CK$2-BG$2)/$C7)&gt;0,(1-($CK$2-BG$2)/$C7),0)</f>
        <v>0.95</v>
      </c>
      <c r="CI7" s="45">
        <f t="shared" si="15"/>
        <v>0.975</v>
      </c>
      <c r="CJ7" s="45">
        <f t="shared" si="16"/>
        <v>1</v>
      </c>
      <c r="CK7" s="260">
        <f t="shared" si="17"/>
        <v>23342910.481692415</v>
      </c>
      <c r="CL7" s="260">
        <f t="shared" si="18"/>
        <v>0</v>
      </c>
      <c r="CM7" s="260">
        <f t="shared" si="19"/>
        <v>8406475.314844819</v>
      </c>
    </row>
    <row r="8" spans="1:91" ht="12.75" customHeight="1">
      <c r="A8" s="422"/>
      <c r="B8" s="3" t="s">
        <v>10</v>
      </c>
      <c r="C8" s="7">
        <v>7</v>
      </c>
      <c r="D8" s="37">
        <v>3605931.36620409</v>
      </c>
      <c r="E8" s="144"/>
      <c r="F8" s="145">
        <v>2006491.8539852</v>
      </c>
      <c r="G8" s="86">
        <v>516686.54</v>
      </c>
      <c r="H8" s="87"/>
      <c r="I8" s="124"/>
      <c r="J8" s="87"/>
      <c r="K8" s="88">
        <v>20337.78</v>
      </c>
      <c r="L8" s="89">
        <v>0</v>
      </c>
      <c r="M8" s="146"/>
      <c r="N8" s="90"/>
      <c r="O8" s="94">
        <v>50764.86</v>
      </c>
      <c r="P8" s="92"/>
      <c r="Q8" s="93"/>
      <c r="R8" s="92"/>
      <c r="S8" s="147">
        <v>12982.75</v>
      </c>
      <c r="T8" s="113"/>
      <c r="U8" s="147"/>
      <c r="V8" s="148"/>
      <c r="W8" s="56">
        <v>29305.8</v>
      </c>
      <c r="X8" s="56">
        <v>0</v>
      </c>
      <c r="Y8" s="56"/>
      <c r="Z8" s="57"/>
      <c r="AA8" s="75">
        <v>178964.1</v>
      </c>
      <c r="AB8" s="149">
        <v>0</v>
      </c>
      <c r="AC8" s="150"/>
      <c r="AD8" s="61"/>
      <c r="AE8" s="62">
        <v>60471.6</v>
      </c>
      <c r="AF8" s="62">
        <v>0</v>
      </c>
      <c r="AG8" s="151"/>
      <c r="AH8" s="60"/>
      <c r="AI8" s="197">
        <v>6430</v>
      </c>
      <c r="AJ8" s="147">
        <v>0</v>
      </c>
      <c r="AK8" s="147"/>
      <c r="AL8" s="148"/>
      <c r="AM8" s="198">
        <v>0</v>
      </c>
      <c r="AN8" s="198">
        <v>0</v>
      </c>
      <c r="AO8" s="198"/>
      <c r="AP8" s="234"/>
      <c r="AQ8" s="152">
        <v>6797.9</v>
      </c>
      <c r="AR8" s="152">
        <v>0</v>
      </c>
      <c r="AS8" s="152"/>
      <c r="AT8" s="225"/>
      <c r="AU8" s="125">
        <v>237363.90000000002</v>
      </c>
      <c r="AV8" s="125">
        <v>0</v>
      </c>
      <c r="AW8" s="125"/>
      <c r="AX8" s="227"/>
      <c r="AY8" s="128">
        <v>11942</v>
      </c>
      <c r="AZ8" s="128">
        <v>0</v>
      </c>
      <c r="BA8" s="128"/>
      <c r="BB8" s="128"/>
      <c r="BC8" s="135">
        <f>'[1]Resumen'!C8</f>
        <v>7900.75</v>
      </c>
      <c r="BD8" s="135">
        <f>'[1]Resumen'!F8</f>
        <v>0</v>
      </c>
      <c r="BE8" s="135"/>
      <c r="BF8" s="135"/>
      <c r="BG8" s="253">
        <f>'[2]Resumen'!C8</f>
        <v>3235.56</v>
      </c>
      <c r="BH8" s="253">
        <f>'[2]Resumen'!F8</f>
        <v>0</v>
      </c>
      <c r="BI8" s="253"/>
      <c r="BJ8" s="253"/>
      <c r="BK8" s="264">
        <f>'[3]Resumen'!C8</f>
        <v>577966.28</v>
      </c>
      <c r="BL8" s="264">
        <f>'[3]Resumen'!F8</f>
        <v>0</v>
      </c>
      <c r="BM8" s="264"/>
      <c r="BN8" s="264"/>
      <c r="BO8" s="270">
        <f>'[5]Resumen'!C8</f>
        <v>35211.259999999995</v>
      </c>
      <c r="BP8" s="270"/>
      <c r="BQ8" s="270"/>
      <c r="BR8" s="270"/>
      <c r="BS8" s="26">
        <f t="shared" si="0"/>
        <v>1997.895094374101</v>
      </c>
      <c r="BT8" s="45">
        <f t="shared" si="1"/>
        <v>0</v>
      </c>
      <c r="BU8" s="45">
        <f t="shared" si="2"/>
        <v>0</v>
      </c>
      <c r="BV8" s="45">
        <f t="shared" si="3"/>
        <v>0</v>
      </c>
      <c r="BW8" s="45">
        <f t="shared" si="4"/>
        <v>0</v>
      </c>
      <c r="BX8" s="45">
        <f t="shared" si="5"/>
        <v>0</v>
      </c>
      <c r="BY8" s="45">
        <f t="shared" si="6"/>
        <v>0</v>
      </c>
      <c r="BZ8" s="45">
        <f t="shared" si="7"/>
        <v>0</v>
      </c>
      <c r="CA8" s="45">
        <f t="shared" si="8"/>
        <v>0</v>
      </c>
      <c r="CB8" s="45">
        <f t="shared" si="9"/>
        <v>0</v>
      </c>
      <c r="CC8" s="45">
        <f t="shared" si="10"/>
        <v>0</v>
      </c>
      <c r="CD8" s="45">
        <f t="shared" si="11"/>
        <v>0.1428571428571429</v>
      </c>
      <c r="CE8" s="45">
        <f t="shared" si="12"/>
        <v>0.2857142857142857</v>
      </c>
      <c r="CF8" s="45">
        <f t="shared" si="13"/>
        <v>0.4285714285714286</v>
      </c>
      <c r="CG8" s="45">
        <f t="shared" si="14"/>
        <v>0.5714285714285714</v>
      </c>
      <c r="CH8" s="45">
        <f t="shared" si="20"/>
        <v>0.7142857142857143</v>
      </c>
      <c r="CI8" s="45">
        <f t="shared" si="15"/>
        <v>0.8571428571428572</v>
      </c>
      <c r="CJ8" s="45">
        <f t="shared" si="16"/>
        <v>1</v>
      </c>
      <c r="CK8" s="260">
        <f t="shared" si="17"/>
        <v>5089563.730671382</v>
      </c>
      <c r="CL8" s="260">
        <f t="shared" si="18"/>
        <v>4371833.09292541</v>
      </c>
      <c r="CM8" s="260">
        <f t="shared" si="19"/>
        <v>528435.8126879991</v>
      </c>
    </row>
    <row r="9" spans="1:91" ht="12.75" customHeight="1">
      <c r="A9" s="422"/>
      <c r="B9" s="3" t="s">
        <v>11</v>
      </c>
      <c r="C9" s="7">
        <v>4</v>
      </c>
      <c r="D9" s="37">
        <v>4696061.24709316</v>
      </c>
      <c r="E9" s="144"/>
      <c r="F9" s="145">
        <v>2614696.19114189</v>
      </c>
      <c r="G9" s="86">
        <v>217025.03</v>
      </c>
      <c r="H9" s="87"/>
      <c r="I9" s="124"/>
      <c r="J9" s="87"/>
      <c r="K9" s="88">
        <v>154928.79</v>
      </c>
      <c r="L9" s="89">
        <v>0</v>
      </c>
      <c r="M9" s="146"/>
      <c r="N9" s="90"/>
      <c r="O9" s="94">
        <v>173538.07200000007</v>
      </c>
      <c r="P9" s="92"/>
      <c r="Q9" s="93"/>
      <c r="R9" s="92"/>
      <c r="S9" s="147">
        <v>226869.12</v>
      </c>
      <c r="T9" s="113"/>
      <c r="U9" s="147"/>
      <c r="V9" s="148"/>
      <c r="W9" s="56">
        <v>459584.46</v>
      </c>
      <c r="X9" s="56">
        <v>0</v>
      </c>
      <c r="Y9" s="56"/>
      <c r="Z9" s="57"/>
      <c r="AA9" s="75">
        <v>254650.30000000002</v>
      </c>
      <c r="AB9" s="149">
        <v>0</v>
      </c>
      <c r="AC9" s="150"/>
      <c r="AD9" s="61"/>
      <c r="AE9" s="62">
        <v>77820.41</v>
      </c>
      <c r="AF9" s="62">
        <v>0</v>
      </c>
      <c r="AG9" s="151"/>
      <c r="AH9" s="60"/>
      <c r="AI9" s="197">
        <v>288251.0075000001</v>
      </c>
      <c r="AJ9" s="147">
        <v>0</v>
      </c>
      <c r="AK9" s="147"/>
      <c r="AL9" s="148"/>
      <c r="AM9" s="198">
        <v>76228.29</v>
      </c>
      <c r="AN9" s="198">
        <v>0</v>
      </c>
      <c r="AO9" s="198"/>
      <c r="AP9" s="234"/>
      <c r="AQ9" s="152">
        <v>133801.85</v>
      </c>
      <c r="AR9" s="152">
        <v>0</v>
      </c>
      <c r="AS9" s="152"/>
      <c r="AT9" s="225"/>
      <c r="AU9" s="125">
        <v>0</v>
      </c>
      <c r="AV9" s="125">
        <v>0</v>
      </c>
      <c r="AW9" s="125"/>
      <c r="AX9" s="203"/>
      <c r="AY9" s="128">
        <v>272670.61</v>
      </c>
      <c r="AZ9" s="128">
        <v>0</v>
      </c>
      <c r="BA9" s="128"/>
      <c r="BB9" s="128"/>
      <c r="BC9" s="135">
        <f>'[1]Resumen'!C9</f>
        <v>607915.41</v>
      </c>
      <c r="BD9" s="135">
        <f>'[1]Resumen'!F9</f>
        <v>0</v>
      </c>
      <c r="BE9" s="135"/>
      <c r="BF9" s="135"/>
      <c r="BG9" s="253">
        <f>'[2]Resumen'!C9</f>
        <v>419201.62</v>
      </c>
      <c r="BH9" s="253">
        <f>'[2]Resumen'!F9</f>
        <v>0</v>
      </c>
      <c r="BI9" s="253"/>
      <c r="BJ9" s="253"/>
      <c r="BK9" s="264">
        <f>'[3]Resumen'!C9</f>
        <v>158413.68000000002</v>
      </c>
      <c r="BL9" s="264">
        <f>'[3]Resumen'!F9</f>
        <v>0</v>
      </c>
      <c r="BM9" s="264"/>
      <c r="BN9" s="264"/>
      <c r="BO9" s="270">
        <f>'[5]Resumen'!C9</f>
        <v>220222.80999999997</v>
      </c>
      <c r="BP9" s="270"/>
      <c r="BQ9" s="270"/>
      <c r="BR9" s="270"/>
      <c r="BS9" s="26">
        <f t="shared" si="0"/>
        <v>1999.2271397697468</v>
      </c>
      <c r="BT9" s="45">
        <f t="shared" si="1"/>
        <v>0</v>
      </c>
      <c r="BU9" s="45">
        <f t="shared" si="2"/>
        <v>0</v>
      </c>
      <c r="BV9" s="45">
        <f t="shared" si="3"/>
        <v>0</v>
      </c>
      <c r="BW9" s="45">
        <f t="shared" si="4"/>
        <v>0</v>
      </c>
      <c r="BX9" s="45">
        <f t="shared" si="5"/>
        <v>0</v>
      </c>
      <c r="BY9" s="45">
        <f t="shared" si="6"/>
        <v>0</v>
      </c>
      <c r="BZ9" s="45">
        <f t="shared" si="7"/>
        <v>0</v>
      </c>
      <c r="CA9" s="45">
        <f t="shared" si="8"/>
        <v>0</v>
      </c>
      <c r="CB9" s="45">
        <f t="shared" si="9"/>
        <v>0</v>
      </c>
      <c r="CC9" s="45">
        <f t="shared" si="10"/>
        <v>0</v>
      </c>
      <c r="CD9" s="45">
        <f t="shared" si="11"/>
        <v>0</v>
      </c>
      <c r="CE9" s="45">
        <f t="shared" si="12"/>
        <v>0</v>
      </c>
      <c r="CF9" s="45">
        <f t="shared" si="13"/>
        <v>0</v>
      </c>
      <c r="CG9" s="45">
        <f t="shared" si="14"/>
        <v>0.25</v>
      </c>
      <c r="CH9" s="45">
        <f t="shared" si="20"/>
        <v>0.5</v>
      </c>
      <c r="CI9" s="45">
        <f t="shared" si="15"/>
        <v>0.75</v>
      </c>
      <c r="CJ9" s="45">
        <f t="shared" si="16"/>
        <v>1</v>
      </c>
      <c r="CK9" s="260">
        <f t="shared" si="17"/>
        <v>7921848.417913057</v>
      </c>
      <c r="CL9" s="260">
        <f t="shared" si="18"/>
        <v>6694218.842707136</v>
      </c>
      <c r="CM9" s="260">
        <f t="shared" si="19"/>
        <v>626044.5237177466</v>
      </c>
    </row>
    <row r="10" spans="1:91" ht="12.75" customHeight="1">
      <c r="A10" s="422"/>
      <c r="B10" s="3" t="s">
        <v>12</v>
      </c>
      <c r="C10" s="7">
        <v>5</v>
      </c>
      <c r="D10" s="37">
        <v>5798560.323719959</v>
      </c>
      <c r="E10" s="144"/>
      <c r="F10" s="145">
        <v>3227551.952161356</v>
      </c>
      <c r="G10" s="86">
        <v>0</v>
      </c>
      <c r="H10" s="87"/>
      <c r="I10" s="124"/>
      <c r="J10" s="87"/>
      <c r="K10" s="88">
        <v>0</v>
      </c>
      <c r="L10" s="89">
        <v>0</v>
      </c>
      <c r="M10" s="146"/>
      <c r="N10" s="90"/>
      <c r="O10" s="94">
        <v>0</v>
      </c>
      <c r="P10" s="92"/>
      <c r="Q10" s="93"/>
      <c r="R10" s="92"/>
      <c r="S10" s="147">
        <v>0</v>
      </c>
      <c r="T10" s="113"/>
      <c r="U10" s="147"/>
      <c r="V10" s="148"/>
      <c r="W10" s="56">
        <v>405378.07</v>
      </c>
      <c r="X10" s="56">
        <v>0</v>
      </c>
      <c r="Y10" s="56"/>
      <c r="Z10" s="57"/>
      <c r="AA10" s="75">
        <v>0</v>
      </c>
      <c r="AB10" s="149">
        <v>0</v>
      </c>
      <c r="AC10" s="150"/>
      <c r="AD10" s="61"/>
      <c r="AE10" s="62">
        <v>149314.29</v>
      </c>
      <c r="AF10" s="62">
        <v>0</v>
      </c>
      <c r="AG10" s="151"/>
      <c r="AH10" s="60"/>
      <c r="AI10" s="197">
        <v>0</v>
      </c>
      <c r="AJ10" s="147">
        <v>0</v>
      </c>
      <c r="AK10" s="147"/>
      <c r="AL10" s="148"/>
      <c r="AM10" s="198">
        <v>0</v>
      </c>
      <c r="AN10" s="198">
        <v>0</v>
      </c>
      <c r="AO10" s="198"/>
      <c r="AP10" s="234"/>
      <c r="AQ10" s="152">
        <v>370753.65</v>
      </c>
      <c r="AR10" s="152">
        <v>0</v>
      </c>
      <c r="AS10" s="152"/>
      <c r="AT10" s="225"/>
      <c r="AU10" s="125">
        <v>578298.94</v>
      </c>
      <c r="AV10" s="125">
        <v>0</v>
      </c>
      <c r="AW10" s="125"/>
      <c r="AX10" s="227"/>
      <c r="AY10" s="128">
        <v>474988</v>
      </c>
      <c r="AZ10" s="128">
        <v>0</v>
      </c>
      <c r="BA10" s="128"/>
      <c r="BB10" s="128"/>
      <c r="BC10" s="135">
        <f>'[1]Resumen'!C10</f>
        <v>0</v>
      </c>
      <c r="BD10" s="135">
        <f>'[1]Resumen'!F10</f>
        <v>0</v>
      </c>
      <c r="BE10" s="135"/>
      <c r="BF10" s="135"/>
      <c r="BG10" s="253">
        <f>'[2]Resumen'!C10</f>
        <v>1163538.24</v>
      </c>
      <c r="BH10" s="253">
        <f>'[2]Resumen'!F10</f>
        <v>0</v>
      </c>
      <c r="BI10" s="253"/>
      <c r="BJ10" s="253"/>
      <c r="BK10" s="264">
        <f>'[3]Resumen'!C10</f>
        <v>905277.61</v>
      </c>
      <c r="BL10" s="264">
        <f>'[3]Resumen'!F10</f>
        <v>0</v>
      </c>
      <c r="BM10" s="264"/>
      <c r="BN10" s="264"/>
      <c r="BO10" s="270">
        <f>'[5]Resumen'!C10</f>
        <v>143384.65000000002</v>
      </c>
      <c r="BP10" s="270"/>
      <c r="BQ10" s="270"/>
      <c r="BR10" s="270"/>
      <c r="BS10" s="26">
        <f t="shared" si="0"/>
        <v>1998.783063184631</v>
      </c>
      <c r="BT10" s="45">
        <f t="shared" si="1"/>
        <v>0</v>
      </c>
      <c r="BU10" s="45">
        <f t="shared" si="2"/>
        <v>0</v>
      </c>
      <c r="BV10" s="45">
        <f t="shared" si="3"/>
        <v>0</v>
      </c>
      <c r="BW10" s="45">
        <f t="shared" si="4"/>
        <v>0</v>
      </c>
      <c r="BX10" s="45">
        <f t="shared" si="5"/>
        <v>0</v>
      </c>
      <c r="BY10" s="45">
        <f t="shared" si="6"/>
        <v>0</v>
      </c>
      <c r="BZ10" s="45">
        <f t="shared" si="7"/>
        <v>0</v>
      </c>
      <c r="CA10" s="45">
        <f t="shared" si="8"/>
        <v>0</v>
      </c>
      <c r="CB10" s="45">
        <f t="shared" si="9"/>
        <v>0</v>
      </c>
      <c r="CC10" s="45">
        <f t="shared" si="10"/>
        <v>0</v>
      </c>
      <c r="CD10" s="45">
        <f t="shared" si="11"/>
        <v>0</v>
      </c>
      <c r="CE10" s="45">
        <f t="shared" si="12"/>
        <v>0</v>
      </c>
      <c r="CF10" s="45">
        <f t="shared" si="13"/>
        <v>0.19999999999999996</v>
      </c>
      <c r="CG10" s="45">
        <f t="shared" si="14"/>
        <v>0.4</v>
      </c>
      <c r="CH10" s="45">
        <f t="shared" si="20"/>
        <v>0.6</v>
      </c>
      <c r="CI10" s="45">
        <f t="shared" si="15"/>
        <v>0.8</v>
      </c>
      <c r="CJ10" s="45">
        <f t="shared" si="16"/>
        <v>1</v>
      </c>
      <c r="CK10" s="260">
        <f t="shared" si="17"/>
        <v>9483481.675715448</v>
      </c>
      <c r="CL10" s="260">
        <f t="shared" si="18"/>
        <v>6982568.913796196</v>
      </c>
      <c r="CM10" s="260">
        <f t="shared" si="19"/>
        <v>1526017.771534999</v>
      </c>
    </row>
    <row r="11" spans="1:91" ht="12.75" customHeight="1">
      <c r="A11" s="422"/>
      <c r="B11" s="3" t="s">
        <v>13</v>
      </c>
      <c r="C11" s="7">
        <v>8</v>
      </c>
      <c r="D11" s="37">
        <v>0</v>
      </c>
      <c r="E11" s="144"/>
      <c r="F11" s="145">
        <v>0</v>
      </c>
      <c r="G11" s="86">
        <v>117405.06</v>
      </c>
      <c r="H11" s="87"/>
      <c r="I11" s="124"/>
      <c r="J11" s="87"/>
      <c r="K11" s="88">
        <v>0</v>
      </c>
      <c r="L11" s="89">
        <v>0</v>
      </c>
      <c r="M11" s="146"/>
      <c r="N11" s="90"/>
      <c r="O11" s="94">
        <v>98287.808233</v>
      </c>
      <c r="P11" s="92"/>
      <c r="Q11" s="93"/>
      <c r="R11" s="92"/>
      <c r="S11" s="147">
        <v>182960.31</v>
      </c>
      <c r="T11" s="113"/>
      <c r="U11" s="147"/>
      <c r="V11" s="148"/>
      <c r="W11" s="56">
        <v>6456.27</v>
      </c>
      <c r="X11" s="56">
        <v>0</v>
      </c>
      <c r="Y11" s="56"/>
      <c r="Z11" s="57"/>
      <c r="AA11" s="75">
        <v>0</v>
      </c>
      <c r="AB11" s="149">
        <v>0</v>
      </c>
      <c r="AC11" s="150"/>
      <c r="AD11" s="61"/>
      <c r="AE11" s="62">
        <v>0</v>
      </c>
      <c r="AF11" s="62">
        <v>0</v>
      </c>
      <c r="AG11" s="151"/>
      <c r="AH11" s="60"/>
      <c r="AI11" s="197">
        <v>110773.24650000002</v>
      </c>
      <c r="AJ11" s="147">
        <v>0</v>
      </c>
      <c r="AK11" s="147"/>
      <c r="AL11" s="148"/>
      <c r="AM11" s="198">
        <v>92773.35</v>
      </c>
      <c r="AN11" s="198">
        <v>0</v>
      </c>
      <c r="AO11" s="198"/>
      <c r="AP11" s="234"/>
      <c r="AQ11" s="152">
        <v>156532.66999999998</v>
      </c>
      <c r="AR11" s="152">
        <v>0</v>
      </c>
      <c r="AS11" s="152"/>
      <c r="AT11" s="186"/>
      <c r="AU11" s="125">
        <v>105997.39</v>
      </c>
      <c r="AV11" s="125">
        <v>0</v>
      </c>
      <c r="AW11" s="125"/>
      <c r="AX11" s="203"/>
      <c r="AY11" s="128">
        <v>53332.92</v>
      </c>
      <c r="AZ11" s="128">
        <v>0</v>
      </c>
      <c r="BA11" s="128"/>
      <c r="BB11" s="128"/>
      <c r="BC11" s="135">
        <f>'[1]Resumen'!C11</f>
        <v>150723.88</v>
      </c>
      <c r="BD11" s="135">
        <f>'[1]Resumen'!F11</f>
        <v>0</v>
      </c>
      <c r="BE11" s="135"/>
      <c r="BF11" s="135"/>
      <c r="BG11" s="253">
        <f>'[2]Resumen'!C11</f>
        <v>60981.62</v>
      </c>
      <c r="BH11" s="253">
        <f>'[2]Resumen'!F11</f>
        <v>0</v>
      </c>
      <c r="BI11" s="253"/>
      <c r="BJ11" s="253"/>
      <c r="BK11" s="264">
        <f>'[3]Resumen'!C11</f>
        <v>0</v>
      </c>
      <c r="BL11" s="264">
        <f>'[3]Resumen'!F11</f>
        <v>0</v>
      </c>
      <c r="BM11" s="264"/>
      <c r="BN11" s="264"/>
      <c r="BO11" s="270">
        <f>'[5]Resumen'!C11</f>
        <v>0</v>
      </c>
      <c r="BP11" s="270"/>
      <c r="BQ11" s="270"/>
      <c r="BR11" s="270"/>
      <c r="BS11" s="26">
        <f t="shared" si="0"/>
        <v>0</v>
      </c>
      <c r="BT11" s="45">
        <f t="shared" si="1"/>
        <v>0</v>
      </c>
      <c r="BU11" s="45">
        <f t="shared" si="2"/>
        <v>0</v>
      </c>
      <c r="BV11" s="45">
        <f t="shared" si="3"/>
        <v>0</v>
      </c>
      <c r="BW11" s="45">
        <f t="shared" si="4"/>
        <v>0</v>
      </c>
      <c r="BX11" s="45">
        <f t="shared" si="5"/>
        <v>0</v>
      </c>
      <c r="BY11" s="45">
        <f t="shared" si="6"/>
        <v>0</v>
      </c>
      <c r="BZ11" s="45">
        <f t="shared" si="7"/>
        <v>0</v>
      </c>
      <c r="CA11" s="45">
        <f t="shared" si="8"/>
        <v>0</v>
      </c>
      <c r="CB11" s="45">
        <f t="shared" si="9"/>
        <v>0</v>
      </c>
      <c r="CC11" s="45">
        <f t="shared" si="10"/>
        <v>0.125</v>
      </c>
      <c r="CD11" s="45">
        <f t="shared" si="11"/>
        <v>0.25</v>
      </c>
      <c r="CE11" s="45">
        <f t="shared" si="12"/>
        <v>0.375</v>
      </c>
      <c r="CF11" s="45">
        <f t="shared" si="13"/>
        <v>0.5</v>
      </c>
      <c r="CG11" s="45">
        <f t="shared" si="14"/>
        <v>0.625</v>
      </c>
      <c r="CH11" s="45">
        <f t="shared" si="20"/>
        <v>0.75</v>
      </c>
      <c r="CI11" s="45">
        <f t="shared" si="15"/>
        <v>0.875</v>
      </c>
      <c r="CJ11" s="45">
        <f t="shared" si="16"/>
        <v>1</v>
      </c>
      <c r="CK11" s="260">
        <f t="shared" si="17"/>
        <v>924093.7580935057</v>
      </c>
      <c r="CL11" s="260">
        <f t="shared" si="18"/>
        <v>386324.0914355791</v>
      </c>
      <c r="CM11" s="260">
        <f t="shared" si="19"/>
        <v>218665.35473999442</v>
      </c>
    </row>
    <row r="12" spans="1:91" ht="12.75" customHeight="1" thickBot="1">
      <c r="A12" s="422"/>
      <c r="B12" s="10" t="s">
        <v>14</v>
      </c>
      <c r="C12" s="11">
        <v>17</v>
      </c>
      <c r="D12" s="154">
        <v>3671966.99152334</v>
      </c>
      <c r="E12" s="144"/>
      <c r="F12" s="155">
        <v>2042944.2144350202</v>
      </c>
      <c r="G12" s="86">
        <v>89880.83</v>
      </c>
      <c r="H12" s="95"/>
      <c r="I12" s="124"/>
      <c r="J12" s="95"/>
      <c r="K12" s="88">
        <v>334921.35</v>
      </c>
      <c r="L12" s="96">
        <v>0</v>
      </c>
      <c r="M12" s="146"/>
      <c r="N12" s="97"/>
      <c r="O12" s="91">
        <v>128967.56</v>
      </c>
      <c r="P12" s="98"/>
      <c r="Q12" s="93"/>
      <c r="R12" s="98"/>
      <c r="S12" s="85">
        <v>170960.37</v>
      </c>
      <c r="T12" s="113"/>
      <c r="U12" s="147"/>
      <c r="V12" s="35"/>
      <c r="W12" s="56">
        <v>501023.28</v>
      </c>
      <c r="X12" s="56">
        <v>0</v>
      </c>
      <c r="Y12" s="56"/>
      <c r="Z12" s="63"/>
      <c r="AA12" s="69">
        <v>294151.9000000001</v>
      </c>
      <c r="AB12" s="149">
        <v>0</v>
      </c>
      <c r="AC12" s="150"/>
      <c r="AD12" s="64"/>
      <c r="AE12" s="62">
        <v>231400.88</v>
      </c>
      <c r="AF12" s="62">
        <v>0</v>
      </c>
      <c r="AG12" s="151"/>
      <c r="AH12" s="65"/>
      <c r="AI12" s="204">
        <v>79872.89</v>
      </c>
      <c r="AJ12" s="147">
        <v>0</v>
      </c>
      <c r="AK12" s="147"/>
      <c r="AL12" s="35"/>
      <c r="AM12" s="198">
        <v>0</v>
      </c>
      <c r="AN12" s="198">
        <v>0</v>
      </c>
      <c r="AO12" s="198"/>
      <c r="AP12" s="235"/>
      <c r="AQ12" s="152">
        <v>0</v>
      </c>
      <c r="AR12" s="152">
        <v>0</v>
      </c>
      <c r="AS12" s="152"/>
      <c r="AT12" s="226"/>
      <c r="AU12" s="125">
        <v>13823.33</v>
      </c>
      <c r="AV12" s="125">
        <v>0</v>
      </c>
      <c r="AW12" s="125"/>
      <c r="AX12" s="205"/>
      <c r="AY12" s="129">
        <v>0</v>
      </c>
      <c r="AZ12" s="129">
        <v>0</v>
      </c>
      <c r="BA12" s="129"/>
      <c r="BB12" s="129"/>
      <c r="BC12" s="135">
        <f>'[1]Resumen'!C12</f>
        <v>83034.83</v>
      </c>
      <c r="BD12" s="143">
        <f>'[1]Resumen'!F12</f>
        <v>0</v>
      </c>
      <c r="BE12" s="136"/>
      <c r="BF12" s="136"/>
      <c r="BG12" s="254">
        <f>'[2]Resumen'!C12</f>
        <v>46720.15</v>
      </c>
      <c r="BH12" s="254">
        <f>'[2]Resumen'!F12</f>
        <v>0</v>
      </c>
      <c r="BI12" s="254"/>
      <c r="BJ12" s="254"/>
      <c r="BK12" s="265">
        <f>'[3]Resumen'!C12</f>
        <v>102771.54000000001</v>
      </c>
      <c r="BL12" s="265">
        <f>'[3]Resumen'!F12</f>
        <v>0</v>
      </c>
      <c r="BM12" s="265"/>
      <c r="BN12" s="265"/>
      <c r="BO12" s="270">
        <f>'[5]Resumen'!C12</f>
        <v>3365</v>
      </c>
      <c r="BP12" s="271"/>
      <c r="BQ12" s="271"/>
      <c r="BR12" s="271"/>
      <c r="BS12" s="26">
        <f t="shared" si="0"/>
        <v>1993.4581600884674</v>
      </c>
      <c r="BT12" s="45">
        <f t="shared" si="1"/>
        <v>0</v>
      </c>
      <c r="BU12" s="45">
        <f t="shared" si="2"/>
        <v>0.11764705882352944</v>
      </c>
      <c r="BV12" s="45">
        <f t="shared" si="3"/>
        <v>0.17647058823529416</v>
      </c>
      <c r="BW12" s="45">
        <f t="shared" si="4"/>
        <v>0.23529411764705888</v>
      </c>
      <c r="BX12" s="45">
        <f t="shared" si="5"/>
        <v>0.2941176470588235</v>
      </c>
      <c r="BY12" s="46">
        <f t="shared" si="6"/>
        <v>0.3529411764705882</v>
      </c>
      <c r="BZ12" s="45">
        <f t="shared" si="7"/>
        <v>0.4117647058823529</v>
      </c>
      <c r="CA12" s="45">
        <f t="shared" si="8"/>
        <v>0.47058823529411764</v>
      </c>
      <c r="CB12" s="45">
        <f t="shared" si="9"/>
        <v>0.5294117647058824</v>
      </c>
      <c r="CC12" s="45">
        <f t="shared" si="10"/>
        <v>0.5882352941176471</v>
      </c>
      <c r="CD12" s="45">
        <f t="shared" si="11"/>
        <v>0.6470588235294117</v>
      </c>
      <c r="CE12" s="45">
        <f t="shared" si="12"/>
        <v>0.7058823529411764</v>
      </c>
      <c r="CF12" s="45">
        <f t="shared" si="13"/>
        <v>0.7647058823529411</v>
      </c>
      <c r="CG12" s="45">
        <f t="shared" si="14"/>
        <v>0.8235294117647058</v>
      </c>
      <c r="CH12" s="45">
        <f t="shared" si="20"/>
        <v>0.8823529411764706</v>
      </c>
      <c r="CI12" s="45">
        <f t="shared" si="15"/>
        <v>0.9411764705882353</v>
      </c>
      <c r="CJ12" s="45">
        <f t="shared" si="16"/>
        <v>1</v>
      </c>
      <c r="CK12" s="260">
        <f t="shared" si="17"/>
        <v>5410719.769133678</v>
      </c>
      <c r="CL12" s="260">
        <f>CK12-(IF(BT12=0,0,D12-E12)+IF(BU12=0,0,(G12-I12)*G$60)+IF(BV12=0,0,(K12-M12)*K$60)+IF(BW12=0,0,(O12-Q12)*O$60)+IF(BX12=0,0,(S12-U12)*S$60)+IF(BY12=0,0,(W12-Y12)*W$60)+IF(BZ12=0,0,(AA12-AC12)*AA$60)+IF(CA12=0,0,(AE12-AG12)*AE$60)+IF(CB12=0,0,(AI12-AK12)*AI$60)+IF(CC12=0,0,(AM12-AO12)*AM$60)+IF(CD12=0,0,(AQ12-AS12)*$AQ$60)+IF(CE12=0,0,(AU12-AW12)*$AU$60)+IF(CF12=0,0,(AY12-BA12)*$AY$60)++IF(CG12=0,0,(BC12-BE12)*$BC$60)+IF(CH12=0,0,(BG12-BI12)*$BG$60)+IF(CI12=0,0,(BK12-BM12)*$BK$60)+IF(CJ12=0,0,(BO12-BQ12)*$BO$60))</f>
        <v>3671966.9915233385</v>
      </c>
      <c r="CM12" s="260">
        <f t="shared" si="19"/>
        <v>693083.9671913566</v>
      </c>
    </row>
    <row r="13" spans="1:91" ht="12.75" customHeight="1" thickBot="1">
      <c r="A13" s="423"/>
      <c r="B13" s="13" t="s">
        <v>15</v>
      </c>
      <c r="C13" s="14"/>
      <c r="D13" s="38">
        <f>SUM(D5:D12)</f>
        <v>52585618.151573755</v>
      </c>
      <c r="E13" s="38"/>
      <c r="F13" s="38">
        <f aca="true" t="shared" si="21" ref="F13:BD13">SUM(F5:F12)</f>
        <v>30043953.49279329</v>
      </c>
      <c r="G13" s="66">
        <f t="shared" si="21"/>
        <v>3740622.4299999997</v>
      </c>
      <c r="H13" s="66">
        <f t="shared" si="21"/>
        <v>0</v>
      </c>
      <c r="I13" s="66"/>
      <c r="J13" s="66"/>
      <c r="K13" s="115">
        <f t="shared" si="21"/>
        <v>808861.3859999999</v>
      </c>
      <c r="L13" s="115">
        <f t="shared" si="21"/>
        <v>0</v>
      </c>
      <c r="M13" s="115"/>
      <c r="N13" s="115"/>
      <c r="O13" s="67">
        <f t="shared" si="21"/>
        <v>1276647.9412330003</v>
      </c>
      <c r="P13" s="67">
        <f t="shared" si="21"/>
        <v>0</v>
      </c>
      <c r="Q13" s="67"/>
      <c r="R13" s="67"/>
      <c r="S13" s="156">
        <f t="shared" si="21"/>
        <v>1114308.6</v>
      </c>
      <c r="T13" s="157">
        <f t="shared" si="21"/>
        <v>0</v>
      </c>
      <c r="U13" s="157"/>
      <c r="V13" s="158"/>
      <c r="W13" s="66">
        <f t="shared" si="21"/>
        <v>2197174.6100000003</v>
      </c>
      <c r="X13" s="66">
        <f t="shared" si="21"/>
        <v>0</v>
      </c>
      <c r="Y13" s="66"/>
      <c r="Z13" s="66"/>
      <c r="AA13" s="115">
        <f t="shared" si="21"/>
        <v>1429651.2100000002</v>
      </c>
      <c r="AB13" s="115">
        <f t="shared" si="21"/>
        <v>0</v>
      </c>
      <c r="AC13" s="115"/>
      <c r="AD13" s="115"/>
      <c r="AE13" s="67">
        <f t="shared" si="21"/>
        <v>1118910.9100000001</v>
      </c>
      <c r="AF13" s="67">
        <f t="shared" si="21"/>
        <v>0</v>
      </c>
      <c r="AG13" s="67"/>
      <c r="AH13" s="116"/>
      <c r="AI13" s="206">
        <f t="shared" si="21"/>
        <v>2765867.1404624</v>
      </c>
      <c r="AJ13" s="157">
        <f t="shared" si="21"/>
        <v>0</v>
      </c>
      <c r="AK13" s="157"/>
      <c r="AL13" s="158"/>
      <c r="AM13" s="207">
        <f t="shared" si="21"/>
        <v>524984.4999999999</v>
      </c>
      <c r="AN13" s="236">
        <f t="shared" si="21"/>
        <v>0</v>
      </c>
      <c r="AO13" s="237"/>
      <c r="AP13" s="238"/>
      <c r="AQ13" s="184">
        <f t="shared" si="21"/>
        <v>1455482.0899999999</v>
      </c>
      <c r="AR13" s="188">
        <f t="shared" si="21"/>
        <v>0</v>
      </c>
      <c r="AS13" s="182"/>
      <c r="AT13" s="189"/>
      <c r="AU13" s="201">
        <f t="shared" si="21"/>
        <v>1567880.3699999999</v>
      </c>
      <c r="AV13" s="208">
        <f t="shared" si="21"/>
        <v>0</v>
      </c>
      <c r="AW13" s="199"/>
      <c r="AX13" s="209"/>
      <c r="AY13" s="130">
        <f t="shared" si="21"/>
        <v>1253316.15</v>
      </c>
      <c r="AZ13" s="130">
        <f t="shared" si="21"/>
        <v>0</v>
      </c>
      <c r="BA13" s="130"/>
      <c r="BB13" s="130"/>
      <c r="BC13" s="137">
        <f t="shared" si="21"/>
        <v>1627680.9</v>
      </c>
      <c r="BD13" s="137">
        <f t="shared" si="21"/>
        <v>0</v>
      </c>
      <c r="BE13" s="137"/>
      <c r="BF13" s="137"/>
      <c r="BG13" s="255">
        <f>+SUM(BG5:BG12)</f>
        <v>10786027.93</v>
      </c>
      <c r="BH13" s="255">
        <f>+SUM(BH5:BH12)</f>
        <v>0</v>
      </c>
      <c r="BI13" s="255"/>
      <c r="BJ13" s="255"/>
      <c r="BK13" s="266">
        <f>+SUM(BK5:BK12)</f>
        <v>6982533.2299999995</v>
      </c>
      <c r="BL13" s="266">
        <f>+SUM(BL5:BL12)</f>
        <v>0</v>
      </c>
      <c r="BM13" s="266"/>
      <c r="BN13" s="266"/>
      <c r="BO13" s="272">
        <f>+SUM(BO5:BO12)</f>
        <v>6846070.740000001</v>
      </c>
      <c r="BP13" s="272">
        <f>+SUM(BP5:BP12)</f>
        <v>0</v>
      </c>
      <c r="BQ13" s="272"/>
      <c r="BR13" s="272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261">
        <f>SUM(CK5:CK12)</f>
        <v>92635741.03012158</v>
      </c>
      <c r="CL13" s="261">
        <f>SUM(CL5:CL12)</f>
        <v>44541124.24045903</v>
      </c>
      <c r="CM13" s="261">
        <f>SUM(CM5:CM12)</f>
        <v>27392658.98169879</v>
      </c>
    </row>
    <row r="14" spans="1:91" ht="12.75" customHeight="1">
      <c r="A14" s="6"/>
      <c r="B14" s="4" t="s">
        <v>18</v>
      </c>
      <c r="C14" s="15"/>
      <c r="D14" s="40">
        <v>0</v>
      </c>
      <c r="E14" s="180"/>
      <c r="F14" s="76">
        <v>0</v>
      </c>
      <c r="G14" s="103"/>
      <c r="H14" s="103"/>
      <c r="I14" s="103"/>
      <c r="J14" s="103"/>
      <c r="K14" s="104"/>
      <c r="L14" s="105">
        <v>0</v>
      </c>
      <c r="M14" s="105"/>
      <c r="N14" s="104"/>
      <c r="O14" s="106"/>
      <c r="P14" s="106"/>
      <c r="Q14" s="106"/>
      <c r="R14" s="106"/>
      <c r="S14" s="161">
        <v>0</v>
      </c>
      <c r="T14" s="161"/>
      <c r="U14" s="162"/>
      <c r="V14" s="163"/>
      <c r="W14" s="72"/>
      <c r="X14" s="72"/>
      <c r="Y14" s="73"/>
      <c r="Z14" s="72"/>
      <c r="AA14" s="74"/>
      <c r="AB14" s="74"/>
      <c r="AC14" s="164"/>
      <c r="AD14" s="74"/>
      <c r="AE14" s="51"/>
      <c r="AF14" s="51"/>
      <c r="AG14" s="52"/>
      <c r="AH14" s="51"/>
      <c r="AI14" s="211"/>
      <c r="AJ14" s="163"/>
      <c r="AK14" s="163"/>
      <c r="AL14" s="163"/>
      <c r="AM14" s="212">
        <v>0</v>
      </c>
      <c r="AN14" s="239">
        <v>0</v>
      </c>
      <c r="AO14" s="239"/>
      <c r="AP14" s="240"/>
      <c r="AQ14" s="190">
        <v>0</v>
      </c>
      <c r="AR14" s="183">
        <v>0</v>
      </c>
      <c r="AS14" s="183"/>
      <c r="AT14" s="191"/>
      <c r="AU14" s="213">
        <v>0</v>
      </c>
      <c r="AV14" s="200">
        <v>0</v>
      </c>
      <c r="AW14" s="200"/>
      <c r="AX14" s="214"/>
      <c r="AY14" s="127">
        <v>0</v>
      </c>
      <c r="AZ14" s="127">
        <v>0</v>
      </c>
      <c r="BA14" s="127"/>
      <c r="BB14" s="127"/>
      <c r="BC14" s="142"/>
      <c r="BD14" s="142"/>
      <c r="BE14" s="142"/>
      <c r="BF14" s="142"/>
      <c r="BG14" s="253"/>
      <c r="BH14" s="253"/>
      <c r="BI14" s="253"/>
      <c r="BJ14" s="253"/>
      <c r="BK14" s="264"/>
      <c r="BL14" s="264"/>
      <c r="BM14" s="264"/>
      <c r="BN14" s="264"/>
      <c r="BO14" s="270"/>
      <c r="BP14" s="270"/>
      <c r="BQ14" s="270"/>
      <c r="BR14" s="270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262"/>
      <c r="CL14" s="262"/>
      <c r="CM14" s="262"/>
    </row>
    <row r="15" spans="1:91" ht="12.75" customHeight="1">
      <c r="A15" s="6"/>
      <c r="B15" s="3" t="s">
        <v>95</v>
      </c>
      <c r="C15" s="7">
        <v>30</v>
      </c>
      <c r="D15" s="37">
        <v>14258943.477268081</v>
      </c>
      <c r="E15" s="144"/>
      <c r="F15" s="145">
        <v>8161634.986512598</v>
      </c>
      <c r="G15" s="86">
        <v>152319</v>
      </c>
      <c r="H15" s="87"/>
      <c r="I15" s="124"/>
      <c r="J15" s="87"/>
      <c r="K15" s="88">
        <v>338129.06</v>
      </c>
      <c r="L15" s="89">
        <v>0</v>
      </c>
      <c r="M15" s="146"/>
      <c r="N15" s="90"/>
      <c r="O15" s="94">
        <v>0</v>
      </c>
      <c r="P15" s="92"/>
      <c r="Q15" s="93"/>
      <c r="R15" s="92"/>
      <c r="S15" s="147">
        <v>320245</v>
      </c>
      <c r="T15" s="113"/>
      <c r="U15" s="147"/>
      <c r="V15" s="148"/>
      <c r="W15" s="56">
        <v>11341.38</v>
      </c>
      <c r="X15" s="56">
        <v>0</v>
      </c>
      <c r="Y15" s="56"/>
      <c r="Z15" s="57"/>
      <c r="AA15" s="75">
        <v>12304.695</v>
      </c>
      <c r="AB15" s="149">
        <v>0</v>
      </c>
      <c r="AC15" s="150"/>
      <c r="AD15" s="61"/>
      <c r="AE15" s="62">
        <v>29864.48</v>
      </c>
      <c r="AF15" s="62">
        <v>0</v>
      </c>
      <c r="AG15" s="151"/>
      <c r="AH15" s="60"/>
      <c r="AI15" s="197">
        <v>0</v>
      </c>
      <c r="AJ15" s="147">
        <v>0</v>
      </c>
      <c r="AK15" s="147"/>
      <c r="AL15" s="148"/>
      <c r="AM15" s="198">
        <v>116035.58</v>
      </c>
      <c r="AN15" s="198">
        <v>0</v>
      </c>
      <c r="AO15" s="198"/>
      <c r="AP15" s="234"/>
      <c r="AQ15" s="152">
        <v>1076464.81</v>
      </c>
      <c r="AR15" s="152">
        <v>0</v>
      </c>
      <c r="AS15" s="152"/>
      <c r="AT15" s="186"/>
      <c r="AU15" s="125">
        <v>0</v>
      </c>
      <c r="AV15" s="125">
        <v>0</v>
      </c>
      <c r="AW15" s="125"/>
      <c r="AX15" s="203"/>
      <c r="AY15" s="128">
        <v>0</v>
      </c>
      <c r="AZ15" s="128">
        <v>0</v>
      </c>
      <c r="BA15" s="128"/>
      <c r="BB15" s="128"/>
      <c r="BC15" s="138">
        <f>'[1]Resumen'!C15</f>
        <v>0</v>
      </c>
      <c r="BD15" s="135">
        <f>'[1]Resumen'!F15</f>
        <v>0</v>
      </c>
      <c r="BE15" s="135"/>
      <c r="BF15" s="135"/>
      <c r="BG15" s="253">
        <f>'[2]Resumen'!C15</f>
        <v>0</v>
      </c>
      <c r="BH15" s="253">
        <f>'[2]Resumen'!F15</f>
        <v>0</v>
      </c>
      <c r="BI15" s="253"/>
      <c r="BJ15" s="253"/>
      <c r="BK15" s="264">
        <f>'[3]Resumen'!C15</f>
        <v>68791.2</v>
      </c>
      <c r="BL15" s="264">
        <f>'[3]Resumen'!F15</f>
        <v>0</v>
      </c>
      <c r="BM15" s="264"/>
      <c r="BN15" s="264"/>
      <c r="BO15" s="270">
        <f>'[5]Resumen'!C15</f>
        <v>0</v>
      </c>
      <c r="BP15" s="270"/>
      <c r="BQ15" s="270"/>
      <c r="BR15" s="270"/>
      <c r="BS15" s="26">
        <f>IF(D15=0,0,2001-(D15-F15)*C15/D15)</f>
        <v>1988.1716123277802</v>
      </c>
      <c r="BT15" s="45">
        <f>IF((1-($CK$2-$BS15)/$C15)&gt;0,(1-($CK$2-$BS15)/$C15),0)</f>
        <v>0.03905374425933894</v>
      </c>
      <c r="BU15" s="45">
        <f>IF((1-($CK$2-G$2)/$C15)&gt;0,(1-($CK$2-G$2)/$C15),0)</f>
        <v>0.5</v>
      </c>
      <c r="BV15" s="45">
        <f>IF((1-($CK$2-K$2)/$C15)&gt;0,(1-($CK$2-K$2)/$C15),0)</f>
        <v>0.5333333333333333</v>
      </c>
      <c r="BW15" s="45">
        <f>IF((1-($CK$2-O$2)/$C15)&gt;0,(1-($CK$2-O$2)/$C15),0)</f>
        <v>0.5666666666666667</v>
      </c>
      <c r="BX15" s="45">
        <f>IF((1-($CK$2-S$2)/$C15)&gt;0,(1-($CK$2-S$2)/$C15),0)</f>
        <v>0.6</v>
      </c>
      <c r="BY15" s="45">
        <f>IF((1-($CK$2-W$2)/$C15)&gt;0,(1-($CK$2-W$2)/$C15),0)</f>
        <v>0.6333333333333333</v>
      </c>
      <c r="BZ15" s="45">
        <f>IF((1-($CK$2-AA$2)/$C15)&gt;0,(1-($CK$2-AA$2)/$C15),0)</f>
        <v>0.6666666666666667</v>
      </c>
      <c r="CA15" s="45">
        <f>IF((1-($CK$2-AE$2)/$C15)&gt;0,(1-($CK$2-AE$2)/$C15),0)</f>
        <v>0.7</v>
      </c>
      <c r="CB15" s="45">
        <f>IF((1-($CK$2-AI$2)/$C15)&gt;0,(1-($CK$2-AI$2)/$C15),0)</f>
        <v>0.7333333333333334</v>
      </c>
      <c r="CC15" s="45">
        <f>IF((1-($CK$2-AM$2)/$C15)&gt;0,(1-($CK$2-AM$2)/$C15),0)</f>
        <v>0.7666666666666666</v>
      </c>
      <c r="CD15" s="45">
        <f>IF((1-($CK$2-AQ$2)/$C15)&gt;0,(1-($CK$2-AQ$2)/$C15),0)</f>
        <v>0.8</v>
      </c>
      <c r="CE15" s="45">
        <f>IF((1-($CK$2-AU$2)/$C15)&gt;0,(1-($CK$2-AU$2)/$C15),0)</f>
        <v>0.8333333333333334</v>
      </c>
      <c r="CF15" s="45">
        <f>IF((1-($CK$2-AY$2)/$C15)&gt;0,(1-($CK$2-AY$2)/$C15),0)</f>
        <v>0.8666666666666667</v>
      </c>
      <c r="CG15" s="45">
        <f>IF((1-($CK$2-BC$2)/$C15)&gt;0,(1-($CK$2-BC$2)/$C15),0)</f>
        <v>0.9</v>
      </c>
      <c r="CH15" s="45">
        <f>IF((1-($CK$2-BG$2)/$C15)&gt;0,(1-($CK$2-BG$2)/$C15),0)</f>
        <v>0.9333333333333333</v>
      </c>
      <c r="CI15" s="45">
        <f>IF((1-($CK$2-BK$2)/$C15)&gt;0,(1-($CK$2-BK$2)/$C15),0)</f>
        <v>0.9666666666666667</v>
      </c>
      <c r="CJ15" s="45">
        <f>IF((1-($CK$2-BO$2)/$C15)&gt;0,(1-($CK$2-BO$2)/$C15),0)</f>
        <v>1</v>
      </c>
      <c r="CK15" s="260">
        <f>+D15-E15+(G15-I15)*G$61+(K15-M15)*K$61+(O15-Q15)*O$61+(S15-U15)*S$61+(W15-Y15)*W$61+(AA15-AC15)*AA$61+(AE15-AG15)*AE$61+(AI15-AK15)*AI$61+(AM15-AO15)*AM$61+(AQ15-AS15)*$AQ$61+(AU15-AW15)*$AU$61+(AY15-BA15)*$AY$61+(BC15-BE15)*$BC$61+(BG15-BI15)*$BG$61+(BK15-BM15)*$BK$61+(BO15-BQ15)*$BO$61</f>
        <v>16112783.935102344</v>
      </c>
      <c r="CL15" s="260">
        <f>CK15-(IF(BT15=0,0,D15-E15)+IF(BU15=0,0,(G15-I15)*G$61)+IF(BV15=0,0,(K15-M15)*K$61)+IF(BW15=0,0,(O15-Q15)*O$61)+IF(BX15=0,0,(S15-U15)*S$61)+IF(BY15=0,0,(W15-Y15)*W$61)+IF(BZ15=0,0,(AA15-AC15)*AA$61)+IF(CA15=0,0,(AE15-AG15)*AE$61)+IF(CB15=0,0,(AI15-AK15)*AI$61)+IF(CC15=0,0,(AM15-AO15)*AM$61)+IF(CD15=0,0,(AQ15-AS15)*$AQ$61)+IF(CE15=0,0,(AU15-AW15)*$AU$61)+IF(CF15=0,0,(AY15-BA15)*$AY$61)++IF(CG15=0,0,(BC15-BE15)*$BC$61)+IF(CH15=0,0,(BG15-BI15)*$BG$61)+IF(CI15=0,0,(BK15-BM15)*$BK$61)+IF(CJ15=0,0,(BO15-BQ15)*$BO$61))</f>
        <v>0</v>
      </c>
      <c r="CM15" s="260">
        <f>(D15-E15)*BT15+((G15-H15-(I15-J15))*G$61)*BU15+((K15-L15-(M15-N15))*K$61)*BV15+((O15-P15-(Q15-R15))*O$61)*BW15+((S15-T15-(U15-V15))*S$61)*BX15+((W15-X15-(Y15-Z15))*W$61)*BY15+((AA15-AB15-(AC15-AD15))*AA$61)*BZ15+((AE15-AF15-(AG15-AH15))*AE$61)*CA15+((AI15-AJ15-(AK15-AL15))*AI$61)*CB15+((AM15-AN15)*CC15-(AO15-AP15))*$AM$61+((AQ15-AR15)*CD15-(AS15-AT15))*$AQ$61+((AU15-AV15)*CE15-(AW15-AX15))*$AU$61+((AY15-AZ15)*CF15-(BA15-BB15))*$AY$61+((BC15-BD15)*CG15-(BF15-BS15))*$BC$61+((BG15-BH15)*CH15-(BI15-BJ15))*$BG$61+((BK15-BL15)*CI15-(BM15-BN15))*$BK$61+((BO15-BP15)*CJ15-(BQ15-BR15))*$BO$61</f>
        <v>1868182.3354204763</v>
      </c>
    </row>
    <row r="16" spans="1:91" ht="12.75" customHeight="1">
      <c r="A16" s="6"/>
      <c r="B16" s="3" t="s">
        <v>96</v>
      </c>
      <c r="C16" s="7">
        <v>30</v>
      </c>
      <c r="D16" s="37">
        <v>0</v>
      </c>
      <c r="E16" s="144"/>
      <c r="F16" s="145">
        <v>0</v>
      </c>
      <c r="G16" s="86">
        <v>0</v>
      </c>
      <c r="H16" s="87"/>
      <c r="I16" s="124"/>
      <c r="J16" s="87"/>
      <c r="K16" s="88">
        <v>0</v>
      </c>
      <c r="L16" s="89">
        <v>0</v>
      </c>
      <c r="M16" s="146"/>
      <c r="N16" s="90"/>
      <c r="O16" s="94">
        <v>0</v>
      </c>
      <c r="P16" s="92"/>
      <c r="Q16" s="93"/>
      <c r="R16" s="92"/>
      <c r="S16" s="147">
        <v>2783529.55</v>
      </c>
      <c r="T16" s="113"/>
      <c r="U16" s="147"/>
      <c r="V16" s="148"/>
      <c r="W16" s="56">
        <v>1604617.82</v>
      </c>
      <c r="X16" s="56">
        <v>0</v>
      </c>
      <c r="Y16" s="56"/>
      <c r="Z16" s="57"/>
      <c r="AA16" s="75">
        <v>0</v>
      </c>
      <c r="AB16" s="149">
        <v>0</v>
      </c>
      <c r="AC16" s="150"/>
      <c r="AD16" s="61"/>
      <c r="AE16" s="62">
        <v>2009540.01</v>
      </c>
      <c r="AF16" s="62">
        <v>0</v>
      </c>
      <c r="AG16" s="151"/>
      <c r="AH16" s="60"/>
      <c r="AI16" s="197">
        <v>0</v>
      </c>
      <c r="AJ16" s="147">
        <v>0</v>
      </c>
      <c r="AK16" s="147"/>
      <c r="AL16" s="148"/>
      <c r="AM16" s="198">
        <v>0</v>
      </c>
      <c r="AN16" s="198">
        <v>0</v>
      </c>
      <c r="AO16" s="198"/>
      <c r="AP16" s="234"/>
      <c r="AQ16" s="152">
        <v>0</v>
      </c>
      <c r="AR16" s="152">
        <v>0</v>
      </c>
      <c r="AS16" s="152"/>
      <c r="AT16" s="186"/>
      <c r="AU16" s="125">
        <v>0</v>
      </c>
      <c r="AV16" s="125">
        <v>0</v>
      </c>
      <c r="AW16" s="125"/>
      <c r="AX16" s="203"/>
      <c r="AY16" s="128">
        <v>865449.26</v>
      </c>
      <c r="AZ16" s="128">
        <v>0</v>
      </c>
      <c r="BA16" s="128"/>
      <c r="BB16" s="128"/>
      <c r="BC16" s="138">
        <f>'[1]Resumen'!C16</f>
        <v>0</v>
      </c>
      <c r="BD16" s="135">
        <f>'[1]Resumen'!F16</f>
        <v>0</v>
      </c>
      <c r="BE16" s="135"/>
      <c r="BF16" s="135"/>
      <c r="BG16" s="253">
        <f>'[2]Resumen'!C16</f>
        <v>0</v>
      </c>
      <c r="BH16" s="253">
        <f>'[2]Resumen'!F16</f>
        <v>0</v>
      </c>
      <c r="BI16" s="253"/>
      <c r="BJ16" s="253"/>
      <c r="BK16" s="264">
        <f>'[3]Resumen'!C16</f>
        <v>0</v>
      </c>
      <c r="BL16" s="264">
        <f>'[3]Resumen'!F16</f>
        <v>0</v>
      </c>
      <c r="BM16" s="264"/>
      <c r="BN16" s="264"/>
      <c r="BO16" s="270">
        <f>'[5]Resumen'!C16</f>
        <v>0</v>
      </c>
      <c r="BP16" s="270"/>
      <c r="BQ16" s="270"/>
      <c r="BR16" s="270"/>
      <c r="BS16" s="26">
        <f>IF(D16=0,0,2001-(D16-F16)*C16/D16)</f>
        <v>0</v>
      </c>
      <c r="BT16" s="45">
        <f>IF((1-($CK$2-$BS16)/$C16)&gt;0,(1-($CK$2-$BS16)/$C16),0)</f>
        <v>0</v>
      </c>
      <c r="BU16" s="45">
        <f>IF((1-($CK$2-G$2)/$C16)&gt;0,(1-($CK$2-G$2)/$C16),0)</f>
        <v>0.5</v>
      </c>
      <c r="BV16" s="45">
        <f>IF((1-($CK$2-K$2)/$C16)&gt;0,(1-($CK$2-K$2)/$C16),0)</f>
        <v>0.5333333333333333</v>
      </c>
      <c r="BW16" s="45">
        <f>IF((1-($CK$2-O$2)/$C16)&gt;0,(1-($CK$2-O$2)/$C16),0)</f>
        <v>0.5666666666666667</v>
      </c>
      <c r="BX16" s="45">
        <f>IF((1-($CK$2-S$2)/$C16)&gt;0,(1-($CK$2-S$2)/$C16),0)</f>
        <v>0.6</v>
      </c>
      <c r="BY16" s="45">
        <f>IF((1-($CK$2-W$2)/$C16)&gt;0,(1-($CK$2-W$2)/$C16),0)</f>
        <v>0.6333333333333333</v>
      </c>
      <c r="BZ16" s="45">
        <f>IF((1-($CK$2-AA$2)/$C16)&gt;0,(1-($CK$2-AA$2)/$C16),0)</f>
        <v>0.6666666666666667</v>
      </c>
      <c r="CA16" s="45">
        <f>IF((1-($CK$2-AE$2)/$C16)&gt;0,(1-($CK$2-AE$2)/$C16),0)</f>
        <v>0.7</v>
      </c>
      <c r="CB16" s="45">
        <f>IF((1-($CK$2-AI$2)/$C16)&gt;0,(1-($CK$2-AI$2)/$C16),0)</f>
        <v>0.7333333333333334</v>
      </c>
      <c r="CC16" s="45">
        <f>IF((1-($CK$2-AM$2)/$C16)&gt;0,(1-($CK$2-AM$2)/$C16),0)</f>
        <v>0.7666666666666666</v>
      </c>
      <c r="CD16" s="45">
        <f>IF((1-($CK$2-AQ$2)/$C16)&gt;0,(1-($CK$2-AQ$2)/$C16),0)</f>
        <v>0.8</v>
      </c>
      <c r="CE16" s="45">
        <f>IF((1-($CK$2-AU$2)/$C16)&gt;0,(1-($CK$2-AU$2)/$C16),0)</f>
        <v>0.8333333333333334</v>
      </c>
      <c r="CF16" s="45">
        <f>IF((1-($CK$2-AY$2)/$C16)&gt;0,(1-($CK$2-AY$2)/$C16),0)</f>
        <v>0.8666666666666667</v>
      </c>
      <c r="CG16" s="45">
        <f>IF((1-($CK$2-BC$2)/$C16)&gt;0,(1-($CK$2-BC$2)/$C16),0)</f>
        <v>0.9</v>
      </c>
      <c r="CH16" s="45">
        <f>IF((1-($CK$2-BG$2)/$C16)&gt;0,(1-($CK$2-BG$2)/$C16),0)</f>
        <v>0.9333333333333333</v>
      </c>
      <c r="CI16" s="45">
        <f>IF((1-($CK$2-BK$2)/$C16)&gt;0,(1-($CK$2-BK$2)/$C16),0)</f>
        <v>0.9666666666666667</v>
      </c>
      <c r="CJ16" s="45">
        <f>IF((1-($CK$2-BO$2)/$C16)&gt;0,(1-($CK$2-BO$2)/$C16),0)</f>
        <v>1</v>
      </c>
      <c r="CK16" s="260">
        <f>+D16-E16+(G16-I16)*G$61+(K16-M16)*K$61+(O16-Q16)*O$61+(S16-U16)*S$61+(W16-Y16)*W$61+(AA16-AC16)*AA$61+(AE16-AG16)*AE$61+(AI16-AK16)*AI$61+(AM16-AO16)*AM$61+(AQ16-AS16)*$AQ$61+(AU16-AW16)*$AU$61+(AY16-BA16)*$AY$61+(BC16-BE16)*$BC$61+(BG16-BI16)*$BG$61+(BK16-BM16)*$BK$61+(BO16-BQ16)*$BO$61</f>
        <v>6255240.207620253</v>
      </c>
      <c r="CL16" s="260">
        <f>CK16-(IF(BT16=0,0,D16-E16)+IF(BU16=0,0,(G16-I16)*G$61)+IF(BV16=0,0,(K16-M16)*K$61)+IF(BW16=0,0,(O16-Q16)*O$61)+IF(BX16=0,0,(S16-U16)*S$61)+IF(BY16=0,0,(W16-Y16)*W$61)+IF(BZ16=0,0,(AA16-AC16)*AA$61)+IF(CA16=0,0,(AE16-AG16)*AE$61)+IF(CB16=0,0,(AI16-AK16)*AI$61)+IF(CC16=0,0,(AM16-AO16)*AM$61)+IF(CD16=0,0,(AQ16-AS16)*$AQ$61)+IF(CE16=0,0,(AU16-AW16)*$AU$61)+IF(CF16=0,0,(AY16-BA16)*$AY$61)++IF(CG16=0,0,(BC16-BE16)*$BC$61)+IF(CH16=0,0,(BG16-BI16)*$BG$61)+IF(CI16=0,0,(BK16-BM16)*$BK$61)+IF(CJ16=0,0,(BO16-BQ16)*$BO$61))</f>
        <v>0</v>
      </c>
      <c r="CM16" s="260">
        <f>(D16-E16)*BT16+((G16-H16-(I16-J16))*G$61)*BU16+((K16-L16-(M16-N16))*K$61)*BV16+((O16-P16-(Q16-R16))*O$61)*BW16+((S16-T16-(U16-V16))*S$61)*BX16+((W16-X16-(Y16-Z16))*W$61)*BY16+((AA16-AB16-(AC16-AD16))*AA$61)*BZ16+((AE16-AF16-(AG16-AH16))*AE$61)*CA16+((AI16-AJ16-(AK16-AL16))*AI$61)*CB16+((AM16-AN16)*CC16-(AO16-AP16))*$AM$61+((AQ16-AR16)*CD16-(AS16-AT16))*$AQ$61+((AU16-AV16)*CE16-(AW16-AX16))*$AU$61+((AY16-AZ16)*CF16-(BA16-BB16))*$AY$61+((BC16-BD16)*CG16-(BF16-BS16))*$BC$61+((BG16-BH16)*CH16-(BI16-BJ16))*$BG$61+((BK16-BL16)*CI16-(BM16-BN16))*$BK$61+((BO16-BP16)*CJ16-(BQ16-BR16))*$BO$61</f>
        <v>4164641.66330487</v>
      </c>
    </row>
    <row r="17" spans="1:93" ht="12.75" customHeight="1">
      <c r="A17" s="6"/>
      <c r="B17" s="3" t="s">
        <v>98</v>
      </c>
      <c r="C17" s="7">
        <v>30</v>
      </c>
      <c r="D17" s="37">
        <v>18156752.043342188</v>
      </c>
      <c r="E17" s="144"/>
      <c r="F17" s="145">
        <v>10392690.240663446</v>
      </c>
      <c r="G17" s="86">
        <v>4326524.08</v>
      </c>
      <c r="H17" s="87"/>
      <c r="I17" s="124"/>
      <c r="J17" s="87"/>
      <c r="K17" s="88">
        <v>157348.18</v>
      </c>
      <c r="L17" s="89">
        <v>0</v>
      </c>
      <c r="M17" s="146"/>
      <c r="N17" s="90"/>
      <c r="O17" s="94">
        <v>1381720.04</v>
      </c>
      <c r="P17" s="92"/>
      <c r="Q17" s="93"/>
      <c r="R17" s="92"/>
      <c r="S17" s="147">
        <v>6562191</v>
      </c>
      <c r="T17" s="113"/>
      <c r="U17" s="147"/>
      <c r="V17" s="148"/>
      <c r="W17" s="56">
        <v>1779943</v>
      </c>
      <c r="X17" s="56">
        <v>0</v>
      </c>
      <c r="Y17" s="56"/>
      <c r="Z17" s="57"/>
      <c r="AA17" s="75">
        <v>0</v>
      </c>
      <c r="AB17" s="149">
        <v>0</v>
      </c>
      <c r="AC17" s="150"/>
      <c r="AD17" s="61"/>
      <c r="AE17" s="62">
        <v>166644.7334</v>
      </c>
      <c r="AF17" s="62">
        <v>0</v>
      </c>
      <c r="AG17" s="151"/>
      <c r="AH17" s="60"/>
      <c r="AI17" s="197">
        <v>0</v>
      </c>
      <c r="AJ17" s="147">
        <v>0</v>
      </c>
      <c r="AK17" s="147"/>
      <c r="AL17" s="148"/>
      <c r="AM17" s="198">
        <v>334932</v>
      </c>
      <c r="AN17" s="198">
        <v>0</v>
      </c>
      <c r="AO17" s="198"/>
      <c r="AP17" s="234"/>
      <c r="AQ17" s="152">
        <v>6198413.53</v>
      </c>
      <c r="AR17" s="152">
        <v>0</v>
      </c>
      <c r="AS17" s="152"/>
      <c r="AT17" s="186"/>
      <c r="AU17" s="125">
        <v>151071</v>
      </c>
      <c r="AV17" s="125">
        <v>0</v>
      </c>
      <c r="AW17" s="125"/>
      <c r="AX17" s="203"/>
      <c r="AY17" s="128">
        <v>4576000.1899999995</v>
      </c>
      <c r="AZ17" s="128">
        <v>0</v>
      </c>
      <c r="BA17" s="128"/>
      <c r="BB17" s="128"/>
      <c r="BC17" s="138">
        <f>'[1]Resumen'!C17</f>
        <v>142571.36</v>
      </c>
      <c r="BD17" s="135">
        <f>'[1]Resumen'!F17</f>
        <v>0</v>
      </c>
      <c r="BE17" s="135"/>
      <c r="BF17" s="135"/>
      <c r="BG17" s="253">
        <f>'[2]Resumen'!C17</f>
        <v>627083.9099999999</v>
      </c>
      <c r="BH17" s="253">
        <f>'[2]Resumen'!F17</f>
        <v>0</v>
      </c>
      <c r="BI17" s="253"/>
      <c r="BJ17" s="253"/>
      <c r="BK17" s="264">
        <f>'[3]Resumen'!C17</f>
        <v>3314374</v>
      </c>
      <c r="BL17" s="264">
        <f>'[3]Resumen'!F17</f>
        <v>0</v>
      </c>
      <c r="BM17" s="264"/>
      <c r="BN17" s="264"/>
      <c r="BO17" s="270">
        <f>'[5]Resumen'!C17</f>
        <v>26484224.05</v>
      </c>
      <c r="BP17" s="270"/>
      <c r="BQ17" s="270"/>
      <c r="BR17" s="270"/>
      <c r="BS17" s="26">
        <f>IF(D17=0,0,2001-(D17-F17)*C17/D17)</f>
        <v>1988.1716123277802</v>
      </c>
      <c r="BT17" s="45">
        <f>IF((1-($CK$2-$BS17)/$C17)&gt;0,(1-($CK$2-$BS17)/$C17),0)</f>
        <v>0.03905374425933894</v>
      </c>
      <c r="BU17" s="45">
        <f>IF((1-($CK$2-G$2)/$C17)&gt;0,(1-($CK$2-G$2)/$C17),0)</f>
        <v>0.5</v>
      </c>
      <c r="BV17" s="45">
        <f>IF((1-($CK$2-K$2)/$C17)&gt;0,(1-($CK$2-K$2)/$C17),0)</f>
        <v>0.5333333333333333</v>
      </c>
      <c r="BW17" s="45">
        <f>IF((1-($CK$2-O$2)/$C17)&gt;0,(1-($CK$2-O$2)/$C17),0)</f>
        <v>0.5666666666666667</v>
      </c>
      <c r="BX17" s="45">
        <f>IF((1-($CK$2-S$2)/$C17)&gt;0,(1-($CK$2-S$2)/$C17),0)</f>
        <v>0.6</v>
      </c>
      <c r="BY17" s="45">
        <f>IF((1-($CK$2-W$2)/$C17)&gt;0,(1-($CK$2-W$2)/$C17),0)</f>
        <v>0.6333333333333333</v>
      </c>
      <c r="BZ17" s="45">
        <f>IF((1-($CK$2-AA$2)/$C17)&gt;0,(1-($CK$2-AA$2)/$C17),0)</f>
        <v>0.6666666666666667</v>
      </c>
      <c r="CA17" s="45">
        <f>IF((1-($CK$2-AE$2)/$C17)&gt;0,(1-($CK$2-AE$2)/$C17),0)</f>
        <v>0.7</v>
      </c>
      <c r="CB17" s="45">
        <f>IF((1-($CK$2-AI$2)/$C17)&gt;0,(1-($CK$2-AI$2)/$C17),0)</f>
        <v>0.7333333333333334</v>
      </c>
      <c r="CC17" s="45">
        <f>IF((1-($CK$2-AM$2)/$C17)&gt;0,(1-($CK$2-AM$2)/$C17),0)</f>
        <v>0.7666666666666666</v>
      </c>
      <c r="CD17" s="45">
        <f>IF((1-($CK$2-AQ$2)/$C17)&gt;0,(1-($CK$2-AQ$2)/$C17),0)</f>
        <v>0.8</v>
      </c>
      <c r="CE17" s="45">
        <f>IF((1-($CK$2-AU$2)/$C17)&gt;0,(1-($CK$2-AU$2)/$C17),0)</f>
        <v>0.8333333333333334</v>
      </c>
      <c r="CF17" s="45">
        <f>IF((1-($CK$2-AY$2)/$C17)&gt;0,(1-($CK$2-AY$2)/$C17),0)</f>
        <v>0.8666666666666667</v>
      </c>
      <c r="CG17" s="45">
        <f>IF((1-($CK$2-BC$2)/$C17)&gt;0,(1-($CK$2-BC$2)/$C17),0)</f>
        <v>0.9</v>
      </c>
      <c r="CH17" s="45">
        <f>IF((1-($CK$2-BG$2)/$C17)&gt;0,(1-($CK$2-BG$2)/$C17),0)</f>
        <v>0.9333333333333333</v>
      </c>
      <c r="CI17" s="45">
        <f>IF((1-($CK$2-BK$2)/$C17)&gt;0,(1-($CK$2-BK$2)/$C17),0)</f>
        <v>0.9666666666666667</v>
      </c>
      <c r="CJ17" s="45">
        <f>IF((1-($CK$2-BO$2)/$C17)&gt;0,(1-($CK$2-BO$2)/$C17),0)</f>
        <v>1</v>
      </c>
      <c r="CK17" s="260">
        <f>+D17-E17+(G17-I17)*G$61+(K17-M17)*K$61+(O17-Q17)*O$61+(S17-U17)*S$61+(W17-Y17)*W$61+(AA17-AC17)*AA$61+(AE17-AG17)*AE$61+(AI17-AK17)*AI$61+(AM17-AO17)*AM$61+(AQ17-AS17)*$AQ$61+(AU17-AW17)*$AU$61+(AY17-BA17)*$AY$61+(BC17-BE17)*$BC$61+(BG17-BI17)*$BG$61+(BK17-BM17)*$BK$61+(BO17-BQ17)*$BO$61</f>
        <v>65657976.22667535</v>
      </c>
      <c r="CL17" s="260">
        <f>CK17-(IF(BT17=0,0,D17-E17)+IF(BU17=0,0,(G17-I17)*G$61)+IF(BV17=0,0,(K17-M17)*K$61)+IF(BW17=0,0,(O17-Q17)*O$61)+IF(BX17=0,0,(S17-U17)*S$61)+IF(BY17=0,0,(W17-Y17)*W$61)+IF(BZ17=0,0,(AA17-AC17)*AA$61)+IF(CA17=0,0,(AE17-AG17)*AE$61)+IF(CB17=0,0,(AI17-AK17)*AI$61)+IF(CC17=0,0,(AM17-AO17)*AM$61)+IF(CD17=0,0,(AQ17-AS17)*$AQ$61)+IF(CE17=0,0,(AU17-AW17)*$AU$61)+IF(CF17=0,0,(AY17-BA17)*$AY$61)++IF(CG17=0,0,(BC17-BE17)*$BC$61)+IF(CH17=0,0,(BG17-BI17)*$BG$61)+IF(CI17=0,0,(BK17-BM17)*$BK$61)+IF(CJ17=0,0,(BO17-BQ17)*$BO$61))</f>
        <v>0</v>
      </c>
      <c r="CM17" s="260">
        <f>(D17-E17)*BT17+((G17-H17-(I17-J17))*G$61)*BU17+((K17-L17-(M17-N17))*K$61)*BV17+((O17-P17-(Q17-R17))*O$61)*BW17+((S17-T17-(U17-V17))*S$61)*BX17+((W17-X17-(Y17-Z17))*W$61)*BY17+((AA17-AB17-(AC17-AD17))*AA$61)*BZ17+((AE17-AF17-(AG17-AH17))*AE$61)*CA17+((AI17-AJ17-(AK17-AL17))*AI$61)*CB17+((AM17-AN17)*CC17-(AO17-AP17))*$AM$61+((AQ17-AR17)*CD17-(AS17-AT17))*$AQ$61+((AU17-AV17)*CE17-(AW17-AX17))*$AU$61+((AY17-AZ17)*CF17-(BA17-BB17))*$AY$61+((BC17-BD17)*CG17-(BF17-BS17))*$BC$61+((BG17-BH17)*CH17-(BI17-BJ17))*$BG$61+((BK17-BL17)*CI17-(BM17-BN17))*$BK$61+((BO17-BP17)*CJ17-(BQ17-BR17))*$BO$61</f>
        <v>41032049.23335311</v>
      </c>
      <c r="CO17" s="249"/>
    </row>
    <row r="18" spans="1:91" ht="12.75" customHeight="1">
      <c r="A18" s="6"/>
      <c r="B18" s="4" t="s">
        <v>19</v>
      </c>
      <c r="C18" s="15"/>
      <c r="D18" s="76">
        <v>0</v>
      </c>
      <c r="E18" s="108"/>
      <c r="F18" s="76">
        <v>0</v>
      </c>
      <c r="G18" s="103"/>
      <c r="H18" s="103"/>
      <c r="I18" s="103"/>
      <c r="J18" s="103"/>
      <c r="K18" s="104"/>
      <c r="L18" s="105">
        <v>0</v>
      </c>
      <c r="M18" s="105"/>
      <c r="N18" s="104"/>
      <c r="O18" s="106"/>
      <c r="P18" s="106"/>
      <c r="Q18" s="106"/>
      <c r="R18" s="106"/>
      <c r="S18" s="161">
        <v>0</v>
      </c>
      <c r="T18" s="161"/>
      <c r="U18" s="162"/>
      <c r="V18" s="163"/>
      <c r="W18" s="73"/>
      <c r="X18" s="72"/>
      <c r="Y18" s="73"/>
      <c r="Z18" s="72"/>
      <c r="AA18" s="74"/>
      <c r="AB18" s="74"/>
      <c r="AC18" s="164"/>
      <c r="AD18" s="74"/>
      <c r="AE18" s="51"/>
      <c r="AF18" s="51"/>
      <c r="AG18" s="52"/>
      <c r="AH18" s="51"/>
      <c r="AI18" s="211"/>
      <c r="AJ18" s="163"/>
      <c r="AK18" s="163"/>
      <c r="AL18" s="163"/>
      <c r="AM18" s="212">
        <v>0</v>
      </c>
      <c r="AN18" s="239">
        <v>0</v>
      </c>
      <c r="AO18" s="239"/>
      <c r="AP18" s="240"/>
      <c r="AQ18" s="190">
        <v>0</v>
      </c>
      <c r="AR18" s="183">
        <v>0</v>
      </c>
      <c r="AS18" s="183"/>
      <c r="AT18" s="191"/>
      <c r="AU18" s="213">
        <v>0</v>
      </c>
      <c r="AV18" s="200">
        <v>0</v>
      </c>
      <c r="AW18" s="200"/>
      <c r="AX18" s="214"/>
      <c r="AY18" s="127">
        <v>0</v>
      </c>
      <c r="AZ18" s="127">
        <v>0</v>
      </c>
      <c r="BA18" s="127"/>
      <c r="BB18" s="127"/>
      <c r="BC18" s="142"/>
      <c r="BD18" s="142"/>
      <c r="BE18" s="142"/>
      <c r="BF18" s="142"/>
      <c r="BG18" s="253"/>
      <c r="BH18" s="253"/>
      <c r="BI18" s="253"/>
      <c r="BJ18" s="253"/>
      <c r="BK18" s="264"/>
      <c r="BL18" s="264"/>
      <c r="BM18" s="264"/>
      <c r="BN18" s="264"/>
      <c r="BO18" s="270"/>
      <c r="BP18" s="270"/>
      <c r="BQ18" s="270"/>
      <c r="BR18" s="270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262"/>
      <c r="CL18" s="262"/>
      <c r="CM18" s="262"/>
    </row>
    <row r="19" spans="1:91" ht="12.75" customHeight="1">
      <c r="A19" s="6"/>
      <c r="B19" s="3" t="s">
        <v>20</v>
      </c>
      <c r="C19" s="7">
        <v>30</v>
      </c>
      <c r="D19" s="37">
        <v>45104668.049131624</v>
      </c>
      <c r="E19" s="144"/>
      <c r="F19" s="145">
        <v>25817329.130430106</v>
      </c>
      <c r="G19" s="86">
        <v>2914508.15</v>
      </c>
      <c r="H19" s="87"/>
      <c r="I19" s="124"/>
      <c r="J19" s="87"/>
      <c r="K19" s="88">
        <v>3062464.14</v>
      </c>
      <c r="L19" s="89">
        <v>1808541</v>
      </c>
      <c r="M19" s="146"/>
      <c r="N19" s="90"/>
      <c r="O19" s="94">
        <v>1498368</v>
      </c>
      <c r="P19" s="92"/>
      <c r="Q19" s="93"/>
      <c r="R19" s="92"/>
      <c r="S19" s="147">
        <v>1733828</v>
      </c>
      <c r="T19" s="113"/>
      <c r="U19" s="147"/>
      <c r="V19" s="148"/>
      <c r="W19" s="56">
        <v>1547007.83</v>
      </c>
      <c r="X19" s="56">
        <v>0</v>
      </c>
      <c r="Y19" s="56"/>
      <c r="Z19" s="57"/>
      <c r="AA19" s="75">
        <v>2952333.5999999996</v>
      </c>
      <c r="AB19" s="149">
        <v>2113411.09</v>
      </c>
      <c r="AC19" s="150"/>
      <c r="AD19" s="61"/>
      <c r="AE19" s="62">
        <v>1377326.58</v>
      </c>
      <c r="AF19" s="62">
        <v>0</v>
      </c>
      <c r="AG19" s="151"/>
      <c r="AH19" s="60"/>
      <c r="AI19" s="197">
        <v>1034198.0624073506</v>
      </c>
      <c r="AJ19" s="147">
        <v>0</v>
      </c>
      <c r="AK19" s="147"/>
      <c r="AL19" s="148"/>
      <c r="AM19" s="198">
        <v>1234757.0362000007</v>
      </c>
      <c r="AN19" s="198">
        <v>0</v>
      </c>
      <c r="AO19" s="198"/>
      <c r="AP19" s="234"/>
      <c r="AQ19" s="152">
        <v>1681984.5899999999</v>
      </c>
      <c r="AR19" s="152">
        <v>0</v>
      </c>
      <c r="AS19" s="152"/>
      <c r="AT19" s="225"/>
      <c r="AU19" s="125">
        <v>2780704.239999998</v>
      </c>
      <c r="AV19" s="125">
        <v>0</v>
      </c>
      <c r="AW19" s="125"/>
      <c r="AX19" s="227"/>
      <c r="AY19" s="128">
        <v>4280570.019999997</v>
      </c>
      <c r="AZ19" s="128">
        <v>0</v>
      </c>
      <c r="BA19" s="128"/>
      <c r="BB19" s="128"/>
      <c r="BC19" s="138">
        <f>'[1]Resumen'!C19</f>
        <v>3354499.7700000005</v>
      </c>
      <c r="BD19" s="135">
        <f>'[1]Resumen'!F19</f>
        <v>0</v>
      </c>
      <c r="BE19" s="135"/>
      <c r="BF19" s="135"/>
      <c r="BG19" s="253">
        <f>'[2]Resumen'!C19</f>
        <v>5909381.010000006</v>
      </c>
      <c r="BH19" s="253">
        <f>'[2]Resumen'!F19</f>
        <v>0</v>
      </c>
      <c r="BI19" s="253"/>
      <c r="BJ19" s="253"/>
      <c r="BK19" s="264">
        <f>'[3]Resumen'!C19</f>
        <v>6619649.299999999</v>
      </c>
      <c r="BL19" s="264">
        <f>'[3]Resumen'!F19</f>
        <v>0</v>
      </c>
      <c r="BM19" s="264"/>
      <c r="BN19" s="264"/>
      <c r="BO19" s="270">
        <f>'[5]Resumen'!C19</f>
        <v>4833550.549999993</v>
      </c>
      <c r="BP19" s="270"/>
      <c r="BQ19" s="270"/>
      <c r="BR19" s="270"/>
      <c r="BS19" s="26">
        <f aca="true" t="shared" si="22" ref="BS19:BS31">IF(D19=0,0,2001-(D19-F19)*C19/D19)</f>
        <v>1988.1716123277802</v>
      </c>
      <c r="BT19" s="45">
        <f aca="true" t="shared" si="23" ref="BT19:BT31">IF((1-($CK$2-$BS19)/$C19)&gt;0,(1-($CK$2-$BS19)/$C19),0)</f>
        <v>0.03905374425933894</v>
      </c>
      <c r="BU19" s="45">
        <f aca="true" t="shared" si="24" ref="BU19:BU31">IF((1-($CK$2-G$2)/$C19)&gt;0,(1-($CK$2-G$2)/$C19),0)</f>
        <v>0.5</v>
      </c>
      <c r="BV19" s="45">
        <f aca="true" t="shared" si="25" ref="BV19:BV31">IF((1-($CK$2-K$2)/$C19)&gt;0,(1-($CK$2-K$2)/$C19),0)</f>
        <v>0.5333333333333333</v>
      </c>
      <c r="BW19" s="45">
        <f aca="true" t="shared" si="26" ref="BW19:BW31">IF((1-($CK$2-O$2)/$C19)&gt;0,(1-($CK$2-O$2)/$C19),0)</f>
        <v>0.5666666666666667</v>
      </c>
      <c r="BX19" s="45">
        <f aca="true" t="shared" si="27" ref="BX19:BX31">IF((1-($CK$2-S$2)/$C19)&gt;0,(1-($CK$2-S$2)/$C19),0)</f>
        <v>0.6</v>
      </c>
      <c r="BY19" s="45">
        <f aca="true" t="shared" si="28" ref="BY19:BY31">IF((1-($CK$2-W$2)/$C19)&gt;0,(1-($CK$2-W$2)/$C19),0)</f>
        <v>0.6333333333333333</v>
      </c>
      <c r="BZ19" s="45">
        <f aca="true" t="shared" si="29" ref="BZ19:BZ31">IF((1-($CK$2-AA$2)/$C19)&gt;0,(1-($CK$2-AA$2)/$C19),0)</f>
        <v>0.6666666666666667</v>
      </c>
      <c r="CA19" s="45">
        <f aca="true" t="shared" si="30" ref="CA19:CA31">IF((1-($CK$2-AE$2)/$C19)&gt;0,(1-($CK$2-AE$2)/$C19),0)</f>
        <v>0.7</v>
      </c>
      <c r="CB19" s="45">
        <f aca="true" t="shared" si="31" ref="CB19:CB31">IF((1-($CK$2-AI$2)/$C19)&gt;0,(1-($CK$2-AI$2)/$C19),0)</f>
        <v>0.7333333333333334</v>
      </c>
      <c r="CC19" s="45">
        <f aca="true" t="shared" si="32" ref="CC19:CC31">IF((1-($CK$2-AM$2)/$C19)&gt;0,(1-($CK$2-AM$2)/$C19),0)</f>
        <v>0.7666666666666666</v>
      </c>
      <c r="CD19" s="45">
        <f aca="true" t="shared" si="33" ref="CD19:CD31">IF((1-($CK$2-AQ$2)/$C19)&gt;0,(1-($CK$2-AQ$2)/$C19),0)</f>
        <v>0.8</v>
      </c>
      <c r="CE19" s="45">
        <f aca="true" t="shared" si="34" ref="CE19:CE31">IF((1-($CK$2-AU$2)/$C19)&gt;0,(1-($CK$2-AU$2)/$C19),0)</f>
        <v>0.8333333333333334</v>
      </c>
      <c r="CF19" s="45">
        <f aca="true" t="shared" si="35" ref="CF19:CF31">IF((1-($CK$2-AY$2)/$C19)&gt;0,(1-($CK$2-AY$2)/$C19),0)</f>
        <v>0.8666666666666667</v>
      </c>
      <c r="CG19" s="45">
        <f aca="true" t="shared" si="36" ref="CG19:CG31">IF((1-($CK$2-BC$2)/$C19)&gt;0,(1-($CK$2-BC$2)/$C19),0)</f>
        <v>0.9</v>
      </c>
      <c r="CH19" s="45">
        <f aca="true" t="shared" si="37" ref="CH19:CH31">IF((1-($CK$2-BG$2)/$C19)&gt;0,(1-($CK$2-BG$2)/$C19),0)</f>
        <v>0.9333333333333333</v>
      </c>
      <c r="CI19" s="45">
        <f aca="true" t="shared" si="38" ref="CI19:CI31">IF((1-($CK$2-BK$2)/$C19)&gt;0,(1-($CK$2-BK$2)/$C19),0)</f>
        <v>0.9666666666666667</v>
      </c>
      <c r="CJ19" s="45">
        <f aca="true" t="shared" si="39" ref="CJ19:CJ31">IF((1-($CK$2-BO$2)/$C19)&gt;0,(1-($CK$2-BO$2)/$C19),0)</f>
        <v>1</v>
      </c>
      <c r="CK19" s="260">
        <f aca="true" t="shared" si="40" ref="CK19:CK31">+D19-E19+(G19-I19)*G$61+(K19-M19)*K$61+(O19-Q19)*O$61+(S19-U19)*S$61+(W19-Y19)*W$61+(AA19-AC19)*AA$61+(AE19-AG19)*AE$61+(AI19-AK19)*AI$61+(AM19-AO19)*AM$61+(AQ19-AS19)*$AQ$61+(AU19-AW19)*$AU$61+(AY19-BA19)*$AY$61+(BC19-BE19)*$BC$61+(BG19-BI19)*$BG$61+(BK19-BM19)*$BK$61+(BO19-BQ19)*$BO$61</f>
        <v>84357227.35645337</v>
      </c>
      <c r="CL19" s="260">
        <f aca="true" t="shared" si="41" ref="CL19:CL31">CK19-(IF(BT19=0,0,D19-E19)+IF(BU19=0,0,(G19-I19)*G$61)+IF(BV19=0,0,(K19-M19)*K$61)+IF(BW19=0,0,(O19-Q19)*O$61)+IF(BX19=0,0,(S19-U19)*S$61)+IF(BY19=0,0,(W19-Y19)*W$61)+IF(BZ19=0,0,(AA19-AC19)*AA$61)+IF(CA19=0,0,(AE19-AG19)*AE$61)+IF(CB19=0,0,(AI19-AK19)*AI$61)+IF(CC19=0,0,(AM19-AO19)*AM$61)+IF(CD19=0,0,(AQ19-AS19)*$AQ$61)+IF(CE19=0,0,(AU19-AW19)*$AU$61)+IF(CF19=0,0,(AY19-BA19)*$AY$61)++IF(CG19=0,0,(BC19-BE19)*$BC$61)+IF(CH19=0,0,(BG19-BI19)*$BG$61)+IF(CI19=0,0,(BK19-BM19)*$BK$61)+IF(CJ19=0,0,(BO19-BQ19)*$BO$61))</f>
        <v>0</v>
      </c>
      <c r="CM19" s="260">
        <f aca="true" t="shared" si="42" ref="CM19:CM31">(D19-E19)*BT19+((G19-H19-(I19-J19))*G$61)*BU19+((K19-L19-(M19-N19))*K$61)*BV19+((O19-P19-(Q19-R19))*O$61)*BW19+((S19-T19-(U19-V19))*S$61)*BX19+((W19-X19-(Y19-Z19))*W$61)*BY19+((AA19-AB19-(AC19-AD19))*AA$61)*BZ19+((AE19-AF19-(AG19-AH19))*AE$61)*CA19+((AI19-AJ19-(AK19-AL19))*AI$61)*CB19+((AM19-AN19)*CC19-(AO19-AP19))*$AM$61+((AQ19-AR19)*CD19-(AS19-AT19))*$AQ$61+((AU19-AV19)*CE19-(AW19-AX19))*$AU$61+((AY19-AZ19)*CF19-(BA19-BB19))*$AY$61+((BC19-BD19)*CG19-(BF19-BS19))*$BC$61+((BG19-BH19)*CH19-(BI19-BJ19))*$BG$61+((BK19-BL19)*CI19-(BM19-BN19))*$BK$61+((BO19-BP19)*CJ19-(BQ19-BR19))*$BO$61</f>
        <v>31180091.843854</v>
      </c>
    </row>
    <row r="20" spans="1:91" ht="12.75" customHeight="1">
      <c r="A20" s="6" t="s">
        <v>60</v>
      </c>
      <c r="B20" s="3" t="s">
        <v>21</v>
      </c>
      <c r="C20" s="7">
        <v>30</v>
      </c>
      <c r="D20" s="37">
        <v>100883795.71850276</v>
      </c>
      <c r="E20" s="144"/>
      <c r="F20" s="145">
        <v>57744581.007770106</v>
      </c>
      <c r="G20" s="86">
        <v>1741512.35</v>
      </c>
      <c r="H20" s="87"/>
      <c r="I20" s="124"/>
      <c r="J20" s="87"/>
      <c r="K20" s="88">
        <v>2384819.88</v>
      </c>
      <c r="L20" s="89">
        <v>3414229</v>
      </c>
      <c r="M20" s="146"/>
      <c r="N20" s="90"/>
      <c r="O20" s="94">
        <v>2124392.57</v>
      </c>
      <c r="P20" s="92"/>
      <c r="Q20" s="93"/>
      <c r="R20" s="92"/>
      <c r="S20" s="147">
        <v>2093227</v>
      </c>
      <c r="T20" s="113"/>
      <c r="U20" s="147"/>
      <c r="V20" s="148"/>
      <c r="W20" s="56">
        <v>1399144.93</v>
      </c>
      <c r="X20" s="56">
        <v>0</v>
      </c>
      <c r="Y20" s="56"/>
      <c r="Z20" s="57"/>
      <c r="AA20" s="75">
        <v>1584434.51</v>
      </c>
      <c r="AB20" s="149">
        <v>0</v>
      </c>
      <c r="AC20" s="150"/>
      <c r="AD20" s="61"/>
      <c r="AE20" s="62">
        <v>1996551.18</v>
      </c>
      <c r="AF20" s="62">
        <v>0</v>
      </c>
      <c r="AG20" s="151"/>
      <c r="AH20" s="60"/>
      <c r="AI20" s="197">
        <v>983938.8204291366</v>
      </c>
      <c r="AJ20" s="147">
        <v>0</v>
      </c>
      <c r="AK20" s="147"/>
      <c r="AL20" s="148"/>
      <c r="AM20" s="198">
        <v>1839009.6533999972</v>
      </c>
      <c r="AN20" s="198">
        <v>0</v>
      </c>
      <c r="AO20" s="198"/>
      <c r="AP20" s="234"/>
      <c r="AQ20" s="152">
        <v>2262361.054999997</v>
      </c>
      <c r="AR20" s="152">
        <v>0</v>
      </c>
      <c r="AS20" s="152"/>
      <c r="AT20" s="186"/>
      <c r="AU20" s="125">
        <v>3050666.7299999953</v>
      </c>
      <c r="AV20" s="125">
        <v>0</v>
      </c>
      <c r="AW20" s="125"/>
      <c r="AX20" s="203"/>
      <c r="AY20" s="128">
        <v>3331989.859999994</v>
      </c>
      <c r="AZ20" s="128">
        <v>0</v>
      </c>
      <c r="BA20" s="128"/>
      <c r="BB20" s="128"/>
      <c r="BC20" s="138">
        <f>'[1]Resumen'!C20</f>
        <v>4128251.3600000013</v>
      </c>
      <c r="BD20" s="135">
        <f>'[1]Resumen'!F20</f>
        <v>530.95</v>
      </c>
      <c r="BE20" s="135"/>
      <c r="BF20" s="135"/>
      <c r="BG20" s="253">
        <f>'[2]Resumen'!C20</f>
        <v>6311478.260000001</v>
      </c>
      <c r="BH20" s="253">
        <f>'[2]Resumen'!F20</f>
        <v>0</v>
      </c>
      <c r="BI20" s="253"/>
      <c r="BJ20" s="253"/>
      <c r="BK20" s="264">
        <f>'[3]Resumen'!C20</f>
        <v>4644619.169999998</v>
      </c>
      <c r="BL20" s="264">
        <f>'[3]Resumen'!F20</f>
        <v>0</v>
      </c>
      <c r="BM20" s="264"/>
      <c r="BN20" s="264"/>
      <c r="BO20" s="270">
        <f>'[5]Resumen'!C20</f>
        <v>12759446.229999999</v>
      </c>
      <c r="BP20" s="270"/>
      <c r="BQ20" s="270"/>
      <c r="BR20" s="270"/>
      <c r="BS20" s="26">
        <f t="shared" si="22"/>
        <v>1988.1716123277802</v>
      </c>
      <c r="BT20" s="45">
        <f t="shared" si="23"/>
        <v>0.03905374425933894</v>
      </c>
      <c r="BU20" s="45">
        <f t="shared" si="24"/>
        <v>0.5</v>
      </c>
      <c r="BV20" s="45">
        <f t="shared" si="25"/>
        <v>0.5333333333333333</v>
      </c>
      <c r="BW20" s="45">
        <f t="shared" si="26"/>
        <v>0.5666666666666667</v>
      </c>
      <c r="BX20" s="45">
        <f t="shared" si="27"/>
        <v>0.6</v>
      </c>
      <c r="BY20" s="45">
        <f t="shared" si="28"/>
        <v>0.6333333333333333</v>
      </c>
      <c r="BZ20" s="45">
        <f t="shared" si="29"/>
        <v>0.6666666666666667</v>
      </c>
      <c r="CA20" s="45">
        <f t="shared" si="30"/>
        <v>0.7</v>
      </c>
      <c r="CB20" s="45">
        <f t="shared" si="31"/>
        <v>0.7333333333333334</v>
      </c>
      <c r="CC20" s="45">
        <f t="shared" si="32"/>
        <v>0.7666666666666666</v>
      </c>
      <c r="CD20" s="45">
        <f t="shared" si="33"/>
        <v>0.8</v>
      </c>
      <c r="CE20" s="45">
        <f t="shared" si="34"/>
        <v>0.8333333333333334</v>
      </c>
      <c r="CF20" s="45">
        <f t="shared" si="35"/>
        <v>0.8666666666666667</v>
      </c>
      <c r="CG20" s="45">
        <f t="shared" si="36"/>
        <v>0.9</v>
      </c>
      <c r="CH20" s="45">
        <f t="shared" si="37"/>
        <v>0.9333333333333333</v>
      </c>
      <c r="CI20" s="45">
        <f t="shared" si="38"/>
        <v>0.9666666666666667</v>
      </c>
      <c r="CJ20" s="45">
        <f t="shared" si="39"/>
        <v>1</v>
      </c>
      <c r="CK20" s="260">
        <f t="shared" si="40"/>
        <v>144810806.90146607</v>
      </c>
      <c r="CL20" s="260">
        <f t="shared" si="41"/>
        <v>0</v>
      </c>
      <c r="CM20" s="260">
        <f t="shared" si="42"/>
        <v>39092503.67785374</v>
      </c>
    </row>
    <row r="21" spans="1:91" ht="12.75" customHeight="1">
      <c r="A21" s="6" t="s">
        <v>61</v>
      </c>
      <c r="B21" s="3" t="s">
        <v>22</v>
      </c>
      <c r="C21" s="7">
        <v>30</v>
      </c>
      <c r="D21" s="37">
        <v>10502599.27748627</v>
      </c>
      <c r="E21" s="144"/>
      <c r="F21" s="145">
        <v>6011557.798394562</v>
      </c>
      <c r="G21" s="86">
        <v>0</v>
      </c>
      <c r="H21" s="87"/>
      <c r="I21" s="124"/>
      <c r="J21" s="87"/>
      <c r="K21" s="88">
        <v>0</v>
      </c>
      <c r="L21" s="89">
        <v>0</v>
      </c>
      <c r="M21" s="146"/>
      <c r="N21" s="90"/>
      <c r="O21" s="94">
        <v>0</v>
      </c>
      <c r="P21" s="92"/>
      <c r="Q21" s="93"/>
      <c r="R21" s="92"/>
      <c r="S21" s="147">
        <v>1587005</v>
      </c>
      <c r="T21" s="113">
        <v>1587005</v>
      </c>
      <c r="U21" s="147"/>
      <c r="V21" s="148"/>
      <c r="W21" s="56">
        <v>0</v>
      </c>
      <c r="X21" s="56">
        <v>0</v>
      </c>
      <c r="Y21" s="56"/>
      <c r="Z21" s="57"/>
      <c r="AA21" s="75">
        <v>0</v>
      </c>
      <c r="AB21" s="149">
        <v>0</v>
      </c>
      <c r="AC21" s="150"/>
      <c r="AD21" s="61"/>
      <c r="AE21" s="62">
        <v>0</v>
      </c>
      <c r="AF21" s="62">
        <v>0</v>
      </c>
      <c r="AG21" s="151"/>
      <c r="AH21" s="60"/>
      <c r="AI21" s="197">
        <v>0</v>
      </c>
      <c r="AJ21" s="147">
        <v>0</v>
      </c>
      <c r="AK21" s="147"/>
      <c r="AL21" s="148"/>
      <c r="AM21" s="198">
        <v>0</v>
      </c>
      <c r="AN21" s="198">
        <v>0</v>
      </c>
      <c r="AO21" s="198"/>
      <c r="AP21" s="234"/>
      <c r="AQ21" s="152">
        <v>0</v>
      </c>
      <c r="AR21" s="152">
        <v>0</v>
      </c>
      <c r="AS21" s="152"/>
      <c r="AT21" s="186"/>
      <c r="AU21" s="125">
        <v>0</v>
      </c>
      <c r="AV21" s="125">
        <v>0</v>
      </c>
      <c r="AW21" s="125"/>
      <c r="AX21" s="227"/>
      <c r="AY21" s="128">
        <v>0</v>
      </c>
      <c r="AZ21" s="128">
        <v>0</v>
      </c>
      <c r="BA21" s="128"/>
      <c r="BB21" s="128"/>
      <c r="BC21" s="138">
        <f>'[1]Resumen'!C21</f>
        <v>0</v>
      </c>
      <c r="BD21" s="135">
        <f>'[1]Resumen'!F21</f>
        <v>0</v>
      </c>
      <c r="BE21" s="135"/>
      <c r="BF21" s="135"/>
      <c r="BG21" s="253">
        <f>'[2]Resumen'!C21</f>
        <v>0</v>
      </c>
      <c r="BH21" s="253">
        <f>'[2]Resumen'!F21</f>
        <v>0</v>
      </c>
      <c r="BI21" s="253"/>
      <c r="BJ21" s="253"/>
      <c r="BK21" s="264">
        <f>'[3]Resumen'!C21</f>
        <v>0</v>
      </c>
      <c r="BL21" s="264">
        <f>'[3]Resumen'!F21</f>
        <v>0</v>
      </c>
      <c r="BM21" s="264"/>
      <c r="BN21" s="264"/>
      <c r="BO21" s="270">
        <f>'[5]Resumen'!C21</f>
        <v>0</v>
      </c>
      <c r="BP21" s="270"/>
      <c r="BQ21" s="270"/>
      <c r="BR21" s="270"/>
      <c r="BS21" s="26">
        <f t="shared" si="22"/>
        <v>1988.1716285832626</v>
      </c>
      <c r="BT21" s="45">
        <f t="shared" si="23"/>
        <v>0.03905428610875483</v>
      </c>
      <c r="BU21" s="45">
        <f t="shared" si="24"/>
        <v>0.5</v>
      </c>
      <c r="BV21" s="45">
        <f t="shared" si="25"/>
        <v>0.5333333333333333</v>
      </c>
      <c r="BW21" s="45">
        <f t="shared" si="26"/>
        <v>0.5666666666666667</v>
      </c>
      <c r="BX21" s="45">
        <f t="shared" si="27"/>
        <v>0.6</v>
      </c>
      <c r="BY21" s="45">
        <f t="shared" si="28"/>
        <v>0.6333333333333333</v>
      </c>
      <c r="BZ21" s="45">
        <f t="shared" si="29"/>
        <v>0.6666666666666667</v>
      </c>
      <c r="CA21" s="45">
        <f t="shared" si="30"/>
        <v>0.7</v>
      </c>
      <c r="CB21" s="45">
        <f t="shared" si="31"/>
        <v>0.7333333333333334</v>
      </c>
      <c r="CC21" s="45">
        <f t="shared" si="32"/>
        <v>0.7666666666666666</v>
      </c>
      <c r="CD21" s="45">
        <f t="shared" si="33"/>
        <v>0.8</v>
      </c>
      <c r="CE21" s="45">
        <f t="shared" si="34"/>
        <v>0.8333333333333334</v>
      </c>
      <c r="CF21" s="45">
        <f t="shared" si="35"/>
        <v>0.8666666666666667</v>
      </c>
      <c r="CG21" s="45">
        <f t="shared" si="36"/>
        <v>0.9</v>
      </c>
      <c r="CH21" s="45">
        <f t="shared" si="37"/>
        <v>0.9333333333333333</v>
      </c>
      <c r="CI21" s="45">
        <f t="shared" si="38"/>
        <v>0.9666666666666667</v>
      </c>
      <c r="CJ21" s="45">
        <f t="shared" si="39"/>
        <v>1</v>
      </c>
      <c r="CK21" s="260">
        <f t="shared" si="40"/>
        <v>11896433.750338417</v>
      </c>
      <c r="CL21" s="260">
        <f t="shared" si="41"/>
        <v>0</v>
      </c>
      <c r="CM21" s="260">
        <f t="shared" si="42"/>
        <v>411848.9948252997</v>
      </c>
    </row>
    <row r="22" spans="1:91" ht="12.75" customHeight="1">
      <c r="A22" s="6"/>
      <c r="B22" s="3" t="s">
        <v>23</v>
      </c>
      <c r="C22" s="7">
        <v>30</v>
      </c>
      <c r="D22" s="37">
        <v>0</v>
      </c>
      <c r="E22" s="144"/>
      <c r="F22" s="145">
        <v>0</v>
      </c>
      <c r="G22" s="86">
        <v>8243.08</v>
      </c>
      <c r="H22" s="87"/>
      <c r="I22" s="124"/>
      <c r="J22" s="87"/>
      <c r="K22" s="88">
        <v>107822.54</v>
      </c>
      <c r="L22" s="89">
        <v>0</v>
      </c>
      <c r="M22" s="146"/>
      <c r="N22" s="90"/>
      <c r="O22" s="94">
        <v>14342</v>
      </c>
      <c r="P22" s="92"/>
      <c r="Q22" s="93"/>
      <c r="R22" s="92"/>
      <c r="S22" s="147">
        <v>40902.2</v>
      </c>
      <c r="T22" s="113"/>
      <c r="U22" s="147"/>
      <c r="V22" s="148"/>
      <c r="W22" s="56">
        <v>105842.35699999999</v>
      </c>
      <c r="X22" s="56">
        <v>0</v>
      </c>
      <c r="Y22" s="56"/>
      <c r="Z22" s="57"/>
      <c r="AA22" s="75">
        <v>51925</v>
      </c>
      <c r="AB22" s="149">
        <v>0</v>
      </c>
      <c r="AC22" s="150"/>
      <c r="AD22" s="61"/>
      <c r="AE22" s="62">
        <v>329931.08</v>
      </c>
      <c r="AF22" s="62">
        <v>0</v>
      </c>
      <c r="AG22" s="151"/>
      <c r="AH22" s="60"/>
      <c r="AI22" s="197">
        <v>698785.9325000001</v>
      </c>
      <c r="AJ22" s="147">
        <v>0</v>
      </c>
      <c r="AK22" s="147"/>
      <c r="AL22" s="148"/>
      <c r="AM22" s="198">
        <v>703903.8700000001</v>
      </c>
      <c r="AN22" s="198">
        <v>0</v>
      </c>
      <c r="AO22" s="198"/>
      <c r="AP22" s="234"/>
      <c r="AQ22" s="152">
        <v>1218864.87</v>
      </c>
      <c r="AR22" s="152">
        <v>0</v>
      </c>
      <c r="AS22" s="152"/>
      <c r="AT22" s="186"/>
      <c r="AU22" s="125">
        <v>1378168.0800000003</v>
      </c>
      <c r="AV22" s="125">
        <v>0</v>
      </c>
      <c r="AW22" s="125"/>
      <c r="AX22" s="203"/>
      <c r="AY22" s="128">
        <v>2304144.9</v>
      </c>
      <c r="AZ22" s="128">
        <v>0</v>
      </c>
      <c r="BA22" s="128"/>
      <c r="BB22" s="128"/>
      <c r="BC22" s="138">
        <f>'[1]Resumen'!C22</f>
        <v>636574.1399999999</v>
      </c>
      <c r="BD22" s="135">
        <f>'[1]Resumen'!F22</f>
        <v>0</v>
      </c>
      <c r="BE22" s="135"/>
      <c r="BF22" s="135"/>
      <c r="BG22" s="253">
        <f>'[2]Resumen'!C22</f>
        <v>1089814.49</v>
      </c>
      <c r="BH22" s="253">
        <f>'[2]Resumen'!F22</f>
        <v>0</v>
      </c>
      <c r="BI22" s="253"/>
      <c r="BJ22" s="253"/>
      <c r="BK22" s="264">
        <f>'[3]Resumen'!C22</f>
        <v>2864804.4000000004</v>
      </c>
      <c r="BL22" s="264">
        <f>'[3]Resumen'!F22</f>
        <v>0</v>
      </c>
      <c r="BM22" s="264"/>
      <c r="BN22" s="264"/>
      <c r="BO22" s="270">
        <f>'[5]Resumen'!C22</f>
        <v>3568242.0300000017</v>
      </c>
      <c r="BP22" s="270"/>
      <c r="BQ22" s="270"/>
      <c r="BR22" s="270"/>
      <c r="BS22" s="26">
        <f t="shared" si="22"/>
        <v>0</v>
      </c>
      <c r="BT22" s="45">
        <f t="shared" si="23"/>
        <v>0</v>
      </c>
      <c r="BU22" s="45">
        <f t="shared" si="24"/>
        <v>0.5</v>
      </c>
      <c r="BV22" s="45">
        <f t="shared" si="25"/>
        <v>0.5333333333333333</v>
      </c>
      <c r="BW22" s="45">
        <f t="shared" si="26"/>
        <v>0.5666666666666667</v>
      </c>
      <c r="BX22" s="45">
        <f t="shared" si="27"/>
        <v>0.6</v>
      </c>
      <c r="BY22" s="45">
        <f t="shared" si="28"/>
        <v>0.6333333333333333</v>
      </c>
      <c r="BZ22" s="45">
        <f t="shared" si="29"/>
        <v>0.6666666666666667</v>
      </c>
      <c r="CA22" s="45">
        <f t="shared" si="30"/>
        <v>0.7</v>
      </c>
      <c r="CB22" s="45">
        <f t="shared" si="31"/>
        <v>0.7333333333333334</v>
      </c>
      <c r="CC22" s="45">
        <f t="shared" si="32"/>
        <v>0.7666666666666666</v>
      </c>
      <c r="CD22" s="45">
        <f t="shared" si="33"/>
        <v>0.8</v>
      </c>
      <c r="CE22" s="45">
        <f t="shared" si="34"/>
        <v>0.8333333333333334</v>
      </c>
      <c r="CF22" s="45">
        <f t="shared" si="35"/>
        <v>0.8666666666666667</v>
      </c>
      <c r="CG22" s="45">
        <f t="shared" si="36"/>
        <v>0.9</v>
      </c>
      <c r="CH22" s="45">
        <f t="shared" si="37"/>
        <v>0.9333333333333333</v>
      </c>
      <c r="CI22" s="45">
        <f t="shared" si="38"/>
        <v>0.9666666666666667</v>
      </c>
      <c r="CJ22" s="45">
        <f t="shared" si="39"/>
        <v>1</v>
      </c>
      <c r="CK22" s="260">
        <f t="shared" si="40"/>
        <v>12591442.13775761</v>
      </c>
      <c r="CL22" s="260">
        <f t="shared" si="41"/>
        <v>0</v>
      </c>
      <c r="CM22" s="260">
        <f t="shared" si="42"/>
        <v>11250852.0916657</v>
      </c>
    </row>
    <row r="23" spans="1:91" ht="12.75" customHeight="1">
      <c r="A23" s="6"/>
      <c r="B23" s="3" t="s">
        <v>24</v>
      </c>
      <c r="C23" s="7">
        <v>30</v>
      </c>
      <c r="D23" s="37">
        <v>0</v>
      </c>
      <c r="E23" s="144"/>
      <c r="F23" s="145">
        <v>0</v>
      </c>
      <c r="G23" s="86">
        <v>1472247.99</v>
      </c>
      <c r="H23" s="87"/>
      <c r="I23" s="124"/>
      <c r="J23" s="87"/>
      <c r="K23" s="88">
        <v>3838199.57</v>
      </c>
      <c r="L23" s="89">
        <v>0</v>
      </c>
      <c r="M23" s="146"/>
      <c r="N23" s="90"/>
      <c r="O23" s="94">
        <v>1377632.68</v>
      </c>
      <c r="P23" s="92"/>
      <c r="Q23" s="93"/>
      <c r="R23" s="92"/>
      <c r="S23" s="147">
        <v>2456072</v>
      </c>
      <c r="T23" s="113"/>
      <c r="U23" s="147"/>
      <c r="V23" s="148"/>
      <c r="W23" s="56">
        <v>3090247.853</v>
      </c>
      <c r="X23" s="56">
        <v>0</v>
      </c>
      <c r="Y23" s="56"/>
      <c r="Z23" s="57"/>
      <c r="AA23" s="75">
        <v>3365313</v>
      </c>
      <c r="AB23" s="149">
        <v>0</v>
      </c>
      <c r="AC23" s="150"/>
      <c r="AD23" s="61"/>
      <c r="AE23" s="62">
        <v>3107834.99</v>
      </c>
      <c r="AF23" s="62">
        <v>0</v>
      </c>
      <c r="AG23" s="151"/>
      <c r="AH23" s="60"/>
      <c r="AI23" s="197">
        <v>4921819.294201113</v>
      </c>
      <c r="AJ23" s="147">
        <v>0</v>
      </c>
      <c r="AK23" s="147"/>
      <c r="AL23" s="148"/>
      <c r="AM23" s="198">
        <v>4251329</v>
      </c>
      <c r="AN23" s="198">
        <v>0</v>
      </c>
      <c r="AO23" s="198"/>
      <c r="AP23" s="234"/>
      <c r="AQ23" s="152">
        <v>3671640.23</v>
      </c>
      <c r="AR23" s="152">
        <v>0</v>
      </c>
      <c r="AS23" s="152"/>
      <c r="AT23" s="186"/>
      <c r="AU23" s="125">
        <v>7538643.900000004</v>
      </c>
      <c r="AV23" s="125">
        <v>0</v>
      </c>
      <c r="AW23" s="125"/>
      <c r="AX23" s="227"/>
      <c r="AY23" s="128">
        <v>6958840.2800000105</v>
      </c>
      <c r="AZ23" s="128">
        <v>0</v>
      </c>
      <c r="BA23" s="128"/>
      <c r="BB23" s="128"/>
      <c r="BC23" s="138">
        <f>'[1]Resumen'!C23</f>
        <v>12170665.799999993</v>
      </c>
      <c r="BD23" s="135">
        <f>'[1]Resumen'!F23</f>
        <v>478353.08</v>
      </c>
      <c r="BE23" s="135"/>
      <c r="BF23" s="135"/>
      <c r="BG23" s="253">
        <f>'[2]Resumen'!C23</f>
        <v>5933814.640000003</v>
      </c>
      <c r="BH23" s="253">
        <f>'[2]Resumen'!F23</f>
        <v>0</v>
      </c>
      <c r="BI23" s="253"/>
      <c r="BJ23" s="253"/>
      <c r="BK23" s="264">
        <f>'[3]Resumen'!C23</f>
        <v>5356550.3</v>
      </c>
      <c r="BL23" s="264">
        <f>'[3]Resumen'!F23</f>
        <v>0</v>
      </c>
      <c r="BM23" s="264"/>
      <c r="BN23" s="264"/>
      <c r="BO23" s="270">
        <f>'[5]Resumen'!C23</f>
        <v>5843959.26</v>
      </c>
      <c r="BP23" s="270"/>
      <c r="BQ23" s="270"/>
      <c r="BR23" s="270"/>
      <c r="BS23" s="26">
        <f t="shared" si="22"/>
        <v>0</v>
      </c>
      <c r="BT23" s="45">
        <f t="shared" si="23"/>
        <v>0</v>
      </c>
      <c r="BU23" s="45">
        <f t="shared" si="24"/>
        <v>0.5</v>
      </c>
      <c r="BV23" s="45">
        <f t="shared" si="25"/>
        <v>0.5333333333333333</v>
      </c>
      <c r="BW23" s="45">
        <f t="shared" si="26"/>
        <v>0.5666666666666667</v>
      </c>
      <c r="BX23" s="45">
        <f t="shared" si="27"/>
        <v>0.6</v>
      </c>
      <c r="BY23" s="45">
        <f t="shared" si="28"/>
        <v>0.6333333333333333</v>
      </c>
      <c r="BZ23" s="45">
        <f t="shared" si="29"/>
        <v>0.6666666666666667</v>
      </c>
      <c r="CA23" s="45">
        <f t="shared" si="30"/>
        <v>0.7</v>
      </c>
      <c r="CB23" s="45">
        <f t="shared" si="31"/>
        <v>0.7333333333333334</v>
      </c>
      <c r="CC23" s="45">
        <f t="shared" si="32"/>
        <v>0.7666666666666666</v>
      </c>
      <c r="CD23" s="45">
        <f t="shared" si="33"/>
        <v>0.8</v>
      </c>
      <c r="CE23" s="45">
        <f t="shared" si="34"/>
        <v>0.8333333333333334</v>
      </c>
      <c r="CF23" s="45">
        <f t="shared" si="35"/>
        <v>0.8666666666666667</v>
      </c>
      <c r="CG23" s="45">
        <f t="shared" si="36"/>
        <v>0.9</v>
      </c>
      <c r="CH23" s="45">
        <f t="shared" si="37"/>
        <v>0.9333333333333333</v>
      </c>
      <c r="CI23" s="45">
        <f t="shared" si="38"/>
        <v>0.9666666666666667</v>
      </c>
      <c r="CJ23" s="45">
        <f t="shared" si="39"/>
        <v>1</v>
      </c>
      <c r="CK23" s="260">
        <f t="shared" si="40"/>
        <v>63212336.12809798</v>
      </c>
      <c r="CL23" s="260">
        <f t="shared" si="41"/>
        <v>0</v>
      </c>
      <c r="CM23" s="260">
        <f t="shared" si="42"/>
        <v>50696574.394513495</v>
      </c>
    </row>
    <row r="24" spans="1:91" ht="12.75" customHeight="1">
      <c r="A24" s="6"/>
      <c r="B24" s="3" t="s">
        <v>25</v>
      </c>
      <c r="C24" s="7">
        <v>30</v>
      </c>
      <c r="D24" s="37">
        <v>0</v>
      </c>
      <c r="E24" s="144"/>
      <c r="F24" s="145">
        <v>0</v>
      </c>
      <c r="G24" s="86">
        <v>0</v>
      </c>
      <c r="H24" s="87"/>
      <c r="I24" s="124"/>
      <c r="J24" s="87"/>
      <c r="K24" s="88">
        <v>0</v>
      </c>
      <c r="L24" s="89">
        <v>0</v>
      </c>
      <c r="M24" s="146"/>
      <c r="N24" s="90"/>
      <c r="O24" s="94">
        <v>0</v>
      </c>
      <c r="P24" s="92"/>
      <c r="Q24" s="93"/>
      <c r="R24" s="92"/>
      <c r="S24" s="147">
        <v>0</v>
      </c>
      <c r="T24" s="113"/>
      <c r="U24" s="147"/>
      <c r="V24" s="148"/>
      <c r="W24" s="56">
        <v>0</v>
      </c>
      <c r="X24" s="56">
        <v>0</v>
      </c>
      <c r="Y24" s="56"/>
      <c r="Z24" s="57"/>
      <c r="AA24" s="75">
        <v>0</v>
      </c>
      <c r="AB24" s="149">
        <v>0</v>
      </c>
      <c r="AC24" s="150"/>
      <c r="AD24" s="61"/>
      <c r="AE24" s="62">
        <v>0</v>
      </c>
      <c r="AF24" s="62">
        <v>0</v>
      </c>
      <c r="AG24" s="151"/>
      <c r="AH24" s="60"/>
      <c r="AI24" s="197">
        <v>0</v>
      </c>
      <c r="AJ24" s="147">
        <v>0</v>
      </c>
      <c r="AK24" s="147"/>
      <c r="AL24" s="148"/>
      <c r="AM24" s="198">
        <v>0</v>
      </c>
      <c r="AN24" s="198">
        <v>0</v>
      </c>
      <c r="AO24" s="198"/>
      <c r="AP24" s="234"/>
      <c r="AQ24" s="152">
        <v>0</v>
      </c>
      <c r="AR24" s="152">
        <v>0</v>
      </c>
      <c r="AS24" s="152"/>
      <c r="AT24" s="186"/>
      <c r="AU24" s="125">
        <v>0</v>
      </c>
      <c r="AV24" s="125">
        <v>0</v>
      </c>
      <c r="AW24" s="125"/>
      <c r="AX24" s="203"/>
      <c r="AY24" s="128">
        <v>0</v>
      </c>
      <c r="AZ24" s="128">
        <v>0</v>
      </c>
      <c r="BA24" s="128"/>
      <c r="BB24" s="128"/>
      <c r="BC24" s="138">
        <f>'[1]Resumen'!C24</f>
        <v>1366746.74</v>
      </c>
      <c r="BD24" s="135">
        <f>'[1]Resumen'!F24</f>
        <v>0</v>
      </c>
      <c r="BE24" s="135"/>
      <c r="BF24" s="135"/>
      <c r="BG24" s="253">
        <f>'[2]Resumen'!C24</f>
        <v>109.42</v>
      </c>
      <c r="BH24" s="253">
        <f>'[2]Resumen'!F24</f>
        <v>0</v>
      </c>
      <c r="BI24" s="253"/>
      <c r="BJ24" s="253"/>
      <c r="BK24" s="264">
        <f>'[3]Resumen'!C24</f>
        <v>0</v>
      </c>
      <c r="BL24" s="264">
        <f>'[3]Resumen'!F24</f>
        <v>0</v>
      </c>
      <c r="BM24" s="264"/>
      <c r="BN24" s="264"/>
      <c r="BO24" s="270">
        <f>'[5]Resumen'!C24</f>
        <v>0</v>
      </c>
      <c r="BP24" s="270"/>
      <c r="BQ24" s="270"/>
      <c r="BR24" s="270"/>
      <c r="BS24" s="26">
        <f t="shared" si="22"/>
        <v>0</v>
      </c>
      <c r="BT24" s="45">
        <f t="shared" si="23"/>
        <v>0</v>
      </c>
      <c r="BU24" s="45">
        <f t="shared" si="24"/>
        <v>0.5</v>
      </c>
      <c r="BV24" s="45">
        <f t="shared" si="25"/>
        <v>0.5333333333333333</v>
      </c>
      <c r="BW24" s="45">
        <f t="shared" si="26"/>
        <v>0.5666666666666667</v>
      </c>
      <c r="BX24" s="45">
        <f t="shared" si="27"/>
        <v>0.6</v>
      </c>
      <c r="BY24" s="45">
        <f t="shared" si="28"/>
        <v>0.6333333333333333</v>
      </c>
      <c r="BZ24" s="45">
        <f t="shared" si="29"/>
        <v>0.6666666666666667</v>
      </c>
      <c r="CA24" s="45">
        <f t="shared" si="30"/>
        <v>0.7</v>
      </c>
      <c r="CB24" s="45">
        <f t="shared" si="31"/>
        <v>0.7333333333333334</v>
      </c>
      <c r="CC24" s="45">
        <f t="shared" si="32"/>
        <v>0.7666666666666666</v>
      </c>
      <c r="CD24" s="45">
        <f t="shared" si="33"/>
        <v>0.8</v>
      </c>
      <c r="CE24" s="45">
        <f t="shared" si="34"/>
        <v>0.8333333333333334</v>
      </c>
      <c r="CF24" s="45">
        <f t="shared" si="35"/>
        <v>0.8666666666666667</v>
      </c>
      <c r="CG24" s="45">
        <f t="shared" si="36"/>
        <v>0.9</v>
      </c>
      <c r="CH24" s="45">
        <f t="shared" si="37"/>
        <v>0.9333333333333333</v>
      </c>
      <c r="CI24" s="45">
        <f t="shared" si="38"/>
        <v>0.9666666666666667</v>
      </c>
      <c r="CJ24" s="45">
        <f t="shared" si="39"/>
        <v>1</v>
      </c>
      <c r="CK24" s="260">
        <f t="shared" si="40"/>
        <v>1153249.498129574</v>
      </c>
      <c r="CL24" s="260">
        <f t="shared" si="41"/>
        <v>0</v>
      </c>
      <c r="CM24" s="260">
        <f t="shared" si="42"/>
        <v>1037927.4098636656</v>
      </c>
    </row>
    <row r="25" spans="1:91" ht="12.75" customHeight="1">
      <c r="A25" s="6"/>
      <c r="B25" s="3" t="s">
        <v>26</v>
      </c>
      <c r="C25" s="7">
        <v>30</v>
      </c>
      <c r="D25" s="37">
        <v>17407504.252298884</v>
      </c>
      <c r="E25" s="144"/>
      <c r="F25" s="145">
        <v>9963827.377319494</v>
      </c>
      <c r="G25" s="86">
        <v>971291.34</v>
      </c>
      <c r="H25" s="87"/>
      <c r="I25" s="124"/>
      <c r="J25" s="87"/>
      <c r="K25" s="88">
        <v>500978.81</v>
      </c>
      <c r="L25" s="89">
        <v>0</v>
      </c>
      <c r="M25" s="146"/>
      <c r="N25" s="90"/>
      <c r="O25" s="94">
        <v>82711.3</v>
      </c>
      <c r="P25" s="92"/>
      <c r="Q25" s="93"/>
      <c r="R25" s="92"/>
      <c r="S25" s="147">
        <v>196573.92</v>
      </c>
      <c r="T25" s="113"/>
      <c r="U25" s="147"/>
      <c r="V25" s="148"/>
      <c r="W25" s="56">
        <v>85078</v>
      </c>
      <c r="X25" s="56">
        <v>0</v>
      </c>
      <c r="Y25" s="56"/>
      <c r="Z25" s="57"/>
      <c r="AA25" s="75">
        <v>359524</v>
      </c>
      <c r="AB25" s="149">
        <v>0</v>
      </c>
      <c r="AC25" s="150"/>
      <c r="AD25" s="61"/>
      <c r="AE25" s="62">
        <v>29930</v>
      </c>
      <c r="AF25" s="62">
        <v>0</v>
      </c>
      <c r="AG25" s="151"/>
      <c r="AH25" s="60"/>
      <c r="AI25" s="197">
        <v>134179.56</v>
      </c>
      <c r="AJ25" s="147">
        <v>0</v>
      </c>
      <c r="AK25" s="147"/>
      <c r="AL25" s="148"/>
      <c r="AM25" s="198">
        <v>90583</v>
      </c>
      <c r="AN25" s="198">
        <v>0</v>
      </c>
      <c r="AO25" s="198"/>
      <c r="AP25" s="234"/>
      <c r="AQ25" s="152">
        <v>171534.52000000002</v>
      </c>
      <c r="AR25" s="152">
        <v>0</v>
      </c>
      <c r="AS25" s="152"/>
      <c r="AT25" s="186"/>
      <c r="AU25" s="125">
        <v>944923.23</v>
      </c>
      <c r="AV25" s="125">
        <v>0</v>
      </c>
      <c r="AW25" s="125"/>
      <c r="AX25" s="227"/>
      <c r="AY25" s="128">
        <v>3898824.6999999997</v>
      </c>
      <c r="AZ25" s="128">
        <v>0</v>
      </c>
      <c r="BA25" s="128"/>
      <c r="BB25" s="128"/>
      <c r="BC25" s="138">
        <f>'[1]Resumen'!C25</f>
        <v>972435.57</v>
      </c>
      <c r="BD25" s="135">
        <f>'[1]Resumen'!F25</f>
        <v>0</v>
      </c>
      <c r="BE25" s="135"/>
      <c r="BF25" s="135"/>
      <c r="BG25" s="253">
        <f>'[2]Resumen'!C25</f>
        <v>1163308</v>
      </c>
      <c r="BH25" s="253">
        <f>'[2]Resumen'!F25</f>
        <v>0</v>
      </c>
      <c r="BI25" s="253"/>
      <c r="BJ25" s="253"/>
      <c r="BK25" s="264">
        <f>'[3]Resumen'!C25</f>
        <v>30881.940000000002</v>
      </c>
      <c r="BL25" s="264">
        <f>'[3]Resumen'!F25</f>
        <v>0</v>
      </c>
      <c r="BM25" s="264"/>
      <c r="BN25" s="264"/>
      <c r="BO25" s="270">
        <f>'[5]Resumen'!C25</f>
        <v>2187634</v>
      </c>
      <c r="BP25" s="270"/>
      <c r="BQ25" s="270"/>
      <c r="BR25" s="270"/>
      <c r="BS25" s="26">
        <f t="shared" si="22"/>
        <v>1988.1716069683057</v>
      </c>
      <c r="BT25" s="45">
        <f t="shared" si="23"/>
        <v>0.03905356561018991</v>
      </c>
      <c r="BU25" s="45">
        <f t="shared" si="24"/>
        <v>0.5</v>
      </c>
      <c r="BV25" s="45">
        <f t="shared" si="25"/>
        <v>0.5333333333333333</v>
      </c>
      <c r="BW25" s="45">
        <f t="shared" si="26"/>
        <v>0.5666666666666667</v>
      </c>
      <c r="BX25" s="45">
        <f t="shared" si="27"/>
        <v>0.6</v>
      </c>
      <c r="BY25" s="45">
        <f t="shared" si="28"/>
        <v>0.6333333333333333</v>
      </c>
      <c r="BZ25" s="45">
        <f t="shared" si="29"/>
        <v>0.6666666666666667</v>
      </c>
      <c r="CA25" s="45">
        <f t="shared" si="30"/>
        <v>0.7</v>
      </c>
      <c r="CB25" s="45">
        <f t="shared" si="31"/>
        <v>0.7333333333333334</v>
      </c>
      <c r="CC25" s="45">
        <f t="shared" si="32"/>
        <v>0.7666666666666666</v>
      </c>
      <c r="CD25" s="45">
        <f t="shared" si="33"/>
        <v>0.8</v>
      </c>
      <c r="CE25" s="45">
        <f t="shared" si="34"/>
        <v>0.8333333333333334</v>
      </c>
      <c r="CF25" s="45">
        <f t="shared" si="35"/>
        <v>0.8666666666666667</v>
      </c>
      <c r="CG25" s="45">
        <f t="shared" si="36"/>
        <v>0.9</v>
      </c>
      <c r="CH25" s="45">
        <f t="shared" si="37"/>
        <v>0.9333333333333333</v>
      </c>
      <c r="CI25" s="45">
        <f t="shared" si="38"/>
        <v>0.9666666666666667</v>
      </c>
      <c r="CJ25" s="45">
        <f t="shared" si="39"/>
        <v>1</v>
      </c>
      <c r="CK25" s="260">
        <f t="shared" si="40"/>
        <v>27309214.552946445</v>
      </c>
      <c r="CL25" s="260">
        <f t="shared" si="41"/>
        <v>0</v>
      </c>
      <c r="CM25" s="260">
        <f t="shared" si="42"/>
        <v>8930107.551653752</v>
      </c>
    </row>
    <row r="26" spans="1:91" ht="12.75" customHeight="1">
      <c r="A26" s="6"/>
      <c r="B26" s="3" t="s">
        <v>27</v>
      </c>
      <c r="C26" s="7">
        <v>30</v>
      </c>
      <c r="D26" s="37">
        <v>0</v>
      </c>
      <c r="E26" s="144"/>
      <c r="F26" s="145">
        <v>0</v>
      </c>
      <c r="G26" s="86">
        <v>0</v>
      </c>
      <c r="H26" s="87"/>
      <c r="I26" s="124"/>
      <c r="J26" s="87"/>
      <c r="K26" s="88">
        <v>0</v>
      </c>
      <c r="L26" s="89">
        <v>0</v>
      </c>
      <c r="M26" s="146"/>
      <c r="N26" s="90"/>
      <c r="O26" s="94">
        <v>0</v>
      </c>
      <c r="P26" s="92"/>
      <c r="Q26" s="93"/>
      <c r="R26" s="92"/>
      <c r="S26" s="147">
        <v>0</v>
      </c>
      <c r="T26" s="113"/>
      <c r="U26" s="147"/>
      <c r="V26" s="148"/>
      <c r="W26" s="56">
        <v>0</v>
      </c>
      <c r="X26" s="56">
        <v>0</v>
      </c>
      <c r="Y26" s="56"/>
      <c r="Z26" s="57"/>
      <c r="AA26" s="75">
        <v>0</v>
      </c>
      <c r="AB26" s="149">
        <v>0</v>
      </c>
      <c r="AC26" s="150"/>
      <c r="AD26" s="61"/>
      <c r="AE26" s="62">
        <v>0</v>
      </c>
      <c r="AF26" s="62">
        <v>0</v>
      </c>
      <c r="AG26" s="151"/>
      <c r="AH26" s="60"/>
      <c r="AI26" s="197">
        <v>0</v>
      </c>
      <c r="AJ26" s="147">
        <v>0</v>
      </c>
      <c r="AK26" s="147"/>
      <c r="AL26" s="148"/>
      <c r="AM26" s="198">
        <v>0</v>
      </c>
      <c r="AN26" s="198">
        <v>0</v>
      </c>
      <c r="AO26" s="198"/>
      <c r="AP26" s="234"/>
      <c r="AQ26" s="152">
        <v>0</v>
      </c>
      <c r="AR26" s="152">
        <v>0</v>
      </c>
      <c r="AS26" s="152"/>
      <c r="AT26" s="186"/>
      <c r="AU26" s="125">
        <v>0</v>
      </c>
      <c r="AV26" s="125">
        <v>0</v>
      </c>
      <c r="AW26" s="125"/>
      <c r="AX26" s="203"/>
      <c r="AY26" s="128">
        <v>0</v>
      </c>
      <c r="AZ26" s="128">
        <v>0</v>
      </c>
      <c r="BA26" s="128"/>
      <c r="BB26" s="128"/>
      <c r="BC26" s="138">
        <f>'[1]Resumen'!C26</f>
        <v>0</v>
      </c>
      <c r="BD26" s="135">
        <f>'[1]Resumen'!F26</f>
        <v>0</v>
      </c>
      <c r="BE26" s="135"/>
      <c r="BF26" s="135"/>
      <c r="BG26" s="253">
        <f>'[2]Resumen'!C26</f>
        <v>0</v>
      </c>
      <c r="BH26" s="253">
        <f>'[2]Resumen'!F26</f>
        <v>0</v>
      </c>
      <c r="BI26" s="253"/>
      <c r="BJ26" s="253"/>
      <c r="BK26" s="264">
        <f>'[3]Resumen'!C26</f>
        <v>0</v>
      </c>
      <c r="BL26" s="264">
        <f>'[3]Resumen'!F26</f>
        <v>0</v>
      </c>
      <c r="BM26" s="264"/>
      <c r="BN26" s="264"/>
      <c r="BO26" s="270">
        <f>'[5]Resumen'!C26</f>
        <v>0</v>
      </c>
      <c r="BP26" s="270"/>
      <c r="BQ26" s="270"/>
      <c r="BR26" s="270"/>
      <c r="BS26" s="26">
        <f t="shared" si="22"/>
        <v>0</v>
      </c>
      <c r="BT26" s="45">
        <f t="shared" si="23"/>
        <v>0</v>
      </c>
      <c r="BU26" s="45">
        <f t="shared" si="24"/>
        <v>0.5</v>
      </c>
      <c r="BV26" s="45">
        <f t="shared" si="25"/>
        <v>0.5333333333333333</v>
      </c>
      <c r="BW26" s="45">
        <f t="shared" si="26"/>
        <v>0.5666666666666667</v>
      </c>
      <c r="BX26" s="45">
        <f t="shared" si="27"/>
        <v>0.6</v>
      </c>
      <c r="BY26" s="45">
        <f t="shared" si="28"/>
        <v>0.6333333333333333</v>
      </c>
      <c r="BZ26" s="45">
        <f t="shared" si="29"/>
        <v>0.6666666666666667</v>
      </c>
      <c r="CA26" s="45">
        <f t="shared" si="30"/>
        <v>0.7</v>
      </c>
      <c r="CB26" s="45">
        <f t="shared" si="31"/>
        <v>0.7333333333333334</v>
      </c>
      <c r="CC26" s="45">
        <f t="shared" si="32"/>
        <v>0.7666666666666666</v>
      </c>
      <c r="CD26" s="45">
        <f t="shared" si="33"/>
        <v>0.8</v>
      </c>
      <c r="CE26" s="45">
        <f t="shared" si="34"/>
        <v>0.8333333333333334</v>
      </c>
      <c r="CF26" s="45">
        <f t="shared" si="35"/>
        <v>0.8666666666666667</v>
      </c>
      <c r="CG26" s="45">
        <f t="shared" si="36"/>
        <v>0.9</v>
      </c>
      <c r="CH26" s="45">
        <f t="shared" si="37"/>
        <v>0.9333333333333333</v>
      </c>
      <c r="CI26" s="45">
        <f t="shared" si="38"/>
        <v>0.9666666666666667</v>
      </c>
      <c r="CJ26" s="45">
        <f t="shared" si="39"/>
        <v>1</v>
      </c>
      <c r="CK26" s="260">
        <f t="shared" si="40"/>
        <v>0</v>
      </c>
      <c r="CL26" s="260">
        <f t="shared" si="41"/>
        <v>0</v>
      </c>
      <c r="CM26" s="260">
        <f t="shared" si="42"/>
        <v>0</v>
      </c>
    </row>
    <row r="27" spans="1:91" ht="12.75" customHeight="1">
      <c r="A27" s="6"/>
      <c r="B27" s="3" t="s">
        <v>28</v>
      </c>
      <c r="C27" s="7">
        <v>30</v>
      </c>
      <c r="D27" s="37">
        <v>436488.84193606814</v>
      </c>
      <c r="E27" s="144"/>
      <c r="F27" s="145">
        <v>249840.57263759663</v>
      </c>
      <c r="G27" s="86">
        <v>0</v>
      </c>
      <c r="H27" s="87"/>
      <c r="I27" s="124"/>
      <c r="J27" s="87"/>
      <c r="K27" s="88">
        <v>0</v>
      </c>
      <c r="L27" s="89">
        <v>0</v>
      </c>
      <c r="M27" s="146"/>
      <c r="N27" s="90"/>
      <c r="O27" s="94">
        <v>0</v>
      </c>
      <c r="P27" s="92"/>
      <c r="Q27" s="93"/>
      <c r="R27" s="92"/>
      <c r="S27" s="147">
        <v>0</v>
      </c>
      <c r="T27" s="113"/>
      <c r="U27" s="147"/>
      <c r="V27" s="148"/>
      <c r="W27" s="56">
        <v>0</v>
      </c>
      <c r="X27" s="56">
        <v>0</v>
      </c>
      <c r="Y27" s="56"/>
      <c r="Z27" s="57"/>
      <c r="AA27" s="75">
        <v>0</v>
      </c>
      <c r="AB27" s="149">
        <v>0</v>
      </c>
      <c r="AC27" s="150"/>
      <c r="AD27" s="61"/>
      <c r="AE27" s="62">
        <v>39584.84</v>
      </c>
      <c r="AF27" s="62">
        <v>0</v>
      </c>
      <c r="AG27" s="151"/>
      <c r="AH27" s="60"/>
      <c r="AI27" s="197">
        <v>0</v>
      </c>
      <c r="AJ27" s="147">
        <v>0</v>
      </c>
      <c r="AK27" s="147"/>
      <c r="AL27" s="148"/>
      <c r="AM27" s="198">
        <v>0</v>
      </c>
      <c r="AN27" s="198">
        <v>0</v>
      </c>
      <c r="AO27" s="198"/>
      <c r="AP27" s="234"/>
      <c r="AQ27" s="152">
        <v>0</v>
      </c>
      <c r="AR27" s="152">
        <v>0</v>
      </c>
      <c r="AS27" s="152"/>
      <c r="AT27" s="186"/>
      <c r="AU27" s="125">
        <v>0</v>
      </c>
      <c r="AV27" s="125">
        <v>0</v>
      </c>
      <c r="AW27" s="125"/>
      <c r="AX27" s="203"/>
      <c r="AY27" s="128">
        <v>0</v>
      </c>
      <c r="AZ27" s="128">
        <v>0</v>
      </c>
      <c r="BA27" s="128"/>
      <c r="BB27" s="128"/>
      <c r="BC27" s="138">
        <f>'[1]Resumen'!C27</f>
        <v>4801158.07</v>
      </c>
      <c r="BD27" s="135">
        <f>'[1]Resumen'!F27</f>
        <v>178855.01</v>
      </c>
      <c r="BE27" s="135"/>
      <c r="BF27" s="135"/>
      <c r="BG27" s="253">
        <f>'[2]Resumen'!C27</f>
        <v>4337045.64</v>
      </c>
      <c r="BH27" s="253">
        <f>'[2]Resumen'!F27</f>
        <v>0</v>
      </c>
      <c r="BI27" s="253"/>
      <c r="BJ27" s="253"/>
      <c r="BK27" s="264">
        <f>'[3]Resumen'!C27</f>
        <v>2628149.1</v>
      </c>
      <c r="BL27" s="264">
        <f>'[3]Resumen'!F27</f>
        <v>0</v>
      </c>
      <c r="BM27" s="264"/>
      <c r="BN27" s="264"/>
      <c r="BO27" s="270">
        <f>'[5]Resumen'!C27</f>
        <v>0</v>
      </c>
      <c r="BP27" s="270"/>
      <c r="BQ27" s="270"/>
      <c r="BR27" s="270"/>
      <c r="BS27" s="26">
        <f t="shared" si="22"/>
        <v>1988.1716123277802</v>
      </c>
      <c r="BT27" s="45">
        <f t="shared" si="23"/>
        <v>0.03905374425933894</v>
      </c>
      <c r="BU27" s="45">
        <f t="shared" si="24"/>
        <v>0.5</v>
      </c>
      <c r="BV27" s="45">
        <f t="shared" si="25"/>
        <v>0.5333333333333333</v>
      </c>
      <c r="BW27" s="45">
        <f t="shared" si="26"/>
        <v>0.5666666666666667</v>
      </c>
      <c r="BX27" s="45">
        <f t="shared" si="27"/>
        <v>0.6</v>
      </c>
      <c r="BY27" s="45">
        <f t="shared" si="28"/>
        <v>0.6333333333333333</v>
      </c>
      <c r="BZ27" s="45">
        <f t="shared" si="29"/>
        <v>0.6666666666666667</v>
      </c>
      <c r="CA27" s="45">
        <f t="shared" si="30"/>
        <v>0.7</v>
      </c>
      <c r="CB27" s="45">
        <f t="shared" si="31"/>
        <v>0.7333333333333334</v>
      </c>
      <c r="CC27" s="45">
        <f t="shared" si="32"/>
        <v>0.7666666666666666</v>
      </c>
      <c r="CD27" s="45">
        <f t="shared" si="33"/>
        <v>0.8</v>
      </c>
      <c r="CE27" s="45">
        <f t="shared" si="34"/>
        <v>0.8333333333333334</v>
      </c>
      <c r="CF27" s="45">
        <f t="shared" si="35"/>
        <v>0.8666666666666667</v>
      </c>
      <c r="CG27" s="45">
        <f t="shared" si="36"/>
        <v>0.9</v>
      </c>
      <c r="CH27" s="45">
        <f t="shared" si="37"/>
        <v>0.9333333333333333</v>
      </c>
      <c r="CI27" s="45">
        <f t="shared" si="38"/>
        <v>0.9666666666666667</v>
      </c>
      <c r="CJ27" s="45">
        <f t="shared" si="39"/>
        <v>1</v>
      </c>
      <c r="CK27" s="260">
        <f t="shared" si="40"/>
        <v>10108270.414824711</v>
      </c>
      <c r="CL27" s="260">
        <f t="shared" si="41"/>
        <v>0</v>
      </c>
      <c r="CM27" s="260">
        <f t="shared" si="42"/>
        <v>8839789.144812774</v>
      </c>
    </row>
    <row r="28" spans="1:91" ht="12.75" customHeight="1">
      <c r="A28" s="6"/>
      <c r="B28" s="3" t="s">
        <v>53</v>
      </c>
      <c r="C28" s="7">
        <v>30</v>
      </c>
      <c r="D28" s="37">
        <v>0</v>
      </c>
      <c r="E28" s="144"/>
      <c r="F28" s="145">
        <v>0</v>
      </c>
      <c r="G28" s="86">
        <v>0</v>
      </c>
      <c r="H28" s="87"/>
      <c r="I28" s="124"/>
      <c r="J28" s="87"/>
      <c r="K28" s="88">
        <v>0</v>
      </c>
      <c r="L28" s="89">
        <v>0</v>
      </c>
      <c r="M28" s="146"/>
      <c r="N28" s="90"/>
      <c r="O28" s="94">
        <v>138983.5</v>
      </c>
      <c r="P28" s="92"/>
      <c r="Q28" s="93"/>
      <c r="R28" s="92"/>
      <c r="S28" s="147">
        <v>0</v>
      </c>
      <c r="T28" s="113"/>
      <c r="U28" s="147"/>
      <c r="V28" s="148"/>
      <c r="W28" s="56">
        <v>0</v>
      </c>
      <c r="X28" s="56">
        <v>0</v>
      </c>
      <c r="Y28" s="56"/>
      <c r="Z28" s="57"/>
      <c r="AA28" s="75">
        <v>0</v>
      </c>
      <c r="AB28" s="149">
        <v>0</v>
      </c>
      <c r="AC28" s="150"/>
      <c r="AD28" s="61"/>
      <c r="AE28" s="62">
        <v>0</v>
      </c>
      <c r="AF28" s="62">
        <v>0</v>
      </c>
      <c r="AG28" s="151"/>
      <c r="AH28" s="60"/>
      <c r="AI28" s="197">
        <v>0</v>
      </c>
      <c r="AJ28" s="147">
        <v>0</v>
      </c>
      <c r="AK28" s="147"/>
      <c r="AL28" s="148"/>
      <c r="AM28" s="198">
        <v>309329.03500000003</v>
      </c>
      <c r="AN28" s="198">
        <v>0</v>
      </c>
      <c r="AO28" s="198"/>
      <c r="AP28" s="234"/>
      <c r="AQ28" s="152">
        <v>0</v>
      </c>
      <c r="AR28" s="152">
        <v>0</v>
      </c>
      <c r="AS28" s="152"/>
      <c r="AT28" s="186"/>
      <c r="AU28" s="125">
        <v>292858.75000000006</v>
      </c>
      <c r="AV28" s="125">
        <v>0</v>
      </c>
      <c r="AW28" s="125"/>
      <c r="AX28" s="203"/>
      <c r="AY28" s="128">
        <v>875696.712</v>
      </c>
      <c r="AZ28" s="128">
        <v>0</v>
      </c>
      <c r="BA28" s="128"/>
      <c r="BB28" s="128"/>
      <c r="BC28" s="138"/>
      <c r="BD28" s="135"/>
      <c r="BE28" s="135"/>
      <c r="BF28" s="135"/>
      <c r="BG28" s="253"/>
      <c r="BH28" s="253"/>
      <c r="BI28" s="253"/>
      <c r="BJ28" s="253"/>
      <c r="BK28" s="264"/>
      <c r="BL28" s="264"/>
      <c r="BM28" s="264"/>
      <c r="BN28" s="264"/>
      <c r="BO28" s="270"/>
      <c r="BP28" s="270"/>
      <c r="BQ28" s="270"/>
      <c r="BR28" s="270"/>
      <c r="BS28" s="26">
        <f t="shared" si="22"/>
        <v>0</v>
      </c>
      <c r="BT28" s="45">
        <f t="shared" si="23"/>
        <v>0</v>
      </c>
      <c r="BU28" s="45">
        <f t="shared" si="24"/>
        <v>0.5</v>
      </c>
      <c r="BV28" s="45">
        <f t="shared" si="25"/>
        <v>0.5333333333333333</v>
      </c>
      <c r="BW28" s="45">
        <f t="shared" si="26"/>
        <v>0.5666666666666667</v>
      </c>
      <c r="BX28" s="45">
        <f t="shared" si="27"/>
        <v>0.6</v>
      </c>
      <c r="BY28" s="45">
        <f t="shared" si="28"/>
        <v>0.6333333333333333</v>
      </c>
      <c r="BZ28" s="45">
        <f t="shared" si="29"/>
        <v>0.6666666666666667</v>
      </c>
      <c r="CA28" s="45">
        <f t="shared" si="30"/>
        <v>0.7</v>
      </c>
      <c r="CB28" s="45">
        <f t="shared" si="31"/>
        <v>0.7333333333333334</v>
      </c>
      <c r="CC28" s="45">
        <f t="shared" si="32"/>
        <v>0.7666666666666666</v>
      </c>
      <c r="CD28" s="45">
        <f t="shared" si="33"/>
        <v>0.8</v>
      </c>
      <c r="CE28" s="45">
        <f t="shared" si="34"/>
        <v>0.8333333333333334</v>
      </c>
      <c r="CF28" s="45">
        <f t="shared" si="35"/>
        <v>0.8666666666666667</v>
      </c>
      <c r="CG28" s="45">
        <f t="shared" si="36"/>
        <v>0.9</v>
      </c>
      <c r="CH28" s="45">
        <f t="shared" si="37"/>
        <v>0.9333333333333333</v>
      </c>
      <c r="CI28" s="45">
        <f t="shared" si="38"/>
        <v>0.9666666666666667</v>
      </c>
      <c r="CJ28" s="45">
        <f t="shared" si="39"/>
        <v>1</v>
      </c>
      <c r="CK28" s="260">
        <f t="shared" si="40"/>
        <v>1331375.3302880775</v>
      </c>
      <c r="CL28" s="260">
        <f t="shared" si="41"/>
        <v>0</v>
      </c>
      <c r="CM28" s="260">
        <f t="shared" si="42"/>
        <v>1087332.1755822836</v>
      </c>
    </row>
    <row r="29" spans="1:91" ht="12.75" customHeight="1">
      <c r="A29" s="6"/>
      <c r="B29" s="3" t="s">
        <v>47</v>
      </c>
      <c r="C29" s="7">
        <v>30</v>
      </c>
      <c r="D29" s="37">
        <v>10062100.118256407</v>
      </c>
      <c r="E29" s="144"/>
      <c r="F29" s="145">
        <v>5759416.081133684</v>
      </c>
      <c r="G29" s="86">
        <v>400749</v>
      </c>
      <c r="H29" s="87"/>
      <c r="I29" s="124"/>
      <c r="J29" s="87"/>
      <c r="K29" s="88">
        <v>818396.9</v>
      </c>
      <c r="L29" s="89">
        <v>136692</v>
      </c>
      <c r="M29" s="146"/>
      <c r="N29" s="90"/>
      <c r="O29" s="94">
        <v>223453</v>
      </c>
      <c r="P29" s="92"/>
      <c r="Q29" s="93"/>
      <c r="R29" s="92"/>
      <c r="S29" s="147">
        <v>454292</v>
      </c>
      <c r="T29" s="113"/>
      <c r="U29" s="147"/>
      <c r="V29" s="148"/>
      <c r="W29" s="56">
        <v>544331.8149999934</v>
      </c>
      <c r="X29" s="56">
        <v>0</v>
      </c>
      <c r="Y29" s="56"/>
      <c r="Z29" s="57"/>
      <c r="AA29" s="75">
        <v>1616820.73</v>
      </c>
      <c r="AB29" s="149">
        <v>603831.73</v>
      </c>
      <c r="AC29" s="150"/>
      <c r="AD29" s="61"/>
      <c r="AE29" s="62">
        <v>1594911.0800000003</v>
      </c>
      <c r="AF29" s="62">
        <v>0</v>
      </c>
      <c r="AG29" s="151"/>
      <c r="AH29" s="60"/>
      <c r="AI29" s="197">
        <v>1445245.8499999999</v>
      </c>
      <c r="AJ29" s="147">
        <v>0</v>
      </c>
      <c r="AK29" s="147"/>
      <c r="AL29" s="148"/>
      <c r="AM29" s="198">
        <v>1265176.236299999</v>
      </c>
      <c r="AN29" s="198">
        <v>0</v>
      </c>
      <c r="AO29" s="198"/>
      <c r="AP29" s="234"/>
      <c r="AQ29" s="152">
        <v>3057222.646994816</v>
      </c>
      <c r="AR29" s="152">
        <v>0</v>
      </c>
      <c r="AS29" s="152"/>
      <c r="AT29" s="186"/>
      <c r="AU29" s="125">
        <v>3302899.7299999995</v>
      </c>
      <c r="AV29" s="125">
        <v>0</v>
      </c>
      <c r="AW29" s="125"/>
      <c r="AX29" s="227"/>
      <c r="AY29" s="128">
        <v>3337520.6799999895</v>
      </c>
      <c r="AZ29" s="128">
        <v>0</v>
      </c>
      <c r="BA29" s="128"/>
      <c r="BB29" s="128"/>
      <c r="BC29" s="138">
        <f>'[1]Resumen'!C28</f>
        <v>4378428.300000001</v>
      </c>
      <c r="BD29" s="135">
        <f>'[1]Resumen'!F28</f>
        <v>0</v>
      </c>
      <c r="BE29" s="135"/>
      <c r="BF29" s="135"/>
      <c r="BG29" s="253">
        <f>'[2]Resumen'!C28</f>
        <v>6700401.27999999</v>
      </c>
      <c r="BH29" s="253">
        <f>'[2]Resumen'!F28</f>
        <v>0</v>
      </c>
      <c r="BI29" s="253"/>
      <c r="BJ29" s="253"/>
      <c r="BK29" s="264">
        <f>'[3]Resumen'!C28</f>
        <v>6078098.3199999975</v>
      </c>
      <c r="BL29" s="264">
        <f>'[3]Resumen'!F28</f>
        <v>0</v>
      </c>
      <c r="BM29" s="264"/>
      <c r="BN29" s="264"/>
      <c r="BO29" s="270">
        <f>'[5]Resumen'!C28</f>
        <v>6512836.599999998</v>
      </c>
      <c r="BP29" s="270"/>
      <c r="BQ29" s="270"/>
      <c r="BR29" s="270"/>
      <c r="BS29" s="26">
        <f t="shared" si="22"/>
        <v>1988.1716123277802</v>
      </c>
      <c r="BT29" s="45">
        <f t="shared" si="23"/>
        <v>0.03905374425933894</v>
      </c>
      <c r="BU29" s="45">
        <f t="shared" si="24"/>
        <v>0.5</v>
      </c>
      <c r="BV29" s="45">
        <f t="shared" si="25"/>
        <v>0.5333333333333333</v>
      </c>
      <c r="BW29" s="45">
        <f t="shared" si="26"/>
        <v>0.5666666666666667</v>
      </c>
      <c r="BX29" s="45">
        <f t="shared" si="27"/>
        <v>0.6</v>
      </c>
      <c r="BY29" s="45">
        <f t="shared" si="28"/>
        <v>0.6333333333333333</v>
      </c>
      <c r="BZ29" s="45">
        <f t="shared" si="29"/>
        <v>0.6666666666666667</v>
      </c>
      <c r="CA29" s="45">
        <f t="shared" si="30"/>
        <v>0.7</v>
      </c>
      <c r="CB29" s="45">
        <f t="shared" si="31"/>
        <v>0.7333333333333334</v>
      </c>
      <c r="CC29" s="45">
        <f t="shared" si="32"/>
        <v>0.7666666666666666</v>
      </c>
      <c r="CD29" s="45">
        <f t="shared" si="33"/>
        <v>0.8</v>
      </c>
      <c r="CE29" s="45">
        <f t="shared" si="34"/>
        <v>0.8333333333333334</v>
      </c>
      <c r="CF29" s="45">
        <f t="shared" si="35"/>
        <v>0.8666666666666667</v>
      </c>
      <c r="CG29" s="45">
        <f t="shared" si="36"/>
        <v>0.9</v>
      </c>
      <c r="CH29" s="45">
        <f t="shared" si="37"/>
        <v>0.9333333333333333</v>
      </c>
      <c r="CI29" s="45">
        <f t="shared" si="38"/>
        <v>0.9666666666666667</v>
      </c>
      <c r="CJ29" s="45">
        <f t="shared" si="39"/>
        <v>1</v>
      </c>
      <c r="CK29" s="260">
        <f t="shared" si="40"/>
        <v>44806182.79216143</v>
      </c>
      <c r="CL29" s="260">
        <f t="shared" si="41"/>
        <v>0</v>
      </c>
      <c r="CM29" s="260">
        <f t="shared" si="42"/>
        <v>30103712.26994595</v>
      </c>
    </row>
    <row r="30" spans="1:91" ht="12.75" customHeight="1">
      <c r="A30" s="6"/>
      <c r="B30" s="3" t="s">
        <v>48</v>
      </c>
      <c r="C30" s="7">
        <v>30</v>
      </c>
      <c r="D30" s="37">
        <v>29511992.57628693</v>
      </c>
      <c r="E30" s="144"/>
      <c r="F30" s="145">
        <v>16892281.138279073</v>
      </c>
      <c r="G30" s="86">
        <v>1379418</v>
      </c>
      <c r="H30" s="87"/>
      <c r="I30" s="124"/>
      <c r="J30" s="87"/>
      <c r="K30" s="88">
        <v>1651456.33</v>
      </c>
      <c r="L30" s="89">
        <v>516726</v>
      </c>
      <c r="M30" s="146"/>
      <c r="N30" s="90"/>
      <c r="O30" s="94">
        <v>1200043</v>
      </c>
      <c r="P30" s="92"/>
      <c r="Q30" s="93"/>
      <c r="R30" s="92"/>
      <c r="S30" s="147">
        <v>1565519</v>
      </c>
      <c r="T30" s="113"/>
      <c r="U30" s="147"/>
      <c r="V30" s="148"/>
      <c r="W30" s="56">
        <v>1349434.1649999998</v>
      </c>
      <c r="X30" s="56">
        <v>0</v>
      </c>
      <c r="Y30" s="56"/>
      <c r="Z30" s="57"/>
      <c r="AA30" s="75">
        <v>2810332.85</v>
      </c>
      <c r="AB30" s="149">
        <v>0</v>
      </c>
      <c r="AC30" s="150"/>
      <c r="AD30" s="61"/>
      <c r="AE30" s="62">
        <v>4510685.640000001</v>
      </c>
      <c r="AF30" s="62">
        <v>0</v>
      </c>
      <c r="AG30" s="151"/>
      <c r="AH30" s="60"/>
      <c r="AI30" s="197">
        <v>3312431.6400000006</v>
      </c>
      <c r="AJ30" s="147">
        <v>0</v>
      </c>
      <c r="AK30" s="147"/>
      <c r="AL30" s="148"/>
      <c r="AM30" s="198">
        <v>3983743.601800001</v>
      </c>
      <c r="AN30" s="198">
        <v>0</v>
      </c>
      <c r="AO30" s="198"/>
      <c r="AP30" s="234"/>
      <c r="AQ30" s="152">
        <v>6428941.771666616</v>
      </c>
      <c r="AR30" s="152">
        <v>0</v>
      </c>
      <c r="AS30" s="152"/>
      <c r="AT30" s="186"/>
      <c r="AU30" s="125">
        <v>7718895.3450000025</v>
      </c>
      <c r="AV30" s="125">
        <v>0</v>
      </c>
      <c r="AW30" s="125"/>
      <c r="AX30" s="227"/>
      <c r="AY30" s="128">
        <v>6685412.690000011</v>
      </c>
      <c r="AZ30" s="128">
        <v>0</v>
      </c>
      <c r="BA30" s="128"/>
      <c r="BB30" s="128"/>
      <c r="BC30" s="138">
        <f>'[1]Resumen'!C29</f>
        <v>10332631.539999997</v>
      </c>
      <c r="BD30" s="135">
        <f>'[1]Resumen'!F29</f>
        <v>224171.66999999998</v>
      </c>
      <c r="BE30" s="135"/>
      <c r="BF30" s="135"/>
      <c r="BG30" s="253">
        <f>'[2]Resumen'!C29</f>
        <v>7443701.390000005</v>
      </c>
      <c r="BH30" s="253">
        <f>'[2]Resumen'!F29</f>
        <v>0</v>
      </c>
      <c r="BI30" s="253"/>
      <c r="BJ30" s="253"/>
      <c r="BK30" s="264">
        <f>'[3]Resumen'!C29</f>
        <v>9935701.329999983</v>
      </c>
      <c r="BL30" s="264">
        <f>'[3]Resumen'!F29</f>
        <v>0</v>
      </c>
      <c r="BM30" s="264"/>
      <c r="BN30" s="264"/>
      <c r="BO30" s="270">
        <f>'[5]Resumen'!C29</f>
        <v>8287640.250000007</v>
      </c>
      <c r="BP30" s="270"/>
      <c r="BQ30" s="270"/>
      <c r="BR30" s="270"/>
      <c r="BS30" s="26">
        <f t="shared" si="22"/>
        <v>1988.1716102475427</v>
      </c>
      <c r="BT30" s="45">
        <f t="shared" si="23"/>
        <v>0.039053674918090975</v>
      </c>
      <c r="BU30" s="45">
        <f t="shared" si="24"/>
        <v>0.5</v>
      </c>
      <c r="BV30" s="45">
        <f t="shared" si="25"/>
        <v>0.5333333333333333</v>
      </c>
      <c r="BW30" s="45">
        <f t="shared" si="26"/>
        <v>0.5666666666666667</v>
      </c>
      <c r="BX30" s="45">
        <f t="shared" si="27"/>
        <v>0.6</v>
      </c>
      <c r="BY30" s="45">
        <f t="shared" si="28"/>
        <v>0.6333333333333333</v>
      </c>
      <c r="BZ30" s="45">
        <f t="shared" si="29"/>
        <v>0.6666666666666667</v>
      </c>
      <c r="CA30" s="45">
        <f t="shared" si="30"/>
        <v>0.7</v>
      </c>
      <c r="CB30" s="45">
        <f t="shared" si="31"/>
        <v>0.7333333333333334</v>
      </c>
      <c r="CC30" s="45">
        <f t="shared" si="32"/>
        <v>0.7666666666666666</v>
      </c>
      <c r="CD30" s="45">
        <f t="shared" si="33"/>
        <v>0.8</v>
      </c>
      <c r="CE30" s="45">
        <f t="shared" si="34"/>
        <v>0.8333333333333334</v>
      </c>
      <c r="CF30" s="45">
        <f t="shared" si="35"/>
        <v>0.8666666666666667</v>
      </c>
      <c r="CG30" s="45">
        <f t="shared" si="36"/>
        <v>0.9</v>
      </c>
      <c r="CH30" s="45">
        <f t="shared" si="37"/>
        <v>0.9333333333333333</v>
      </c>
      <c r="CI30" s="45">
        <f t="shared" si="38"/>
        <v>0.9666666666666667</v>
      </c>
      <c r="CJ30" s="45">
        <f t="shared" si="39"/>
        <v>1</v>
      </c>
      <c r="CK30" s="260">
        <f t="shared" si="40"/>
        <v>95272182.99342777</v>
      </c>
      <c r="CL30" s="260">
        <f t="shared" si="41"/>
        <v>0</v>
      </c>
      <c r="CM30" s="260">
        <f t="shared" si="42"/>
        <v>55887121.439087175</v>
      </c>
    </row>
    <row r="31" spans="1:91" ht="12.75" customHeight="1">
      <c r="A31" s="6"/>
      <c r="B31" s="3" t="s">
        <v>49</v>
      </c>
      <c r="C31" s="7">
        <v>30</v>
      </c>
      <c r="D31" s="37">
        <v>0</v>
      </c>
      <c r="E31" s="144"/>
      <c r="F31" s="145">
        <v>0</v>
      </c>
      <c r="G31" s="86">
        <v>0</v>
      </c>
      <c r="H31" s="87"/>
      <c r="I31" s="124"/>
      <c r="J31" s="87"/>
      <c r="K31" s="88">
        <v>0</v>
      </c>
      <c r="L31" s="89">
        <v>0</v>
      </c>
      <c r="M31" s="146"/>
      <c r="N31" s="90"/>
      <c r="O31" s="94">
        <v>0</v>
      </c>
      <c r="P31" s="92"/>
      <c r="Q31" s="93"/>
      <c r="R31" s="92"/>
      <c r="S31" s="147">
        <v>396751</v>
      </c>
      <c r="T31" s="113">
        <v>396751</v>
      </c>
      <c r="U31" s="147"/>
      <c r="V31" s="148"/>
      <c r="W31" s="56">
        <v>0</v>
      </c>
      <c r="X31" s="56">
        <v>0</v>
      </c>
      <c r="Y31" s="56"/>
      <c r="Z31" s="57"/>
      <c r="AA31" s="75">
        <v>0</v>
      </c>
      <c r="AB31" s="149">
        <v>0</v>
      </c>
      <c r="AC31" s="150"/>
      <c r="AD31" s="61"/>
      <c r="AE31" s="62">
        <v>0</v>
      </c>
      <c r="AF31" s="62">
        <v>0</v>
      </c>
      <c r="AG31" s="151"/>
      <c r="AH31" s="60"/>
      <c r="AI31" s="197">
        <v>0</v>
      </c>
      <c r="AJ31" s="147">
        <v>0</v>
      </c>
      <c r="AK31" s="147"/>
      <c r="AL31" s="148"/>
      <c r="AM31" s="198">
        <v>0</v>
      </c>
      <c r="AN31" s="198">
        <v>0</v>
      </c>
      <c r="AO31" s="198"/>
      <c r="AP31" s="234"/>
      <c r="AQ31" s="152">
        <v>0</v>
      </c>
      <c r="AR31" s="152">
        <v>0</v>
      </c>
      <c r="AS31" s="152"/>
      <c r="AT31" s="225"/>
      <c r="AU31" s="125">
        <v>0</v>
      </c>
      <c r="AV31" s="125">
        <v>0</v>
      </c>
      <c r="AW31" s="125"/>
      <c r="AX31" s="227"/>
      <c r="AY31" s="128">
        <v>0</v>
      </c>
      <c r="AZ31" s="128">
        <v>0</v>
      </c>
      <c r="BA31" s="128"/>
      <c r="BB31" s="128"/>
      <c r="BC31" s="138">
        <f>'[1]Resumen'!C30</f>
        <v>749962.3099999999</v>
      </c>
      <c r="BD31" s="135">
        <f>'[1]Resumen'!F30</f>
        <v>0</v>
      </c>
      <c r="BE31" s="135"/>
      <c r="BF31" s="135"/>
      <c r="BG31" s="253">
        <f>'[2]Resumen'!C30</f>
        <v>1047835.4500000005</v>
      </c>
      <c r="BH31" s="253">
        <f>'[2]Resumen'!F30</f>
        <v>0</v>
      </c>
      <c r="BI31" s="253"/>
      <c r="BJ31" s="253"/>
      <c r="BK31" s="264">
        <f>'[3]Resumen'!C30</f>
        <v>1262504.47</v>
      </c>
      <c r="BL31" s="264">
        <f>'[3]Resumen'!F30</f>
        <v>0</v>
      </c>
      <c r="BM31" s="264"/>
      <c r="BN31" s="264"/>
      <c r="BO31" s="270">
        <f>'[5]Resumen'!C30</f>
        <v>742045.51</v>
      </c>
      <c r="BP31" s="270"/>
      <c r="BQ31" s="270"/>
      <c r="BR31" s="270"/>
      <c r="BS31" s="26">
        <f t="shared" si="22"/>
        <v>0</v>
      </c>
      <c r="BT31" s="45">
        <f t="shared" si="23"/>
        <v>0</v>
      </c>
      <c r="BU31" s="45">
        <f t="shared" si="24"/>
        <v>0.5</v>
      </c>
      <c r="BV31" s="45">
        <f t="shared" si="25"/>
        <v>0.5333333333333333</v>
      </c>
      <c r="BW31" s="45">
        <f t="shared" si="26"/>
        <v>0.5666666666666667</v>
      </c>
      <c r="BX31" s="45">
        <f t="shared" si="27"/>
        <v>0.6</v>
      </c>
      <c r="BY31" s="45">
        <f t="shared" si="28"/>
        <v>0.6333333333333333</v>
      </c>
      <c r="BZ31" s="45">
        <f t="shared" si="29"/>
        <v>0.6666666666666667</v>
      </c>
      <c r="CA31" s="45">
        <f t="shared" si="30"/>
        <v>0.7</v>
      </c>
      <c r="CB31" s="45">
        <f t="shared" si="31"/>
        <v>0.7333333333333334</v>
      </c>
      <c r="CC31" s="45">
        <f t="shared" si="32"/>
        <v>0.7666666666666666</v>
      </c>
      <c r="CD31" s="45">
        <f t="shared" si="33"/>
        <v>0.8</v>
      </c>
      <c r="CE31" s="45">
        <f t="shared" si="34"/>
        <v>0.8333333333333334</v>
      </c>
      <c r="CF31" s="45">
        <f t="shared" si="35"/>
        <v>0.8666666666666667</v>
      </c>
      <c r="CG31" s="45">
        <f t="shared" si="36"/>
        <v>0.9</v>
      </c>
      <c r="CH31" s="45">
        <f t="shared" si="37"/>
        <v>0.9333333333333333</v>
      </c>
      <c r="CI31" s="45">
        <f t="shared" si="38"/>
        <v>0.9666666666666667</v>
      </c>
      <c r="CJ31" s="45">
        <f t="shared" si="39"/>
        <v>1</v>
      </c>
      <c r="CK31" s="260">
        <f t="shared" si="40"/>
        <v>3467222.3796270033</v>
      </c>
      <c r="CL31" s="260">
        <f t="shared" si="41"/>
        <v>0</v>
      </c>
      <c r="CM31" s="260">
        <f t="shared" si="42"/>
        <v>2965703.978278298</v>
      </c>
    </row>
    <row r="32" spans="1:91" ht="12.75" customHeight="1">
      <c r="A32" s="6"/>
      <c r="B32" s="4" t="s">
        <v>29</v>
      </c>
      <c r="C32" s="15"/>
      <c r="D32" s="76">
        <v>0</v>
      </c>
      <c r="E32" s="108"/>
      <c r="F32" s="76">
        <v>0</v>
      </c>
      <c r="G32" s="103"/>
      <c r="H32" s="103"/>
      <c r="I32" s="103"/>
      <c r="J32" s="103"/>
      <c r="K32" s="104"/>
      <c r="L32" s="105">
        <v>0</v>
      </c>
      <c r="M32" s="105"/>
      <c r="N32" s="104"/>
      <c r="O32" s="106"/>
      <c r="P32" s="106"/>
      <c r="Q32" s="106"/>
      <c r="R32" s="106"/>
      <c r="S32" s="161">
        <v>0</v>
      </c>
      <c r="T32" s="161"/>
      <c r="U32" s="162"/>
      <c r="V32" s="163"/>
      <c r="W32" s="73"/>
      <c r="X32" s="72"/>
      <c r="Y32" s="73"/>
      <c r="Z32" s="72"/>
      <c r="AA32" s="74"/>
      <c r="AB32" s="74"/>
      <c r="AC32" s="164"/>
      <c r="AD32" s="74"/>
      <c r="AE32" s="51"/>
      <c r="AF32" s="51"/>
      <c r="AG32" s="52"/>
      <c r="AH32" s="51"/>
      <c r="AI32" s="211"/>
      <c r="AJ32" s="163"/>
      <c r="AK32" s="163"/>
      <c r="AL32" s="163"/>
      <c r="AM32" s="212">
        <v>0</v>
      </c>
      <c r="AN32" s="239">
        <v>0</v>
      </c>
      <c r="AO32" s="239"/>
      <c r="AP32" s="240"/>
      <c r="AQ32" s="190">
        <v>0</v>
      </c>
      <c r="AR32" s="183">
        <v>0</v>
      </c>
      <c r="AS32" s="183"/>
      <c r="AT32" s="191"/>
      <c r="AU32" s="213">
        <v>0</v>
      </c>
      <c r="AV32" s="200">
        <v>0</v>
      </c>
      <c r="AW32" s="200"/>
      <c r="AX32" s="214"/>
      <c r="AY32" s="127">
        <v>0</v>
      </c>
      <c r="AZ32" s="127">
        <v>0</v>
      </c>
      <c r="BA32" s="127"/>
      <c r="BB32" s="127"/>
      <c r="BC32" s="142"/>
      <c r="BD32" s="142"/>
      <c r="BE32" s="142"/>
      <c r="BF32" s="142"/>
      <c r="BG32" s="253"/>
      <c r="BH32" s="253"/>
      <c r="BI32" s="253"/>
      <c r="BJ32" s="253"/>
      <c r="BK32" s="264"/>
      <c r="BL32" s="264"/>
      <c r="BM32" s="264"/>
      <c r="BN32" s="264"/>
      <c r="BO32" s="270"/>
      <c r="BP32" s="270"/>
      <c r="BQ32" s="270"/>
      <c r="BR32" s="270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262"/>
      <c r="CL32" s="262"/>
      <c r="CM32" s="262"/>
    </row>
    <row r="33" spans="1:91" ht="12.75" customHeight="1">
      <c r="A33" s="6"/>
      <c r="B33" s="3" t="s">
        <v>30</v>
      </c>
      <c r="C33" s="7">
        <v>30</v>
      </c>
      <c r="D33" s="37">
        <v>0</v>
      </c>
      <c r="E33" s="144"/>
      <c r="F33" s="145">
        <v>0</v>
      </c>
      <c r="G33" s="86">
        <v>1285072.88</v>
      </c>
      <c r="H33" s="87"/>
      <c r="I33" s="124"/>
      <c r="J33" s="87"/>
      <c r="K33" s="88">
        <v>2072771.05</v>
      </c>
      <c r="L33" s="89">
        <v>258363</v>
      </c>
      <c r="M33" s="146"/>
      <c r="N33" s="90"/>
      <c r="O33" s="94">
        <v>1886503.04</v>
      </c>
      <c r="P33" s="92"/>
      <c r="Q33" s="93"/>
      <c r="R33" s="92"/>
      <c r="S33" s="147">
        <v>1463480</v>
      </c>
      <c r="T33" s="113"/>
      <c r="U33" s="147"/>
      <c r="V33" s="148"/>
      <c r="W33" s="56">
        <v>2939631.76</v>
      </c>
      <c r="X33" s="56">
        <v>0</v>
      </c>
      <c r="Y33" s="56"/>
      <c r="Z33" s="57"/>
      <c r="AA33" s="75">
        <v>3301608.87</v>
      </c>
      <c r="AB33" s="149">
        <v>301915.87</v>
      </c>
      <c r="AC33" s="150"/>
      <c r="AD33" s="61"/>
      <c r="AE33" s="62">
        <v>3871083</v>
      </c>
      <c r="AF33" s="62">
        <v>0</v>
      </c>
      <c r="AG33" s="151"/>
      <c r="AH33" s="60"/>
      <c r="AI33" s="197">
        <v>2328610.45</v>
      </c>
      <c r="AJ33" s="147">
        <v>0</v>
      </c>
      <c r="AK33" s="147"/>
      <c r="AL33" s="148"/>
      <c r="AM33" s="198">
        <v>2976594.569399999</v>
      </c>
      <c r="AN33" s="198">
        <v>0</v>
      </c>
      <c r="AO33" s="198"/>
      <c r="AP33" s="234"/>
      <c r="AQ33" s="152">
        <v>3633577.269999993</v>
      </c>
      <c r="AR33" s="152">
        <v>0</v>
      </c>
      <c r="AS33" s="152"/>
      <c r="AT33" s="186"/>
      <c r="AU33" s="125">
        <v>3837750.6600000043</v>
      </c>
      <c r="AV33" s="125">
        <v>0</v>
      </c>
      <c r="AW33" s="125"/>
      <c r="AX33" s="227"/>
      <c r="AY33" s="128">
        <v>5075299.850000012</v>
      </c>
      <c r="AZ33" s="128">
        <v>0</v>
      </c>
      <c r="BA33" s="128"/>
      <c r="BB33" s="128"/>
      <c r="BC33" s="138">
        <f>'[1]Resumen'!C32</f>
        <v>4519863.300000006</v>
      </c>
      <c r="BD33" s="135">
        <f>'[1]Resumen'!F32</f>
        <v>0</v>
      </c>
      <c r="BE33" s="135"/>
      <c r="BF33" s="135"/>
      <c r="BG33" s="253">
        <f>'[2]Resumen'!C32</f>
        <v>7753684.510000001</v>
      </c>
      <c r="BH33" s="253">
        <f>'[2]Resumen'!F32</f>
        <v>0</v>
      </c>
      <c r="BI33" s="253"/>
      <c r="BJ33" s="253"/>
      <c r="BK33" s="264">
        <f>'[3]Resumen'!C32</f>
        <v>7915446.480000007</v>
      </c>
      <c r="BL33" s="264">
        <f>'[3]Resumen'!F32</f>
        <v>0</v>
      </c>
      <c r="BM33" s="264"/>
      <c r="BN33" s="264"/>
      <c r="BO33" s="270">
        <f>'[5]Resumen'!C32</f>
        <v>6046004.579999997</v>
      </c>
      <c r="BP33" s="270"/>
      <c r="BQ33" s="270"/>
      <c r="BR33" s="270"/>
      <c r="BS33" s="26">
        <f>IF(D33=0,0,2001-(D33-F33)*C33/D33)</f>
        <v>0</v>
      </c>
      <c r="BT33" s="45">
        <f>IF((1-($CK$2-$BS33)/$C33)&gt;0,(1-($CK$2-$BS33)/$C33),0)</f>
        <v>0</v>
      </c>
      <c r="BU33" s="45">
        <f>IF((1-($CK$2-G$2)/$C33)&gt;0,(1-($CK$2-G$2)/$C33),0)</f>
        <v>0.5</v>
      </c>
      <c r="BV33" s="45">
        <f>IF((1-($CK$2-K$2)/$C33)&gt;0,(1-($CK$2-K$2)/$C33),0)</f>
        <v>0.5333333333333333</v>
      </c>
      <c r="BW33" s="45">
        <f>IF((1-($CK$2-O$2)/$C33)&gt;0,(1-($CK$2-O$2)/$C33),0)</f>
        <v>0.5666666666666667</v>
      </c>
      <c r="BX33" s="45">
        <f>IF((1-($CK$2-S$2)/$C33)&gt;0,(1-($CK$2-S$2)/$C33),0)</f>
        <v>0.6</v>
      </c>
      <c r="BY33" s="45">
        <f>IF((1-($CK$2-W$2)/$C33)&gt;0,(1-($CK$2-W$2)/$C33),0)</f>
        <v>0.6333333333333333</v>
      </c>
      <c r="BZ33" s="45">
        <f>IF((1-($CK$2-AA$2)/$C33)&gt;0,(1-($CK$2-AA$2)/$C33),0)</f>
        <v>0.6666666666666667</v>
      </c>
      <c r="CA33" s="45">
        <f>IF((1-($CK$2-AE$2)/$C33)&gt;0,(1-($CK$2-AE$2)/$C33),0)</f>
        <v>0.7</v>
      </c>
      <c r="CB33" s="45">
        <f>IF((1-($CK$2-AI$2)/$C33)&gt;0,(1-($CK$2-AI$2)/$C33),0)</f>
        <v>0.7333333333333334</v>
      </c>
      <c r="CC33" s="45">
        <f>IF((1-($CK$2-AM$2)/$C33)&gt;0,(1-($CK$2-AM$2)/$C33),0)</f>
        <v>0.7666666666666666</v>
      </c>
      <c r="CD33" s="45">
        <f>IF((1-($CK$2-AQ$2)/$C33)&gt;0,(1-($CK$2-AQ$2)/$C33),0)</f>
        <v>0.8</v>
      </c>
      <c r="CE33" s="45">
        <f>IF((1-($CK$2-AU$2)/$C33)&gt;0,(1-($CK$2-AU$2)/$C33),0)</f>
        <v>0.8333333333333334</v>
      </c>
      <c r="CF33" s="45">
        <f>IF((1-($CK$2-AY$2)/$C33)&gt;0,(1-($CK$2-AY$2)/$C33),0)</f>
        <v>0.8666666666666667</v>
      </c>
      <c r="CG33" s="45">
        <f>IF((1-($CK$2-BC$2)/$C33)&gt;0,(1-($CK$2-BC$2)/$C33),0)</f>
        <v>0.9</v>
      </c>
      <c r="CH33" s="45">
        <f>IF((1-($CK$2-BG$2)/$C33)&gt;0,(1-($CK$2-BG$2)/$C33),0)</f>
        <v>0.9333333333333333</v>
      </c>
      <c r="CI33" s="45">
        <f>IF((1-($CK$2-BK$2)/$C33)&gt;0,(1-($CK$2-BK$2)/$C33),0)</f>
        <v>0.9666666666666667</v>
      </c>
      <c r="CJ33" s="45">
        <f>IF((1-($CK$2-BO$2)/$C33)&gt;0,(1-($CK$2-BO$2)/$C33),0)</f>
        <v>1</v>
      </c>
      <c r="CK33" s="260">
        <f>+D33-E33+(G33-I33)*G$61+(K33-M33)*K$61+(O33-Q33)*O$61+(S33-U33)*S$61+(W33-Y33)*W$61+(AA33-AC33)*AA$61+(AE33-AG33)*AE$61+(AI33-AK33)*AI$61+(AM33-AO33)*AM$61+(AQ33-AS33)*$AQ$61+(AU33-AW33)*$AU$61+(AY33-BA33)*$AY$61+(BC33-BE33)*$BC$61+(BG33-BI33)*$BG$61+(BK33-BM33)*$BK$61+(BO33-BQ33)*$BO$61</f>
        <v>50922314.34378592</v>
      </c>
      <c r="CL33" s="260">
        <f>CK33-(IF(BT33=0,0,D33-E33)+IF(BU33=0,0,(G33-I33)*G$61)+IF(BV33=0,0,(K33-M33)*K$61)+IF(BW33=0,0,(O33-Q33)*O$61)+IF(BX33=0,0,(S33-U33)*S$61)+IF(BY33=0,0,(W33-Y33)*W$61)+IF(BZ33=0,0,(AA33-AC33)*AA$61)+IF(CA33=0,0,(AE33-AG33)*AE$61)+IF(CB33=0,0,(AI33-AK33)*AI$61)+IF(CC33=0,0,(AM33-AO33)*AM$61)+IF(CD33=0,0,(AQ33-AS33)*$AQ$61)+IF(CE33=0,0,(AU33-AW33)*$AU$61)+IF(CF33=0,0,(AY33-BA33)*$AY$61)++IF(CG33=0,0,(BC33-BE33)*$BC$61)+IF(CH33=0,0,(BG33-BI33)*$BG$61)+IF(CI33=0,0,(BK33-BM33)*$BK$61)+IF(CJ33=0,0,(BO33-BQ33)*$BO$61))</f>
        <v>0</v>
      </c>
      <c r="CM33" s="260">
        <f>(D33-E33)*BT33+((G33-H33-(I33-J33))*G$61)*BU33+((K33-L33-(M33-N33))*K$61)*BV33+((O33-P33-(Q33-R33))*O$61)*BW33+((S33-T33-(U33-V33))*S$61)*BX33+((W33-X33-(Y33-Z33))*W$61)*BY33+((AA33-AB33-(AC33-AD33))*AA$61)*BZ33+((AE33-AF33-(AG33-AH33))*AE$61)*CA33+((AI33-AJ33-(AK33-AL33))*AI$61)*CB33+((AM33-AN33)*CC33-(AO33-AP33))*$AM$61+((AQ33-AR33)*CD33-(AS33-AT33))*$AQ$61+((AU33-AV33)*CE33-(AW33-AX33))*$AU$61+((AY33-AZ33)*CF33-(BA33-BB33))*$AY$61+((BC33-BD33)*CG33-(BF33-BS33))*$BC$61+((BG33-BH33)*CH33-(BI33-BJ33))*$BG$61+((BK33-BL33)*CI33-(BM33-BN33))*$BK$61+((BO33-BP33)*CJ33-(BQ33-BR33))*$BO$61</f>
        <v>41336117.35416646</v>
      </c>
    </row>
    <row r="34" spans="1:91" ht="12.75" customHeight="1">
      <c r="A34" s="6"/>
      <c r="B34" s="3" t="s">
        <v>31</v>
      </c>
      <c r="C34" s="7">
        <v>30</v>
      </c>
      <c r="D34" s="37">
        <v>0</v>
      </c>
      <c r="E34" s="144"/>
      <c r="F34" s="145">
        <v>0</v>
      </c>
      <c r="G34" s="86">
        <v>437850.63</v>
      </c>
      <c r="H34" s="87"/>
      <c r="I34" s="124"/>
      <c r="J34" s="87"/>
      <c r="K34" s="88">
        <v>671324.49</v>
      </c>
      <c r="L34" s="89">
        <v>0</v>
      </c>
      <c r="M34" s="146"/>
      <c r="N34" s="90"/>
      <c r="O34" s="94">
        <v>960384</v>
      </c>
      <c r="P34" s="92"/>
      <c r="Q34" s="93"/>
      <c r="R34" s="92"/>
      <c r="S34" s="147">
        <v>940637.82</v>
      </c>
      <c r="T34" s="113"/>
      <c r="U34" s="147"/>
      <c r="V34" s="148"/>
      <c r="W34" s="56">
        <v>621948.7899999999</v>
      </c>
      <c r="X34" s="56">
        <v>0</v>
      </c>
      <c r="Y34" s="56"/>
      <c r="Z34" s="57"/>
      <c r="AA34" s="75">
        <v>883748</v>
      </c>
      <c r="AB34" s="149">
        <v>0</v>
      </c>
      <c r="AC34" s="150"/>
      <c r="AD34" s="61"/>
      <c r="AE34" s="62">
        <v>1005264.78</v>
      </c>
      <c r="AF34" s="62">
        <v>0</v>
      </c>
      <c r="AG34" s="151"/>
      <c r="AH34" s="60"/>
      <c r="AI34" s="197">
        <v>1338430.1600000001</v>
      </c>
      <c r="AJ34" s="147">
        <v>0</v>
      </c>
      <c r="AK34" s="147"/>
      <c r="AL34" s="148"/>
      <c r="AM34" s="198">
        <v>1400445.4599999995</v>
      </c>
      <c r="AN34" s="198">
        <v>0</v>
      </c>
      <c r="AO34" s="198"/>
      <c r="AP34" s="234"/>
      <c r="AQ34" s="152">
        <v>1803654.9900000014</v>
      </c>
      <c r="AR34" s="152">
        <v>0</v>
      </c>
      <c r="AS34" s="152"/>
      <c r="AT34" s="186"/>
      <c r="AU34" s="125">
        <v>2325298.2100000028</v>
      </c>
      <c r="AV34" s="125">
        <v>0</v>
      </c>
      <c r="AW34" s="125"/>
      <c r="AX34" s="203"/>
      <c r="AY34" s="128">
        <v>2988468.2300000014</v>
      </c>
      <c r="AZ34" s="128">
        <v>0</v>
      </c>
      <c r="BA34" s="128"/>
      <c r="BB34" s="128"/>
      <c r="BC34" s="138">
        <f>'[1]Resumen'!C33</f>
        <v>6726124.57</v>
      </c>
      <c r="BD34" s="135">
        <f>'[1]Resumen'!F33</f>
        <v>421352.73000000004</v>
      </c>
      <c r="BE34" s="135"/>
      <c r="BF34" s="135"/>
      <c r="BG34" s="253">
        <f>'[2]Resumen'!C33</f>
        <v>6440848.229999995</v>
      </c>
      <c r="BH34" s="253">
        <f>'[2]Resumen'!F33</f>
        <v>0</v>
      </c>
      <c r="BI34" s="253"/>
      <c r="BJ34" s="253"/>
      <c r="BK34" s="264">
        <f>'[3]Resumen'!C33</f>
        <v>7550418.710000009</v>
      </c>
      <c r="BL34" s="264">
        <f>'[3]Resumen'!F33</f>
        <v>0</v>
      </c>
      <c r="BM34" s="264"/>
      <c r="BN34" s="264"/>
      <c r="BO34" s="270">
        <f>'[5]Resumen'!C33</f>
        <v>12172967.750000013</v>
      </c>
      <c r="BP34" s="270"/>
      <c r="BQ34" s="270"/>
      <c r="BR34" s="270"/>
      <c r="BS34" s="26">
        <f>IF(D34=0,0,2001-(D34-F34)*C34/D34)</f>
        <v>0</v>
      </c>
      <c r="BT34" s="45">
        <f>IF((1-($CK$2-$BS34)/$C34)&gt;0,(1-($CK$2-$BS34)/$C34),0)</f>
        <v>0</v>
      </c>
      <c r="BU34" s="45">
        <f>IF((1-($CK$2-G$2)/$C34)&gt;0,(1-($CK$2-G$2)/$C34),0)</f>
        <v>0.5</v>
      </c>
      <c r="BV34" s="45">
        <f>IF((1-($CK$2-K$2)/$C34)&gt;0,(1-($CK$2-K$2)/$C34),0)</f>
        <v>0.5333333333333333</v>
      </c>
      <c r="BW34" s="45">
        <f>IF((1-($CK$2-O$2)/$C34)&gt;0,(1-($CK$2-O$2)/$C34),0)</f>
        <v>0.5666666666666667</v>
      </c>
      <c r="BX34" s="45">
        <f>IF((1-($CK$2-S$2)/$C34)&gt;0,(1-($CK$2-S$2)/$C34),0)</f>
        <v>0.6</v>
      </c>
      <c r="BY34" s="45">
        <f>IF((1-($CK$2-W$2)/$C34)&gt;0,(1-($CK$2-W$2)/$C34),0)</f>
        <v>0.6333333333333333</v>
      </c>
      <c r="BZ34" s="45">
        <f>IF((1-($CK$2-AA$2)/$C34)&gt;0,(1-($CK$2-AA$2)/$C34),0)</f>
        <v>0.6666666666666667</v>
      </c>
      <c r="CA34" s="45">
        <f>IF((1-($CK$2-AE$2)/$C34)&gt;0,(1-($CK$2-AE$2)/$C34),0)</f>
        <v>0.7</v>
      </c>
      <c r="CB34" s="45">
        <f>IF((1-($CK$2-AI$2)/$C34)&gt;0,(1-($CK$2-AI$2)/$C34),0)</f>
        <v>0.7333333333333334</v>
      </c>
      <c r="CC34" s="45">
        <f>IF((1-($CK$2-AM$2)/$C34)&gt;0,(1-($CK$2-AM$2)/$C34),0)</f>
        <v>0.7666666666666666</v>
      </c>
      <c r="CD34" s="45">
        <f>IF((1-($CK$2-AQ$2)/$C34)&gt;0,(1-($CK$2-AQ$2)/$C34),0)</f>
        <v>0.8</v>
      </c>
      <c r="CE34" s="45">
        <f>IF((1-($CK$2-AU$2)/$C34)&gt;0,(1-($CK$2-AU$2)/$C34),0)</f>
        <v>0.8333333333333334</v>
      </c>
      <c r="CF34" s="45">
        <f>IF((1-($CK$2-AY$2)/$C34)&gt;0,(1-($CK$2-AY$2)/$C34),0)</f>
        <v>0.8666666666666667</v>
      </c>
      <c r="CG34" s="45">
        <f>IF((1-($CK$2-BC$2)/$C34)&gt;0,(1-($CK$2-BC$2)/$C34),0)</f>
        <v>0.9</v>
      </c>
      <c r="CH34" s="45">
        <f>IF((1-($CK$2-BG$2)/$C34)&gt;0,(1-($CK$2-BG$2)/$C34),0)</f>
        <v>0.9333333333333333</v>
      </c>
      <c r="CI34" s="45">
        <f>IF((1-($CK$2-BK$2)/$C34)&gt;0,(1-($CK$2-BK$2)/$C34),0)</f>
        <v>0.9666666666666667</v>
      </c>
      <c r="CJ34" s="45">
        <f>IF((1-($CK$2-BO$2)/$C34)&gt;0,(1-($CK$2-BO$2)/$C34),0)</f>
        <v>1</v>
      </c>
      <c r="CK34" s="260">
        <f>+D34-E34+(G34-I34)*G$61+(K34-M34)*K$61+(O34-Q34)*O$61+(S34-U34)*S$61+(W34-Y34)*W$61+(AA34-AC34)*AA$61+(AE34-AG34)*AE$61+(AI34-AK34)*AI$61+(AM34-AO34)*AM$61+(AQ34-AS34)*$AQ$61+(AU34-AW34)*$AU$61+(AY34-BA34)*$AY$61+(BC34-BE34)*$BC$61+(BG34-BI34)*$BG$61+(BK34-BM34)*$BK$61+(BO34-BQ34)*$BO$61</f>
        <v>40098982.898351505</v>
      </c>
      <c r="CL34" s="260">
        <f>CK34-(IF(BT34=0,0,D34-E34)+IF(BU34=0,0,(G34-I34)*G$61)+IF(BV34=0,0,(K34-M34)*K$61)+IF(BW34=0,0,(O34-Q34)*O$61)+IF(BX34=0,0,(S34-U34)*S$61)+IF(BY34=0,0,(W34-Y34)*W$61)+IF(BZ34=0,0,(AA34-AC34)*AA$61)+IF(CA34=0,0,(AE34-AG34)*AE$61)+IF(CB34=0,0,(AI34-AK34)*AI$61)+IF(CC34=0,0,(AM34-AO34)*AM$61)+IF(CD34=0,0,(AQ34-AS34)*$AQ$61)+IF(CE34=0,0,(AU34-AW34)*$AU$61)+IF(CF34=0,0,(AY34-BA34)*$AY$61)++IF(CG34=0,0,(BC34-BE34)*$BC$61)+IF(CH34=0,0,(BG34-BI34)*$BG$61)+IF(CI34=0,0,(BK34-BM34)*$BK$61)+IF(CJ34=0,0,(BO34-BQ34)*$BO$61))</f>
        <v>0</v>
      </c>
      <c r="CM34" s="260">
        <f>(D34-E34)*BT34+((G34-H34-(I34-J34))*G$61)*BU34+((K34-L34-(M34-N34))*K$61)*BV34+((O34-P34-(Q34-R34))*O$61)*BW34+((S34-T34-(U34-V34))*S$61)*BX34+((W34-X34-(Y34-Z34))*W$61)*BY34+((AA34-AB34-(AC34-AD34))*AA$61)*BZ34+((AE34-AF34-(AG34-AH34))*AE$61)*CA34+((AI34-AJ34-(AK34-AL34))*AI$61)*CB34+((AM34-AN34)*CC34-(AO34-AP34))*$AM$61+((AQ34-AR34)*CD34-(AS34-AT34))*$AQ$61+((AU34-AV34)*CE34-(AW34-AX34))*$AU$61+((AY34-AZ34)*CF34-(BA34-BB34))*$AY$61+((BC34-BD34)*CG34-(BF34-BS34))*$BC$61+((BG34-BH34)*CH34-(BI34-BJ34))*$BG$61+((BK34-BL34)*CI34-(BM34-BN34))*$BK$61+((BO34-BP34)*CJ34-(BQ34-BR34))*$BO$61</f>
        <v>35281633.04711486</v>
      </c>
    </row>
    <row r="35" spans="1:91" ht="12.75" customHeight="1">
      <c r="A35" s="6"/>
      <c r="B35" s="3" t="s">
        <v>50</v>
      </c>
      <c r="C35" s="7">
        <v>30</v>
      </c>
      <c r="D35" s="37">
        <v>24778308.94439906</v>
      </c>
      <c r="E35" s="144"/>
      <c r="F35" s="145">
        <v>14182783.76102249</v>
      </c>
      <c r="G35" s="86">
        <v>231683.19</v>
      </c>
      <c r="H35" s="87"/>
      <c r="I35" s="124"/>
      <c r="J35" s="87"/>
      <c r="K35" s="88">
        <v>387938.67</v>
      </c>
      <c r="L35" s="89">
        <v>0</v>
      </c>
      <c r="M35" s="146"/>
      <c r="N35" s="90"/>
      <c r="O35" s="94">
        <v>598221.71</v>
      </c>
      <c r="P35" s="92"/>
      <c r="Q35" s="93"/>
      <c r="R35" s="92"/>
      <c r="S35" s="147">
        <v>460185</v>
      </c>
      <c r="T35" s="113"/>
      <c r="U35" s="147"/>
      <c r="V35" s="148"/>
      <c r="W35" s="56">
        <v>626007</v>
      </c>
      <c r="X35" s="56">
        <v>0</v>
      </c>
      <c r="Y35" s="56"/>
      <c r="Z35" s="57"/>
      <c r="AA35" s="75">
        <v>527992</v>
      </c>
      <c r="AB35" s="149">
        <v>0</v>
      </c>
      <c r="AC35" s="150"/>
      <c r="AD35" s="61"/>
      <c r="AE35" s="62">
        <v>730660</v>
      </c>
      <c r="AF35" s="62">
        <v>0</v>
      </c>
      <c r="AG35" s="151"/>
      <c r="AH35" s="60"/>
      <c r="AI35" s="197">
        <v>876711.1100000001</v>
      </c>
      <c r="AJ35" s="147">
        <v>0</v>
      </c>
      <c r="AK35" s="147"/>
      <c r="AL35" s="148"/>
      <c r="AM35" s="198">
        <v>1228086.06</v>
      </c>
      <c r="AN35" s="198">
        <v>0</v>
      </c>
      <c r="AO35" s="198"/>
      <c r="AP35" s="234"/>
      <c r="AQ35" s="152">
        <v>1413598.5100000002</v>
      </c>
      <c r="AR35" s="152">
        <v>0</v>
      </c>
      <c r="AS35" s="152"/>
      <c r="AT35" s="186"/>
      <c r="AU35" s="125">
        <v>1243931.5099999995</v>
      </c>
      <c r="AV35" s="125">
        <v>0</v>
      </c>
      <c r="AW35" s="125"/>
      <c r="AX35" s="203"/>
      <c r="AY35" s="128">
        <v>1164225.1300000001</v>
      </c>
      <c r="AZ35" s="128">
        <v>0</v>
      </c>
      <c r="BA35" s="128"/>
      <c r="BB35" s="128"/>
      <c r="BC35" s="138">
        <f>'[1]Resumen'!C34</f>
        <v>1525975.5899999999</v>
      </c>
      <c r="BD35" s="135">
        <f>'[1]Resumen'!F34</f>
        <v>0</v>
      </c>
      <c r="BE35" s="135"/>
      <c r="BF35" s="135"/>
      <c r="BG35" s="253">
        <f>'[2]Resumen'!C34</f>
        <v>1352225.0800000003</v>
      </c>
      <c r="BH35" s="253">
        <f>'[2]Resumen'!F34</f>
        <v>0</v>
      </c>
      <c r="BI35" s="253"/>
      <c r="BJ35" s="253"/>
      <c r="BK35" s="264">
        <f>'[3]Resumen'!C34</f>
        <v>1120259.75</v>
      </c>
      <c r="BL35" s="264">
        <f>'[3]Resumen'!F34</f>
        <v>0</v>
      </c>
      <c r="BM35" s="264"/>
      <c r="BN35" s="264"/>
      <c r="BO35" s="270">
        <f>'[5]Resumen'!C34</f>
        <v>924034.1200000001</v>
      </c>
      <c r="BP35" s="270"/>
      <c r="BQ35" s="270"/>
      <c r="BR35" s="270"/>
      <c r="BS35" s="26">
        <f>IF(D35=0,0,2001-(D35-F35)*C35/D35)</f>
        <v>1988.1716122268647</v>
      </c>
      <c r="BT35" s="45">
        <f>IF((1-($CK$2-$BS35)/$C35)&gt;0,(1-($CK$2-$BS35)/$C35),0)</f>
        <v>0.03905374089548941</v>
      </c>
      <c r="BU35" s="45">
        <f>IF((1-($CK$2-G$2)/$C35)&gt;0,(1-($CK$2-G$2)/$C35),0)</f>
        <v>0.5</v>
      </c>
      <c r="BV35" s="45">
        <f>IF((1-($CK$2-K$2)/$C35)&gt;0,(1-($CK$2-K$2)/$C35),0)</f>
        <v>0.5333333333333333</v>
      </c>
      <c r="BW35" s="45">
        <f>IF((1-($CK$2-O$2)/$C35)&gt;0,(1-($CK$2-O$2)/$C35),0)</f>
        <v>0.5666666666666667</v>
      </c>
      <c r="BX35" s="45">
        <f>IF((1-($CK$2-S$2)/$C35)&gt;0,(1-($CK$2-S$2)/$C35),0)</f>
        <v>0.6</v>
      </c>
      <c r="BY35" s="45">
        <f>IF((1-($CK$2-W$2)/$C35)&gt;0,(1-($CK$2-W$2)/$C35),0)</f>
        <v>0.6333333333333333</v>
      </c>
      <c r="BZ35" s="45">
        <f>IF((1-($CK$2-AA$2)/$C35)&gt;0,(1-($CK$2-AA$2)/$C35),0)</f>
        <v>0.6666666666666667</v>
      </c>
      <c r="CA35" s="45">
        <f>IF((1-($CK$2-AE$2)/$C35)&gt;0,(1-($CK$2-AE$2)/$C35),0)</f>
        <v>0.7</v>
      </c>
      <c r="CB35" s="45">
        <f>IF((1-($CK$2-AI$2)/$C35)&gt;0,(1-($CK$2-AI$2)/$C35),0)</f>
        <v>0.7333333333333334</v>
      </c>
      <c r="CC35" s="45">
        <f>IF((1-($CK$2-AM$2)/$C35)&gt;0,(1-($CK$2-AM$2)/$C35),0)</f>
        <v>0.7666666666666666</v>
      </c>
      <c r="CD35" s="45">
        <f>IF((1-($CK$2-AQ$2)/$C35)&gt;0,(1-($CK$2-AQ$2)/$C35),0)</f>
        <v>0.8</v>
      </c>
      <c r="CE35" s="45">
        <f>IF((1-($CK$2-AU$2)/$C35)&gt;0,(1-($CK$2-AU$2)/$C35),0)</f>
        <v>0.8333333333333334</v>
      </c>
      <c r="CF35" s="45">
        <f>IF((1-($CK$2-AY$2)/$C35)&gt;0,(1-($CK$2-AY$2)/$C35),0)</f>
        <v>0.8666666666666667</v>
      </c>
      <c r="CG35" s="45">
        <f>IF((1-($CK$2-BC$2)/$C35)&gt;0,(1-($CK$2-BC$2)/$C35),0)</f>
        <v>0.9</v>
      </c>
      <c r="CH35" s="45">
        <f>IF((1-($CK$2-BG$2)/$C35)&gt;0,(1-($CK$2-BG$2)/$C35),0)</f>
        <v>0.9333333333333333</v>
      </c>
      <c r="CI35" s="45">
        <f>IF((1-($CK$2-BK$2)/$C35)&gt;0,(1-($CK$2-BK$2)/$C35),0)</f>
        <v>0.9666666666666667</v>
      </c>
      <c r="CJ35" s="45">
        <f>IF((1-($CK$2-BO$2)/$C35)&gt;0,(1-($CK$2-BO$2)/$C35),0)</f>
        <v>1</v>
      </c>
      <c r="CK35" s="260">
        <f>+D35-E35+(G35-I35)*G$61+(K35-M35)*K$61+(O35-Q35)*O$61+(S35-U35)*S$61+(W35-Y35)*W$61+(AA35-AC35)*AA$61+(AE35-AG35)*AE$61+(AI35-AK35)*AI$61+(AM35-AO35)*AM$61+(AQ35-AS35)*$AQ$61+(AU35-AW35)*$AU$61+(AY35-BA35)*$AY$61+(BC35-BE35)*$BC$61+(BG35-BI35)*$BG$61+(BK35-BM35)*$BK$61+(BO35-BQ35)*$BO$61</f>
        <v>36843840.677964546</v>
      </c>
      <c r="CL35" s="260">
        <f>CK35-(IF(BT35=0,0,D35-E35)+IF(BU35=0,0,(G35-I35)*G$61)+IF(BV35=0,0,(K35-M35)*K$61)+IF(BW35=0,0,(O35-Q35)*O$61)+IF(BX35=0,0,(S35-U35)*S$61)+IF(BY35=0,0,(W35-Y35)*W$61)+IF(BZ35=0,0,(AA35-AC35)*AA$61)+IF(CA35=0,0,(AE35-AG35)*AE$61)+IF(CB35=0,0,(AI35-AK35)*AI$61)+IF(CC35=0,0,(AM35-AO35)*AM$61)+IF(CD35=0,0,(AQ35-AS35)*$AQ$61)+IF(CE35=0,0,(AU35-AW35)*$AU$61)+IF(CF35=0,0,(AY35-BA35)*$AY$61)++IF(CG35=0,0,(BC35-BE35)*$BC$61)+IF(CH35=0,0,(BG35-BI35)*$BG$61)+IF(CI35=0,0,(BK35-BM35)*$BK$61)+IF(CJ35=0,0,(BO35-BQ35)*$BO$61))</f>
        <v>0</v>
      </c>
      <c r="CM35" s="260">
        <f>(D35-E35)*BT35+((G35-H35-(I35-J35))*G$61)*BU35+((K35-L35-(M35-N35))*K$61)*BV35+((O35-P35-(Q35-R35))*O$61)*BW35+((S35-T35-(U35-V35))*S$61)*BX35+((W35-X35-(Y35-Z35))*W$61)*BY35+((AA35-AB35-(AC35-AD35))*AA$61)*BZ35+((AE35-AF35-(AG35-AH35))*AE$61)*CA35+((AI35-AJ35-(AK35-AL35))*AI$61)*CB35+((AM35-AN35)*CC35-(AO35-AP35))*$AM$61+((AQ35-AR35)*CD35-(AS35-AT35))*$AQ$61+((AU35-AV35)*CE35-(AW35-AX35))*$AU$61+((AY35-AZ35)*CF35-(BA35-BB35))*$AY$61+((BC35-BD35)*CG35-(BF35-BS35))*$BC$61+((BG35-BH35)*CH35-(BI35-BJ35))*$BG$61+((BK35-BL35)*CI35-(BM35-BN35))*$BK$61+((BO35-BP35)*CJ35-(BQ35-BR35))*$BO$61</f>
        <v>10657036.255243462</v>
      </c>
    </row>
    <row r="36" spans="1:91" ht="12.75" customHeight="1">
      <c r="A36" s="6"/>
      <c r="B36" s="5" t="s">
        <v>32</v>
      </c>
      <c r="C36" s="16"/>
      <c r="D36" s="76">
        <v>0</v>
      </c>
      <c r="E36" s="108"/>
      <c r="F36" s="76">
        <v>0</v>
      </c>
      <c r="G36" s="103"/>
      <c r="H36" s="103"/>
      <c r="I36" s="103"/>
      <c r="J36" s="103"/>
      <c r="K36" s="104"/>
      <c r="L36" s="105">
        <v>0</v>
      </c>
      <c r="M36" s="105"/>
      <c r="N36" s="104"/>
      <c r="O36" s="106"/>
      <c r="P36" s="106"/>
      <c r="Q36" s="106"/>
      <c r="R36" s="106"/>
      <c r="S36" s="161">
        <v>0</v>
      </c>
      <c r="T36" s="161"/>
      <c r="U36" s="162"/>
      <c r="V36" s="163"/>
      <c r="W36" s="73"/>
      <c r="X36" s="72"/>
      <c r="Y36" s="73"/>
      <c r="Z36" s="72"/>
      <c r="AA36" s="74"/>
      <c r="AB36" s="74"/>
      <c r="AC36" s="164"/>
      <c r="AD36" s="74"/>
      <c r="AE36" s="51"/>
      <c r="AF36" s="51"/>
      <c r="AG36" s="52"/>
      <c r="AH36" s="51"/>
      <c r="AI36" s="211"/>
      <c r="AJ36" s="163"/>
      <c r="AK36" s="163"/>
      <c r="AL36" s="163"/>
      <c r="AM36" s="212">
        <v>0</v>
      </c>
      <c r="AN36" s="239">
        <v>0</v>
      </c>
      <c r="AO36" s="239"/>
      <c r="AP36" s="240"/>
      <c r="AQ36" s="190">
        <v>0</v>
      </c>
      <c r="AR36" s="183">
        <v>0</v>
      </c>
      <c r="AS36" s="183"/>
      <c r="AT36" s="191"/>
      <c r="AU36" s="213">
        <v>0</v>
      </c>
      <c r="AV36" s="200">
        <v>0</v>
      </c>
      <c r="AW36" s="200"/>
      <c r="AX36" s="214"/>
      <c r="AY36" s="127">
        <v>0</v>
      </c>
      <c r="AZ36" s="127">
        <v>0</v>
      </c>
      <c r="BA36" s="127"/>
      <c r="BB36" s="127"/>
      <c r="BC36" s="142"/>
      <c r="BD36" s="142"/>
      <c r="BE36" s="142"/>
      <c r="BF36" s="142"/>
      <c r="BG36" s="253"/>
      <c r="BH36" s="253"/>
      <c r="BI36" s="253"/>
      <c r="BJ36" s="253"/>
      <c r="BK36" s="264"/>
      <c r="BL36" s="264"/>
      <c r="BM36" s="264"/>
      <c r="BN36" s="264"/>
      <c r="BO36" s="270"/>
      <c r="BP36" s="270"/>
      <c r="BQ36" s="270"/>
      <c r="BR36" s="270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262"/>
      <c r="CL36" s="262"/>
      <c r="CM36" s="262"/>
    </row>
    <row r="37" spans="1:91" ht="12.75" customHeight="1">
      <c r="A37" s="6"/>
      <c r="B37" s="24" t="s">
        <v>59</v>
      </c>
      <c r="C37" s="7">
        <v>10</v>
      </c>
      <c r="D37" s="37">
        <v>0</v>
      </c>
      <c r="E37" s="144"/>
      <c r="F37" s="37">
        <v>0</v>
      </c>
      <c r="G37" s="86">
        <v>0</v>
      </c>
      <c r="H37" s="86"/>
      <c r="I37" s="124"/>
      <c r="J37" s="86"/>
      <c r="K37" s="88">
        <v>0</v>
      </c>
      <c r="L37" s="107">
        <v>0</v>
      </c>
      <c r="M37" s="146"/>
      <c r="N37" s="88"/>
      <c r="O37" s="94">
        <v>0</v>
      </c>
      <c r="P37" s="165"/>
      <c r="Q37" s="93"/>
      <c r="R37" s="165"/>
      <c r="S37" s="147">
        <v>0</v>
      </c>
      <c r="T37" s="113"/>
      <c r="U37" s="147"/>
      <c r="V37" s="148"/>
      <c r="W37" s="56">
        <v>0</v>
      </c>
      <c r="X37" s="56">
        <v>0</v>
      </c>
      <c r="Y37" s="56"/>
      <c r="Z37" s="57"/>
      <c r="AA37" s="75">
        <v>0</v>
      </c>
      <c r="AB37" s="149">
        <v>0</v>
      </c>
      <c r="AC37" s="150"/>
      <c r="AD37" s="61"/>
      <c r="AE37" s="62">
        <v>111989</v>
      </c>
      <c r="AF37" s="62">
        <v>0</v>
      </c>
      <c r="AG37" s="151"/>
      <c r="AH37" s="60"/>
      <c r="AI37" s="197">
        <v>0</v>
      </c>
      <c r="AJ37" s="147">
        <v>0</v>
      </c>
      <c r="AK37" s="147"/>
      <c r="AL37" s="148"/>
      <c r="AM37" s="198">
        <v>0</v>
      </c>
      <c r="AN37" s="198">
        <v>0</v>
      </c>
      <c r="AO37" s="198"/>
      <c r="AP37" s="234"/>
      <c r="AQ37" s="152">
        <v>0</v>
      </c>
      <c r="AR37" s="152">
        <v>0</v>
      </c>
      <c r="AS37" s="152"/>
      <c r="AT37" s="186"/>
      <c r="AU37" s="125">
        <v>229985</v>
      </c>
      <c r="AV37" s="125">
        <v>0</v>
      </c>
      <c r="AW37" s="125"/>
      <c r="AX37" s="203"/>
      <c r="AY37" s="128">
        <v>0</v>
      </c>
      <c r="AZ37" s="128">
        <v>0</v>
      </c>
      <c r="BA37" s="128"/>
      <c r="BB37" s="128"/>
      <c r="BC37" s="138">
        <f>'[1]Resumen'!$C$38</f>
        <v>0</v>
      </c>
      <c r="BD37" s="135">
        <f>'[1]Resumen'!$F$38</f>
        <v>0</v>
      </c>
      <c r="BE37" s="135"/>
      <c r="BF37" s="135"/>
      <c r="BG37" s="253">
        <f>'[2]Resumen'!$C$38</f>
        <v>34579</v>
      </c>
      <c r="BH37" s="253">
        <f>'[2]Resumen'!$F$38</f>
        <v>0</v>
      </c>
      <c r="BI37" s="253"/>
      <c r="BJ37" s="253"/>
      <c r="BK37" s="264">
        <f>'[3]Resumen'!$C$38</f>
        <v>0</v>
      </c>
      <c r="BL37" s="264">
        <f>'[3]Resumen'!$F$38</f>
        <v>0</v>
      </c>
      <c r="BM37" s="264"/>
      <c r="BN37" s="264"/>
      <c r="BO37" s="270">
        <f>'[5]Resumen'!$C$38</f>
        <v>0</v>
      </c>
      <c r="BP37" s="270"/>
      <c r="BQ37" s="270"/>
      <c r="BR37" s="270"/>
      <c r="BS37" s="26">
        <f aca="true" t="shared" si="43" ref="BS37:BS44">IF(D37=0,0,2001-(D37-F37)*C37/D37)</f>
        <v>0</v>
      </c>
      <c r="BT37" s="45">
        <f aca="true" t="shared" si="44" ref="BT37:BT44">IF((1-($CK$2-$BS37)/$C37)&gt;0,(1-($CK$2-$BS37)/$C37),0)</f>
        <v>0</v>
      </c>
      <c r="BU37" s="45">
        <f aca="true" t="shared" si="45" ref="BU37:BU44">IF((1-($CK$2-G$2)/$C37)&gt;0,(1-($CK$2-G$2)/$C37),0)</f>
        <v>0</v>
      </c>
      <c r="BV37" s="45">
        <f aca="true" t="shared" si="46" ref="BV37:BV44">IF((1-($CK$2-K$2)/$C37)&gt;0,(1-($CK$2-K$2)/$C37),0)</f>
        <v>0</v>
      </c>
      <c r="BW37" s="45">
        <f aca="true" t="shared" si="47" ref="BW37:BW44">IF((1-($CK$2-O$2)/$C37)&gt;0,(1-($CK$2-O$2)/$C37),0)</f>
        <v>0</v>
      </c>
      <c r="BX37" s="45">
        <f aca="true" t="shared" si="48" ref="BX37:BX44">IF((1-($CK$2-S$2)/$C37)&gt;0,(1-($CK$2-S$2)/$C37),0)</f>
        <v>0</v>
      </c>
      <c r="BY37" s="45">
        <f aca="true" t="shared" si="49" ref="BY37:BY44">IF((1-($CK$2-W$2)/$C37)&gt;0,(1-($CK$2-W$2)/$C37),0)</f>
        <v>0</v>
      </c>
      <c r="BZ37" s="45">
        <f aca="true" t="shared" si="50" ref="BZ37:BZ44">IF((1-($CK$2-AA$2)/$C37)&gt;0,(1-($CK$2-AA$2)/$C37),0)</f>
        <v>0</v>
      </c>
      <c r="CA37" s="45">
        <f aca="true" t="shared" si="51" ref="CA37:CA44">IF((1-($CK$2-AE$2)/$C37)&gt;0,(1-($CK$2-AE$2)/$C37),0)</f>
        <v>0.09999999999999998</v>
      </c>
      <c r="CB37" s="45">
        <f aca="true" t="shared" si="52" ref="CB37:CB44">IF((1-($CK$2-AI$2)/$C37)&gt;0,(1-($CK$2-AI$2)/$C37),0)</f>
        <v>0.19999999999999996</v>
      </c>
      <c r="CC37" s="45">
        <f aca="true" t="shared" si="53" ref="CC37:CC44">IF((1-($CK$2-AM$2)/$C37)&gt;0,(1-($CK$2-AM$2)/$C37),0)</f>
        <v>0.30000000000000004</v>
      </c>
      <c r="CD37" s="45">
        <f aca="true" t="shared" si="54" ref="CD37:CD44">IF((1-($CK$2-AQ$2)/$C37)&gt;0,(1-($CK$2-AQ$2)/$C37),0)</f>
        <v>0.4</v>
      </c>
      <c r="CE37" s="45">
        <f aca="true" t="shared" si="55" ref="CE37:CE44">IF((1-($CK$2-AU$2)/$C37)&gt;0,(1-($CK$2-AU$2)/$C37),0)</f>
        <v>0.5</v>
      </c>
      <c r="CF37" s="45">
        <f aca="true" t="shared" si="56" ref="CF37:CF44">IF((1-($CK$2-AY$2)/$C37)&gt;0,(1-($CK$2-AY$2)/$C37),0)</f>
        <v>0.6</v>
      </c>
      <c r="CG37" s="45">
        <f aca="true" t="shared" si="57" ref="CG37:CG44">IF((1-($CK$2-BC$2)/$C37)&gt;0,(1-($CK$2-BC$2)/$C37),0)</f>
        <v>0.7</v>
      </c>
      <c r="CH37" s="45">
        <f aca="true" t="shared" si="58" ref="CH37:CH57">IF((1-($CK$2-BG$2)/$C37)&gt;0,(1-($CK$2-BG$2)/$C37),0)</f>
        <v>0.8</v>
      </c>
      <c r="CI37" s="45">
        <f aca="true" t="shared" si="59" ref="CI37:CI44">IF((1-($CK$2-BK$2)/$C37)&gt;0,(1-($CK$2-BK$2)/$C37),0)</f>
        <v>0.9</v>
      </c>
      <c r="CJ37" s="45">
        <f aca="true" t="shared" si="60" ref="CJ37:CJ44">IF((1-($CK$2-BO$2)/$C37)&gt;0,(1-($CK$2-BO$2)/$C37),0)</f>
        <v>1</v>
      </c>
      <c r="CK37" s="260">
        <f aca="true" t="shared" si="61" ref="CK37:CK44">+D37-E37+(G37-I37)*G$61+(K37-M37)*K$61+(O37-Q37)*O$61+(S37-U37)*S$61+(W37-Y37)*W$61+(AA37-AC37)*AA$61+(AE37-AG37)*AE$61+(AI37-AK37)*AI$61+(AM37-AO37)*AM$61+(AQ37-AS37)*$AQ$61+(AU37-AW37)*$AU$61+(AY37-BA37)*$AY$61+(BC37-BE37)*$BC$61+(BG37-BI37)*$BG$61+(BK37-BM37)*$BK$61+(BO37-BQ37)*$BO$61</f>
        <v>311438.19278745924</v>
      </c>
      <c r="CL37" s="260">
        <f aca="true" t="shared" si="62" ref="CL37:CL44">CK37-(IF(BT37=0,0,D37-E37)+IF(BU37=0,0,(G37-I37)*G$61)+IF(BV37=0,0,(K37-M37)*K$61)+IF(BW37=0,0,(O37-Q37)*O$61)+IF(BX37=0,0,(S37-U37)*S$61)+IF(BY37=0,0,(W37-Y37)*W$61)+IF(BZ37=0,0,(AA37-AC37)*AA$61)+IF(CA37=0,0,(AE37-AG37)*AE$61)+IF(CB37=0,0,(AI37-AK37)*AI$61)+IF(CC37=0,0,(AM37-AO37)*AM$61)+IF(CD37=0,0,(AQ37-AS37)*$AQ$61)+IF(CE37=0,0,(AU37-AW37)*$AU$61)+IF(CF37=0,0,(AY37-BA37)*$AY$61)++IF(CG37=0,0,(BC37-BE37)*$BC$61)+IF(CH37=0,0,(BG37-BI37)*$BG$61)+IF(CI37=0,0,(BK37-BM37)*$BK$61)+IF(CJ37=0,0,(BO37-BQ37)*$BO$61))</f>
        <v>0</v>
      </c>
      <c r="CM37" s="260">
        <f aca="true" t="shared" si="63" ref="CM37:CM43">(D37-E37)*BT37+((G37-H37-(I37-J37))*G$61)*BU37+((K37-L37-(M37-N37))*K$61)*BV37+((O37-P37-(Q37-R37))*O$61)*BW37+((S37-T37-(U37-V37))*S$61)*BX37+((W37-X37-(Y37-Z37))*W$61)*BY37+((AA37-AB37-(AC37-AD37))*AA$61)*BZ37+((AE37-AF37-(AG37-AH37))*AE$61)*CA37+((AI37-AJ37-(AK37-AL37))*AI$61)*CB37+((AM37-AN37)*CC37-(AO37-AP37))*$AM$61+((AQ37-AR37)*CD37-(AS37-AT37))*$AQ$61+((AU37-AV37)*CE37-(AW37-AX37))*$AU$61+((AY37-AZ37)*CF37-(BA37-BB37))*$AY$61+((BC37-BD37)*CG37-(BF37-BS37))*$BC$61+((BG37-BH37)*CH37-(BI37-BJ37))*$BG$61+((BK37-BL37)*CI37-(BM37-BN37))*$BK$61+((BO37-BP37)*CJ37-(BQ37-BR37))*$BO$61</f>
        <v>125544.26806902581</v>
      </c>
    </row>
    <row r="38" spans="1:91" ht="12.75" customHeight="1">
      <c r="A38" s="6"/>
      <c r="B38" s="24" t="s">
        <v>12</v>
      </c>
      <c r="C38" s="7">
        <v>5</v>
      </c>
      <c r="D38" s="37">
        <v>0</v>
      </c>
      <c r="E38" s="144"/>
      <c r="F38" s="37">
        <v>0</v>
      </c>
      <c r="G38" s="86">
        <v>0</v>
      </c>
      <c r="H38" s="86"/>
      <c r="I38" s="124"/>
      <c r="J38" s="86"/>
      <c r="K38" s="88">
        <v>0</v>
      </c>
      <c r="L38" s="107">
        <v>0</v>
      </c>
      <c r="M38" s="146"/>
      <c r="N38" s="88"/>
      <c r="O38" s="94">
        <v>0</v>
      </c>
      <c r="P38" s="165"/>
      <c r="Q38" s="93"/>
      <c r="R38" s="165"/>
      <c r="S38" s="147">
        <v>0</v>
      </c>
      <c r="T38" s="113"/>
      <c r="U38" s="147"/>
      <c r="V38" s="148"/>
      <c r="W38" s="56">
        <v>0</v>
      </c>
      <c r="X38" s="56">
        <v>0</v>
      </c>
      <c r="Y38" s="56"/>
      <c r="Z38" s="57"/>
      <c r="AA38" s="75">
        <v>0</v>
      </c>
      <c r="AB38" s="149">
        <v>0</v>
      </c>
      <c r="AC38" s="150"/>
      <c r="AD38" s="61"/>
      <c r="AE38" s="62">
        <v>0</v>
      </c>
      <c r="AF38" s="62">
        <v>0</v>
      </c>
      <c r="AG38" s="151"/>
      <c r="AH38" s="60"/>
      <c r="AI38" s="197">
        <v>0</v>
      </c>
      <c r="AJ38" s="147">
        <v>0</v>
      </c>
      <c r="AK38" s="147"/>
      <c r="AL38" s="148"/>
      <c r="AM38" s="198">
        <v>0</v>
      </c>
      <c r="AN38" s="198">
        <v>0</v>
      </c>
      <c r="AO38" s="198"/>
      <c r="AP38" s="234"/>
      <c r="AQ38" s="152">
        <v>0</v>
      </c>
      <c r="AR38" s="152">
        <v>0</v>
      </c>
      <c r="AS38" s="152"/>
      <c r="AT38" s="186"/>
      <c r="AU38" s="125">
        <v>0</v>
      </c>
      <c r="AV38" s="125">
        <v>0</v>
      </c>
      <c r="AW38" s="125"/>
      <c r="AX38" s="203"/>
      <c r="AY38" s="128">
        <v>133705.86000000002</v>
      </c>
      <c r="AZ38" s="128">
        <v>0</v>
      </c>
      <c r="BA38" s="128"/>
      <c r="BB38" s="128"/>
      <c r="BC38" s="138"/>
      <c r="BD38" s="135"/>
      <c r="BE38" s="135"/>
      <c r="BF38" s="135"/>
      <c r="BG38" s="253"/>
      <c r="BH38" s="253"/>
      <c r="BI38" s="253"/>
      <c r="BJ38" s="253"/>
      <c r="BK38" s="264"/>
      <c r="BL38" s="264"/>
      <c r="BM38" s="264"/>
      <c r="BN38" s="264"/>
      <c r="BO38" s="270"/>
      <c r="BP38" s="270"/>
      <c r="BQ38" s="270"/>
      <c r="BR38" s="270"/>
      <c r="BS38" s="26">
        <f t="shared" si="43"/>
        <v>0</v>
      </c>
      <c r="BT38" s="45">
        <f t="shared" si="44"/>
        <v>0</v>
      </c>
      <c r="BU38" s="45">
        <f t="shared" si="45"/>
        <v>0</v>
      </c>
      <c r="BV38" s="45">
        <f t="shared" si="46"/>
        <v>0</v>
      </c>
      <c r="BW38" s="45">
        <f t="shared" si="47"/>
        <v>0</v>
      </c>
      <c r="BX38" s="45">
        <f t="shared" si="48"/>
        <v>0</v>
      </c>
      <c r="BY38" s="45">
        <f t="shared" si="49"/>
        <v>0</v>
      </c>
      <c r="BZ38" s="45">
        <f t="shared" si="50"/>
        <v>0</v>
      </c>
      <c r="CA38" s="45">
        <f t="shared" si="51"/>
        <v>0</v>
      </c>
      <c r="CB38" s="45">
        <f t="shared" si="52"/>
        <v>0</v>
      </c>
      <c r="CC38" s="45">
        <f t="shared" si="53"/>
        <v>0</v>
      </c>
      <c r="CD38" s="45">
        <f t="shared" si="54"/>
        <v>0</v>
      </c>
      <c r="CE38" s="45">
        <f t="shared" si="55"/>
        <v>0</v>
      </c>
      <c r="CF38" s="45">
        <f t="shared" si="56"/>
        <v>0.19999999999999996</v>
      </c>
      <c r="CG38" s="45">
        <f t="shared" si="57"/>
        <v>0.4</v>
      </c>
      <c r="CH38" s="45">
        <f t="shared" si="58"/>
        <v>0.6</v>
      </c>
      <c r="CI38" s="45">
        <f t="shared" si="59"/>
        <v>0.8</v>
      </c>
      <c r="CJ38" s="45">
        <f t="shared" si="60"/>
        <v>1</v>
      </c>
      <c r="CK38" s="260">
        <f t="shared" si="61"/>
        <v>112490.57746219712</v>
      </c>
      <c r="CL38" s="260">
        <f t="shared" si="62"/>
        <v>0</v>
      </c>
      <c r="CM38" s="260">
        <f t="shared" si="63"/>
        <v>22498.11549243942</v>
      </c>
    </row>
    <row r="39" spans="1:91" ht="12.75" customHeight="1">
      <c r="A39" s="6"/>
      <c r="B39" s="24" t="s">
        <v>39</v>
      </c>
      <c r="C39" s="7">
        <v>1000</v>
      </c>
      <c r="D39" s="37">
        <v>0</v>
      </c>
      <c r="E39" s="144"/>
      <c r="F39" s="37">
        <v>0</v>
      </c>
      <c r="G39" s="86">
        <v>0</v>
      </c>
      <c r="H39" s="86"/>
      <c r="I39" s="124"/>
      <c r="J39" s="86"/>
      <c r="K39" s="88">
        <v>0</v>
      </c>
      <c r="L39" s="107">
        <v>0</v>
      </c>
      <c r="M39" s="146"/>
      <c r="N39" s="88"/>
      <c r="O39" s="94">
        <v>0</v>
      </c>
      <c r="P39" s="165"/>
      <c r="Q39" s="93"/>
      <c r="R39" s="165"/>
      <c r="S39" s="147">
        <v>0</v>
      </c>
      <c r="T39" s="113"/>
      <c r="U39" s="147"/>
      <c r="V39" s="148"/>
      <c r="W39" s="56">
        <v>0</v>
      </c>
      <c r="X39" s="56">
        <v>0</v>
      </c>
      <c r="Y39" s="56"/>
      <c r="Z39" s="57"/>
      <c r="AA39" s="75">
        <v>0</v>
      </c>
      <c r="AB39" s="149">
        <v>0</v>
      </c>
      <c r="AC39" s="150"/>
      <c r="AD39" s="61"/>
      <c r="AE39" s="62">
        <v>0</v>
      </c>
      <c r="AF39" s="62">
        <v>0</v>
      </c>
      <c r="AG39" s="151"/>
      <c r="AH39" s="60"/>
      <c r="AI39" s="197">
        <v>0</v>
      </c>
      <c r="AJ39" s="147">
        <v>0</v>
      </c>
      <c r="AK39" s="147"/>
      <c r="AL39" s="148"/>
      <c r="AM39" s="198">
        <v>0</v>
      </c>
      <c r="AN39" s="198">
        <v>0</v>
      </c>
      <c r="AO39" s="198"/>
      <c r="AP39" s="234"/>
      <c r="AQ39" s="152">
        <v>0</v>
      </c>
      <c r="AR39" s="152">
        <v>0</v>
      </c>
      <c r="AS39" s="152"/>
      <c r="AT39" s="186"/>
      <c r="AU39" s="125">
        <v>0</v>
      </c>
      <c r="AV39" s="125">
        <v>0</v>
      </c>
      <c r="AW39" s="125"/>
      <c r="AX39" s="203"/>
      <c r="AY39" s="128">
        <v>0</v>
      </c>
      <c r="AZ39" s="128">
        <v>0</v>
      </c>
      <c r="BA39" s="128"/>
      <c r="BB39" s="128"/>
      <c r="BC39" s="138"/>
      <c r="BD39" s="135"/>
      <c r="BE39" s="135"/>
      <c r="BF39" s="135"/>
      <c r="BG39" s="253"/>
      <c r="BH39" s="253"/>
      <c r="BI39" s="253"/>
      <c r="BJ39" s="253"/>
      <c r="BK39" s="264"/>
      <c r="BL39" s="264"/>
      <c r="BM39" s="264"/>
      <c r="BN39" s="264"/>
      <c r="BO39" s="270"/>
      <c r="BP39" s="270"/>
      <c r="BQ39" s="270"/>
      <c r="BR39" s="270"/>
      <c r="BS39" s="26">
        <f t="shared" si="43"/>
        <v>0</v>
      </c>
      <c r="BT39" s="45">
        <f t="shared" si="44"/>
        <v>0</v>
      </c>
      <c r="BU39" s="45">
        <f t="shared" si="45"/>
        <v>0.985</v>
      </c>
      <c r="BV39" s="45">
        <f t="shared" si="46"/>
        <v>0.986</v>
      </c>
      <c r="BW39" s="45">
        <f t="shared" si="47"/>
        <v>0.987</v>
      </c>
      <c r="BX39" s="45">
        <f t="shared" si="48"/>
        <v>0.988</v>
      </c>
      <c r="BY39" s="45">
        <f t="shared" si="49"/>
        <v>0.989</v>
      </c>
      <c r="BZ39" s="45">
        <f t="shared" si="50"/>
        <v>0.99</v>
      </c>
      <c r="CA39" s="45">
        <f t="shared" si="51"/>
        <v>0.991</v>
      </c>
      <c r="CB39" s="45">
        <f t="shared" si="52"/>
        <v>0.992</v>
      </c>
      <c r="CC39" s="45">
        <f t="shared" si="53"/>
        <v>0.993</v>
      </c>
      <c r="CD39" s="45">
        <f t="shared" si="54"/>
        <v>0.994</v>
      </c>
      <c r="CE39" s="45">
        <f t="shared" si="55"/>
        <v>0.995</v>
      </c>
      <c r="CF39" s="45">
        <f t="shared" si="56"/>
        <v>0.996</v>
      </c>
      <c r="CG39" s="45">
        <f t="shared" si="57"/>
        <v>0.997</v>
      </c>
      <c r="CH39" s="45">
        <f t="shared" si="58"/>
        <v>0.998</v>
      </c>
      <c r="CI39" s="45">
        <f t="shared" si="59"/>
        <v>0.999</v>
      </c>
      <c r="CJ39" s="45">
        <f t="shared" si="60"/>
        <v>1</v>
      </c>
      <c r="CK39" s="260">
        <f t="shared" si="61"/>
        <v>0</v>
      </c>
      <c r="CL39" s="260">
        <f t="shared" si="62"/>
        <v>0</v>
      </c>
      <c r="CM39" s="260">
        <f t="shared" si="63"/>
        <v>0</v>
      </c>
    </row>
    <row r="40" spans="1:91" ht="12.75" customHeight="1">
      <c r="A40" s="6"/>
      <c r="B40" s="24" t="s">
        <v>9</v>
      </c>
      <c r="C40" s="7">
        <v>40</v>
      </c>
      <c r="D40" s="37">
        <v>0</v>
      </c>
      <c r="E40" s="144"/>
      <c r="F40" s="37">
        <v>0</v>
      </c>
      <c r="G40" s="86">
        <v>0</v>
      </c>
      <c r="H40" s="86"/>
      <c r="I40" s="124"/>
      <c r="J40" s="86"/>
      <c r="K40" s="88">
        <v>0</v>
      </c>
      <c r="L40" s="107">
        <v>0</v>
      </c>
      <c r="M40" s="146"/>
      <c r="N40" s="88"/>
      <c r="O40" s="94">
        <v>0</v>
      </c>
      <c r="P40" s="165"/>
      <c r="Q40" s="93"/>
      <c r="R40" s="165"/>
      <c r="S40" s="147">
        <v>0</v>
      </c>
      <c r="T40" s="113"/>
      <c r="U40" s="147"/>
      <c r="V40" s="148"/>
      <c r="W40" s="56">
        <v>0</v>
      </c>
      <c r="X40" s="56">
        <v>0</v>
      </c>
      <c r="Y40" s="56"/>
      <c r="Z40" s="57"/>
      <c r="AA40" s="75">
        <v>0</v>
      </c>
      <c r="AB40" s="149">
        <v>0</v>
      </c>
      <c r="AC40" s="150"/>
      <c r="AD40" s="61"/>
      <c r="AE40" s="62">
        <v>0</v>
      </c>
      <c r="AF40" s="62">
        <v>0</v>
      </c>
      <c r="AG40" s="151"/>
      <c r="AH40" s="60"/>
      <c r="AI40" s="197">
        <v>0</v>
      </c>
      <c r="AJ40" s="147">
        <v>0</v>
      </c>
      <c r="AK40" s="147"/>
      <c r="AL40" s="148"/>
      <c r="AM40" s="198">
        <v>0</v>
      </c>
      <c r="AN40" s="198">
        <v>0</v>
      </c>
      <c r="AO40" s="198"/>
      <c r="AP40" s="234"/>
      <c r="AQ40" s="152">
        <v>0</v>
      </c>
      <c r="AR40" s="152">
        <v>0</v>
      </c>
      <c r="AS40" s="152"/>
      <c r="AT40" s="186"/>
      <c r="AU40" s="125">
        <v>0</v>
      </c>
      <c r="AV40" s="125">
        <v>0</v>
      </c>
      <c r="AW40" s="125"/>
      <c r="AX40" s="203"/>
      <c r="AY40" s="128">
        <v>0</v>
      </c>
      <c r="AZ40" s="128">
        <v>0</v>
      </c>
      <c r="BA40" s="128"/>
      <c r="BB40" s="128"/>
      <c r="BC40" s="138"/>
      <c r="BD40" s="135"/>
      <c r="BE40" s="135"/>
      <c r="BF40" s="135"/>
      <c r="BG40" s="253"/>
      <c r="BH40" s="253"/>
      <c r="BI40" s="253"/>
      <c r="BJ40" s="253"/>
      <c r="BK40" s="264"/>
      <c r="BL40" s="264"/>
      <c r="BM40" s="264"/>
      <c r="BN40" s="264"/>
      <c r="BO40" s="270"/>
      <c r="BP40" s="270"/>
      <c r="BQ40" s="270"/>
      <c r="BR40" s="270"/>
      <c r="BS40" s="26">
        <f t="shared" si="43"/>
        <v>0</v>
      </c>
      <c r="BT40" s="45">
        <f t="shared" si="44"/>
        <v>0</v>
      </c>
      <c r="BU40" s="45">
        <f t="shared" si="45"/>
        <v>0.625</v>
      </c>
      <c r="BV40" s="45">
        <f t="shared" si="46"/>
        <v>0.65</v>
      </c>
      <c r="BW40" s="45">
        <f t="shared" si="47"/>
        <v>0.675</v>
      </c>
      <c r="BX40" s="45">
        <f t="shared" si="48"/>
        <v>0.7</v>
      </c>
      <c r="BY40" s="45">
        <f t="shared" si="49"/>
        <v>0.725</v>
      </c>
      <c r="BZ40" s="45">
        <f t="shared" si="50"/>
        <v>0.75</v>
      </c>
      <c r="CA40" s="45">
        <f t="shared" si="51"/>
        <v>0.775</v>
      </c>
      <c r="CB40" s="45">
        <f t="shared" si="52"/>
        <v>0.8</v>
      </c>
      <c r="CC40" s="45">
        <f t="shared" si="53"/>
        <v>0.825</v>
      </c>
      <c r="CD40" s="45">
        <f t="shared" si="54"/>
        <v>0.85</v>
      </c>
      <c r="CE40" s="45">
        <f t="shared" si="55"/>
        <v>0.875</v>
      </c>
      <c r="CF40" s="45">
        <f t="shared" si="56"/>
        <v>0.9</v>
      </c>
      <c r="CG40" s="45">
        <f t="shared" si="57"/>
        <v>0.925</v>
      </c>
      <c r="CH40" s="45">
        <f t="shared" si="58"/>
        <v>0.95</v>
      </c>
      <c r="CI40" s="45">
        <f t="shared" si="59"/>
        <v>0.975</v>
      </c>
      <c r="CJ40" s="45">
        <f t="shared" si="60"/>
        <v>1</v>
      </c>
      <c r="CK40" s="260">
        <f t="shared" si="61"/>
        <v>0</v>
      </c>
      <c r="CL40" s="260">
        <f t="shared" si="62"/>
        <v>0</v>
      </c>
      <c r="CM40" s="260">
        <f t="shared" si="63"/>
        <v>0</v>
      </c>
    </row>
    <row r="41" spans="1:91" ht="12.75" customHeight="1">
      <c r="A41" s="6"/>
      <c r="B41" s="3" t="s">
        <v>51</v>
      </c>
      <c r="C41" s="7">
        <v>10</v>
      </c>
      <c r="D41" s="37">
        <v>4033267.43399438</v>
      </c>
      <c r="E41" s="144"/>
      <c r="F41" s="145">
        <v>2307950.33049886</v>
      </c>
      <c r="G41" s="86">
        <v>167172.85</v>
      </c>
      <c r="H41" s="87"/>
      <c r="I41" s="124"/>
      <c r="J41" s="87"/>
      <c r="K41" s="88">
        <v>59988.72</v>
      </c>
      <c r="L41" s="89">
        <v>0</v>
      </c>
      <c r="M41" s="146"/>
      <c r="N41" s="90"/>
      <c r="O41" s="94">
        <v>138768.94</v>
      </c>
      <c r="P41" s="92"/>
      <c r="Q41" s="93"/>
      <c r="R41" s="92"/>
      <c r="S41" s="147">
        <v>107394</v>
      </c>
      <c r="T41" s="113"/>
      <c r="U41" s="147"/>
      <c r="V41" s="148"/>
      <c r="W41" s="56">
        <v>96549</v>
      </c>
      <c r="X41" s="56">
        <v>0</v>
      </c>
      <c r="Y41" s="56"/>
      <c r="Z41" s="57"/>
      <c r="AA41" s="75">
        <v>375159</v>
      </c>
      <c r="AB41" s="149">
        <v>0</v>
      </c>
      <c r="AC41" s="150"/>
      <c r="AD41" s="61"/>
      <c r="AE41" s="62">
        <v>299120.9999722</v>
      </c>
      <c r="AF41" s="62">
        <v>0</v>
      </c>
      <c r="AG41" s="151"/>
      <c r="AH41" s="60"/>
      <c r="AI41" s="197">
        <v>231902.89000000004</v>
      </c>
      <c r="AJ41" s="147">
        <v>62404.32000000001</v>
      </c>
      <c r="AK41" s="147"/>
      <c r="AL41" s="148"/>
      <c r="AM41" s="198">
        <v>243375.60400000005</v>
      </c>
      <c r="AN41" s="198">
        <v>0</v>
      </c>
      <c r="AO41" s="198"/>
      <c r="AP41" s="234"/>
      <c r="AQ41" s="152">
        <v>102709.37999999998</v>
      </c>
      <c r="AR41" s="152">
        <v>0</v>
      </c>
      <c r="AS41" s="152"/>
      <c r="AT41" s="186"/>
      <c r="AU41" s="125">
        <v>237649.91999999998</v>
      </c>
      <c r="AV41" s="125">
        <v>0</v>
      </c>
      <c r="AW41" s="125"/>
      <c r="AX41" s="203"/>
      <c r="AY41" s="128">
        <v>133705.86000000002</v>
      </c>
      <c r="AZ41" s="128">
        <v>0</v>
      </c>
      <c r="BA41" s="128"/>
      <c r="BB41" s="128"/>
      <c r="BC41" s="138">
        <f>'[1]Resumen'!$C$36</f>
        <v>27834.379999999997</v>
      </c>
      <c r="BD41" s="135">
        <f>'[1]Resumen'!F36</f>
        <v>0</v>
      </c>
      <c r="BE41" s="135"/>
      <c r="BF41" s="135"/>
      <c r="BG41" s="253">
        <f>'[2]Resumen'!C36</f>
        <v>178367</v>
      </c>
      <c r="BH41" s="253">
        <f>'[2]Resumen'!F36</f>
        <v>0</v>
      </c>
      <c r="BI41" s="253"/>
      <c r="BJ41" s="253"/>
      <c r="BK41" s="264">
        <f>'[3]Resumen'!C36</f>
        <v>246443.27000000002</v>
      </c>
      <c r="BL41" s="264">
        <f>'[3]Resumen'!F36</f>
        <v>0</v>
      </c>
      <c r="BM41" s="264"/>
      <c r="BN41" s="264"/>
      <c r="BO41" s="270">
        <f>'[5]Resumen'!C36</f>
        <v>6825683.3299999945</v>
      </c>
      <c r="BP41" s="270"/>
      <c r="BQ41" s="270"/>
      <c r="BR41" s="270"/>
      <c r="BS41" s="26">
        <f t="shared" si="43"/>
        <v>1996.7222843966317</v>
      </c>
      <c r="BT41" s="45">
        <f t="shared" si="44"/>
        <v>0</v>
      </c>
      <c r="BU41" s="45">
        <f t="shared" si="45"/>
        <v>0</v>
      </c>
      <c r="BV41" s="45">
        <f t="shared" si="46"/>
        <v>0</v>
      </c>
      <c r="BW41" s="45">
        <f t="shared" si="47"/>
        <v>0</v>
      </c>
      <c r="BX41" s="45">
        <f t="shared" si="48"/>
        <v>0</v>
      </c>
      <c r="BY41" s="45">
        <f t="shared" si="49"/>
        <v>0</v>
      </c>
      <c r="BZ41" s="45">
        <f t="shared" si="50"/>
        <v>0</v>
      </c>
      <c r="CA41" s="45">
        <f t="shared" si="51"/>
        <v>0.09999999999999998</v>
      </c>
      <c r="CB41" s="45">
        <f t="shared" si="52"/>
        <v>0.19999999999999996</v>
      </c>
      <c r="CC41" s="45">
        <f t="shared" si="53"/>
        <v>0.30000000000000004</v>
      </c>
      <c r="CD41" s="45">
        <f t="shared" si="54"/>
        <v>0.4</v>
      </c>
      <c r="CE41" s="45">
        <f t="shared" si="55"/>
        <v>0.5</v>
      </c>
      <c r="CF41" s="45">
        <f t="shared" si="56"/>
        <v>0.6</v>
      </c>
      <c r="CG41" s="45">
        <f t="shared" si="57"/>
        <v>0.7</v>
      </c>
      <c r="CH41" s="45">
        <f t="shared" si="58"/>
        <v>0.8</v>
      </c>
      <c r="CI41" s="45">
        <f t="shared" si="59"/>
        <v>0.9</v>
      </c>
      <c r="CJ41" s="45">
        <f t="shared" si="60"/>
        <v>1</v>
      </c>
      <c r="CK41" s="260">
        <f t="shared" si="61"/>
        <v>11917679.282873124</v>
      </c>
      <c r="CL41" s="260">
        <f t="shared" si="62"/>
        <v>4853323.640435936</v>
      </c>
      <c r="CM41" s="260">
        <f t="shared" si="63"/>
        <v>6280288.564356311</v>
      </c>
    </row>
    <row r="42" spans="1:91" ht="12.75" customHeight="1">
      <c r="A42" s="6"/>
      <c r="B42" s="3" t="s">
        <v>52</v>
      </c>
      <c r="C42" s="7">
        <v>22</v>
      </c>
      <c r="D42" s="37">
        <v>0</v>
      </c>
      <c r="E42" s="144"/>
      <c r="F42" s="82">
        <v>0</v>
      </c>
      <c r="G42" s="86">
        <v>0</v>
      </c>
      <c r="H42" s="87"/>
      <c r="I42" s="124"/>
      <c r="J42" s="87"/>
      <c r="K42" s="88">
        <v>0</v>
      </c>
      <c r="L42" s="89">
        <v>0</v>
      </c>
      <c r="M42" s="146"/>
      <c r="N42" s="90"/>
      <c r="O42" s="94">
        <v>0</v>
      </c>
      <c r="P42" s="92"/>
      <c r="Q42" s="93"/>
      <c r="R42" s="92"/>
      <c r="S42" s="147">
        <v>0</v>
      </c>
      <c r="T42" s="113"/>
      <c r="U42" s="147"/>
      <c r="V42" s="148"/>
      <c r="W42" s="56">
        <v>34591</v>
      </c>
      <c r="X42" s="56">
        <v>0</v>
      </c>
      <c r="Y42" s="56"/>
      <c r="Z42" s="57"/>
      <c r="AA42" s="75">
        <v>50860</v>
      </c>
      <c r="AB42" s="149">
        <v>0</v>
      </c>
      <c r="AC42" s="150"/>
      <c r="AD42" s="61"/>
      <c r="AE42" s="62">
        <v>0</v>
      </c>
      <c r="AF42" s="62">
        <v>0</v>
      </c>
      <c r="AG42" s="151"/>
      <c r="AH42" s="60"/>
      <c r="AI42" s="197">
        <v>650763.39</v>
      </c>
      <c r="AJ42" s="147">
        <v>107188.23999999999</v>
      </c>
      <c r="AK42" s="147"/>
      <c r="AL42" s="148"/>
      <c r="AM42" s="198">
        <v>0</v>
      </c>
      <c r="AN42" s="198">
        <v>0</v>
      </c>
      <c r="AO42" s="198"/>
      <c r="AP42" s="234"/>
      <c r="AQ42" s="152">
        <v>12397.44</v>
      </c>
      <c r="AR42" s="152">
        <v>0</v>
      </c>
      <c r="AS42" s="152"/>
      <c r="AT42" s="225"/>
      <c r="AU42" s="125">
        <v>0</v>
      </c>
      <c r="AV42" s="125">
        <v>0</v>
      </c>
      <c r="AW42" s="125"/>
      <c r="AX42" s="227"/>
      <c r="AY42" s="128">
        <v>208769.04</v>
      </c>
      <c r="AZ42" s="128">
        <v>0</v>
      </c>
      <c r="BA42" s="128"/>
      <c r="BB42" s="128"/>
      <c r="BC42" s="138">
        <f>'[1]Resumen'!$C$37</f>
        <v>0</v>
      </c>
      <c r="BD42" s="135">
        <f>'[1]Resumen'!F37</f>
        <v>0</v>
      </c>
      <c r="BE42" s="135"/>
      <c r="BF42" s="135"/>
      <c r="BG42" s="253">
        <f>'[2]Resumen'!C37</f>
        <v>665465.83</v>
      </c>
      <c r="BH42" s="253">
        <f>'[2]Resumen'!F37</f>
        <v>0</v>
      </c>
      <c r="BI42" s="253"/>
      <c r="BJ42" s="253"/>
      <c r="BK42" s="264">
        <f>'[3]Resumen'!C37</f>
        <v>278103.82</v>
      </c>
      <c r="BL42" s="264">
        <f>'[3]Resumen'!F37</f>
        <v>0</v>
      </c>
      <c r="BM42" s="264"/>
      <c r="BN42" s="264"/>
      <c r="BO42" s="270">
        <f>'[5]Resumen'!C37</f>
        <v>661403.88</v>
      </c>
      <c r="BP42" s="270"/>
      <c r="BQ42" s="270"/>
      <c r="BR42" s="270"/>
      <c r="BS42" s="26">
        <f t="shared" si="43"/>
        <v>0</v>
      </c>
      <c r="BT42" s="45">
        <f t="shared" si="44"/>
        <v>0</v>
      </c>
      <c r="BU42" s="45">
        <f t="shared" si="45"/>
        <v>0.31818181818181823</v>
      </c>
      <c r="BV42" s="45">
        <f t="shared" si="46"/>
        <v>0.36363636363636365</v>
      </c>
      <c r="BW42" s="45">
        <f t="shared" si="47"/>
        <v>0.40909090909090906</v>
      </c>
      <c r="BX42" s="45">
        <f t="shared" si="48"/>
        <v>0.4545454545454546</v>
      </c>
      <c r="BY42" s="45">
        <f t="shared" si="49"/>
        <v>0.5</v>
      </c>
      <c r="BZ42" s="45">
        <f t="shared" si="50"/>
        <v>0.5454545454545454</v>
      </c>
      <c r="CA42" s="45">
        <f t="shared" si="51"/>
        <v>0.5909090909090908</v>
      </c>
      <c r="CB42" s="45">
        <f t="shared" si="52"/>
        <v>0.6363636363636364</v>
      </c>
      <c r="CC42" s="45">
        <f t="shared" si="53"/>
        <v>0.6818181818181819</v>
      </c>
      <c r="CD42" s="45">
        <f t="shared" si="54"/>
        <v>0.7272727272727273</v>
      </c>
      <c r="CE42" s="45">
        <f t="shared" si="55"/>
        <v>0.7727272727272727</v>
      </c>
      <c r="CF42" s="45">
        <f t="shared" si="56"/>
        <v>0.8181818181818181</v>
      </c>
      <c r="CG42" s="45">
        <f t="shared" si="57"/>
        <v>0.8636363636363636</v>
      </c>
      <c r="CH42" s="45">
        <f t="shared" si="58"/>
        <v>0.9090909090909091</v>
      </c>
      <c r="CI42" s="45">
        <f t="shared" si="59"/>
        <v>0.9545454545454546</v>
      </c>
      <c r="CJ42" s="45">
        <f t="shared" si="60"/>
        <v>1</v>
      </c>
      <c r="CK42" s="260">
        <f t="shared" si="61"/>
        <v>2124718.4415260134</v>
      </c>
      <c r="CL42" s="260">
        <f t="shared" si="62"/>
        <v>0</v>
      </c>
      <c r="CM42" s="260">
        <f t="shared" si="63"/>
        <v>1733082.0121864325</v>
      </c>
    </row>
    <row r="43" spans="1:91" ht="12.75" customHeight="1">
      <c r="A43" s="6"/>
      <c r="B43" s="3" t="s">
        <v>33</v>
      </c>
      <c r="C43" s="7">
        <v>4</v>
      </c>
      <c r="D43" s="37">
        <v>0</v>
      </c>
      <c r="E43" s="144"/>
      <c r="F43" s="145">
        <v>0</v>
      </c>
      <c r="G43" s="86">
        <v>0</v>
      </c>
      <c r="H43" s="87"/>
      <c r="I43" s="124"/>
      <c r="J43" s="87"/>
      <c r="K43" s="88">
        <v>0</v>
      </c>
      <c r="L43" s="89">
        <v>0</v>
      </c>
      <c r="M43" s="146"/>
      <c r="N43" s="90"/>
      <c r="O43" s="94">
        <v>0</v>
      </c>
      <c r="P43" s="92"/>
      <c r="Q43" s="93"/>
      <c r="R43" s="92"/>
      <c r="S43" s="147">
        <v>0</v>
      </c>
      <c r="T43" s="113"/>
      <c r="U43" s="147"/>
      <c r="V43" s="148"/>
      <c r="W43" s="56">
        <v>0</v>
      </c>
      <c r="X43" s="56">
        <v>0</v>
      </c>
      <c r="Y43" s="56"/>
      <c r="Z43" s="57"/>
      <c r="AA43" s="75">
        <v>0</v>
      </c>
      <c r="AB43" s="149">
        <v>0</v>
      </c>
      <c r="AC43" s="150"/>
      <c r="AD43" s="61"/>
      <c r="AE43" s="62">
        <v>0</v>
      </c>
      <c r="AF43" s="62">
        <v>0</v>
      </c>
      <c r="AG43" s="151"/>
      <c r="AH43" s="60"/>
      <c r="AI43" s="197">
        <v>0</v>
      </c>
      <c r="AJ43" s="147">
        <v>0</v>
      </c>
      <c r="AK43" s="147"/>
      <c r="AL43" s="148"/>
      <c r="AM43" s="198">
        <v>0</v>
      </c>
      <c r="AN43" s="198">
        <v>0</v>
      </c>
      <c r="AO43" s="198"/>
      <c r="AP43" s="234"/>
      <c r="AQ43" s="152">
        <v>0</v>
      </c>
      <c r="AR43" s="152">
        <v>0</v>
      </c>
      <c r="AS43" s="152"/>
      <c r="AT43" s="186"/>
      <c r="AU43" s="125">
        <v>0</v>
      </c>
      <c r="AV43" s="125">
        <v>0</v>
      </c>
      <c r="AW43" s="125"/>
      <c r="AX43" s="203"/>
      <c r="AY43" s="128">
        <v>0</v>
      </c>
      <c r="AZ43" s="128">
        <v>0</v>
      </c>
      <c r="BA43" s="128"/>
      <c r="BB43" s="128"/>
      <c r="BC43" s="138"/>
      <c r="BD43" s="135"/>
      <c r="BE43" s="135"/>
      <c r="BF43" s="135"/>
      <c r="BG43" s="253"/>
      <c r="BH43" s="253"/>
      <c r="BI43" s="253"/>
      <c r="BJ43" s="253"/>
      <c r="BK43" s="264"/>
      <c r="BL43" s="264"/>
      <c r="BM43" s="264"/>
      <c r="BN43" s="264"/>
      <c r="BO43" s="270"/>
      <c r="BP43" s="270"/>
      <c r="BQ43" s="270"/>
      <c r="BR43" s="270"/>
      <c r="BS43" s="26">
        <f t="shared" si="43"/>
        <v>0</v>
      </c>
      <c r="BT43" s="45">
        <f t="shared" si="44"/>
        <v>0</v>
      </c>
      <c r="BU43" s="45">
        <f t="shared" si="45"/>
        <v>0</v>
      </c>
      <c r="BV43" s="45">
        <f t="shared" si="46"/>
        <v>0</v>
      </c>
      <c r="BW43" s="45">
        <f t="shared" si="47"/>
        <v>0</v>
      </c>
      <c r="BX43" s="45">
        <f t="shared" si="48"/>
        <v>0</v>
      </c>
      <c r="BY43" s="45">
        <f t="shared" si="49"/>
        <v>0</v>
      </c>
      <c r="BZ43" s="45">
        <f t="shared" si="50"/>
        <v>0</v>
      </c>
      <c r="CA43" s="45">
        <f t="shared" si="51"/>
        <v>0</v>
      </c>
      <c r="CB43" s="45">
        <f t="shared" si="52"/>
        <v>0</v>
      </c>
      <c r="CC43" s="45">
        <f t="shared" si="53"/>
        <v>0</v>
      </c>
      <c r="CD43" s="45">
        <f t="shared" si="54"/>
        <v>0</v>
      </c>
      <c r="CE43" s="45">
        <f t="shared" si="55"/>
        <v>0</v>
      </c>
      <c r="CF43" s="45">
        <f t="shared" si="56"/>
        <v>0</v>
      </c>
      <c r="CG43" s="45">
        <f t="shared" si="57"/>
        <v>0.25</v>
      </c>
      <c r="CH43" s="45">
        <f t="shared" si="58"/>
        <v>0.5</v>
      </c>
      <c r="CI43" s="45">
        <f t="shared" si="59"/>
        <v>0.75</v>
      </c>
      <c r="CJ43" s="45">
        <f t="shared" si="60"/>
        <v>1</v>
      </c>
      <c r="CK43" s="260">
        <f t="shared" si="61"/>
        <v>0</v>
      </c>
      <c r="CL43" s="260">
        <f t="shared" si="62"/>
        <v>0</v>
      </c>
      <c r="CM43" s="260">
        <f t="shared" si="63"/>
        <v>0</v>
      </c>
    </row>
    <row r="44" spans="1:91" ht="12.75" customHeight="1" thickBot="1">
      <c r="A44" s="6"/>
      <c r="B44" s="10" t="s">
        <v>13</v>
      </c>
      <c r="C44" s="11">
        <v>8</v>
      </c>
      <c r="D44" s="41">
        <v>0</v>
      </c>
      <c r="E44" s="144"/>
      <c r="F44" s="155">
        <v>0</v>
      </c>
      <c r="G44" s="86">
        <v>557960.6688620002</v>
      </c>
      <c r="H44" s="95"/>
      <c r="I44" s="124"/>
      <c r="J44" s="95"/>
      <c r="K44" s="88">
        <v>574507.0262469997</v>
      </c>
      <c r="L44" s="96">
        <v>0</v>
      </c>
      <c r="M44" s="146"/>
      <c r="N44" s="97"/>
      <c r="O44" s="91">
        <v>109706.747784</v>
      </c>
      <c r="P44" s="98"/>
      <c r="Q44" s="93"/>
      <c r="R44" s="98"/>
      <c r="S44" s="166">
        <v>0</v>
      </c>
      <c r="T44" s="113"/>
      <c r="U44" s="147"/>
      <c r="V44" s="167"/>
      <c r="W44" s="56">
        <v>157954.37000000002</v>
      </c>
      <c r="X44" s="56">
        <v>0</v>
      </c>
      <c r="Y44" s="56"/>
      <c r="Z44" s="63"/>
      <c r="AA44" s="77">
        <v>286847.365</v>
      </c>
      <c r="AB44" s="149">
        <v>0</v>
      </c>
      <c r="AC44" s="150"/>
      <c r="AD44" s="64"/>
      <c r="AE44" s="62">
        <v>217452.49</v>
      </c>
      <c r="AF44" s="62">
        <v>0</v>
      </c>
      <c r="AG44" s="151"/>
      <c r="AH44" s="65"/>
      <c r="AI44" s="215">
        <v>0</v>
      </c>
      <c r="AJ44" s="147">
        <v>0</v>
      </c>
      <c r="AK44" s="147"/>
      <c r="AL44" s="167"/>
      <c r="AM44" s="198">
        <v>0</v>
      </c>
      <c r="AN44" s="198">
        <v>0</v>
      </c>
      <c r="AO44" s="198"/>
      <c r="AP44" s="235"/>
      <c r="AQ44" s="152">
        <v>0</v>
      </c>
      <c r="AR44" s="152">
        <v>0</v>
      </c>
      <c r="AS44" s="152"/>
      <c r="AT44" s="187"/>
      <c r="AU44" s="125">
        <v>0</v>
      </c>
      <c r="AV44" s="125">
        <v>0</v>
      </c>
      <c r="AW44" s="125"/>
      <c r="AX44" s="205"/>
      <c r="AY44" s="129">
        <v>0</v>
      </c>
      <c r="AZ44" s="129">
        <v>0</v>
      </c>
      <c r="BA44" s="129"/>
      <c r="BB44" s="129"/>
      <c r="BC44" s="138"/>
      <c r="BD44" s="136"/>
      <c r="BE44" s="136"/>
      <c r="BF44" s="136"/>
      <c r="BG44" s="254"/>
      <c r="BH44" s="254"/>
      <c r="BI44" s="254"/>
      <c r="BJ44" s="254"/>
      <c r="BK44" s="265"/>
      <c r="BL44" s="265"/>
      <c r="BM44" s="265"/>
      <c r="BN44" s="265"/>
      <c r="BO44" s="270"/>
      <c r="BP44" s="271"/>
      <c r="BQ44" s="271"/>
      <c r="BR44" s="271"/>
      <c r="BS44" s="26">
        <f t="shared" si="43"/>
        <v>0</v>
      </c>
      <c r="BT44" s="46">
        <f t="shared" si="44"/>
        <v>0</v>
      </c>
      <c r="BU44" s="45">
        <f t="shared" si="45"/>
        <v>0</v>
      </c>
      <c r="BV44" s="45">
        <f t="shared" si="46"/>
        <v>0</v>
      </c>
      <c r="BW44" s="45">
        <f t="shared" si="47"/>
        <v>0</v>
      </c>
      <c r="BX44" s="45">
        <f t="shared" si="48"/>
        <v>0</v>
      </c>
      <c r="BY44" s="45">
        <f t="shared" si="49"/>
        <v>0</v>
      </c>
      <c r="BZ44" s="45">
        <f t="shared" si="50"/>
        <v>0</v>
      </c>
      <c r="CA44" s="45">
        <f t="shared" si="51"/>
        <v>0</v>
      </c>
      <c r="CB44" s="45">
        <f t="shared" si="52"/>
        <v>0</v>
      </c>
      <c r="CC44" s="45">
        <f t="shared" si="53"/>
        <v>0.125</v>
      </c>
      <c r="CD44" s="45">
        <f t="shared" si="54"/>
        <v>0.25</v>
      </c>
      <c r="CE44" s="45">
        <f t="shared" si="55"/>
        <v>0.375</v>
      </c>
      <c r="CF44" s="45">
        <f t="shared" si="56"/>
        <v>0.5</v>
      </c>
      <c r="CG44" s="45">
        <f t="shared" si="57"/>
        <v>0.625</v>
      </c>
      <c r="CH44" s="45">
        <f t="shared" si="58"/>
        <v>0.75</v>
      </c>
      <c r="CI44" s="45">
        <f t="shared" si="59"/>
        <v>0.875</v>
      </c>
      <c r="CJ44" s="45">
        <f t="shared" si="60"/>
        <v>1</v>
      </c>
      <c r="CK44" s="260">
        <f t="shared" si="61"/>
        <v>1649404.078394768</v>
      </c>
      <c r="CL44" s="260">
        <f t="shared" si="62"/>
        <v>1649404.078394768</v>
      </c>
      <c r="CM44" s="260">
        <f>(D44-E44)*BT44+((G44-H44-(I44-J44))*G$61)*BU44+((K44-L44-(M44-N44))*K$61)*BV44+((O44-P44-(Q44-R44))*O$61)*BW44+((S44-T44-(U44-V44))*S$61)*BX44+((W44-X44-(Y44-Z44))*W$61)*BY44+((AA44-AB44-(AC44-AD44))*AA$61)*BZ44+((AE44-AF44-(AG44-AH44))*AE$61)*CA44+((AI44-AJ44-(AK44-AL44))*AI$61)*CB44+((AM44-AN44)*CC44-(AO44-AP44))*$AM$61+((AQ44-AR44)*CD44-(AS44-AT44))*$AQ$61+((AU44-AV44)*CE44-(AW44-AX44))*$AU$61+((AY44-AZ44)*CF44-(BA44-BB44))*$AY$61+((BC44-BD44)*CG44-(BF44-BS44))*$BC$61+((BG44-BH44)*CH44-(BI44-BJ44))*$BG$61+((BK44-BL44)*CI44-(BM44-BN44))*$BK$61+((BO44-BP44)*CJ44-(BQ44-BR44))*$BO$61</f>
        <v>0</v>
      </c>
    </row>
    <row r="45" spans="1:91" s="1" customFormat="1" ht="12.75" customHeight="1" thickBot="1">
      <c r="A45" s="9"/>
      <c r="B45" s="13" t="s">
        <v>34</v>
      </c>
      <c r="C45" s="18"/>
      <c r="D45" s="38">
        <f aca="true" t="shared" si="64" ref="D45:BD45">SUM(D14:D44)</f>
        <v>275136420.7329027</v>
      </c>
      <c r="E45" s="38"/>
      <c r="F45" s="38">
        <f t="shared" si="64"/>
        <v>157483892.42466202</v>
      </c>
      <c r="G45" s="66">
        <f t="shared" si="64"/>
        <v>16046553.208862001</v>
      </c>
      <c r="H45" s="66">
        <f t="shared" si="64"/>
        <v>0</v>
      </c>
      <c r="I45" s="66"/>
      <c r="J45" s="66"/>
      <c r="K45" s="115">
        <f t="shared" si="64"/>
        <v>16626145.366247002</v>
      </c>
      <c r="L45" s="115">
        <f t="shared" si="64"/>
        <v>6134551</v>
      </c>
      <c r="M45" s="115"/>
      <c r="N45" s="115"/>
      <c r="O45" s="67">
        <f t="shared" si="64"/>
        <v>11735230.527784</v>
      </c>
      <c r="P45" s="67">
        <f t="shared" si="64"/>
        <v>0</v>
      </c>
      <c r="Q45" s="67"/>
      <c r="R45" s="67"/>
      <c r="S45" s="117">
        <f t="shared" si="64"/>
        <v>23161832.490000002</v>
      </c>
      <c r="T45" s="118">
        <f t="shared" si="64"/>
        <v>1983756</v>
      </c>
      <c r="U45" s="118"/>
      <c r="V45" s="119"/>
      <c r="W45" s="66">
        <f t="shared" si="64"/>
        <v>15993671.069999991</v>
      </c>
      <c r="X45" s="66">
        <f t="shared" si="64"/>
        <v>0</v>
      </c>
      <c r="Y45" s="66"/>
      <c r="Z45" s="66"/>
      <c r="AA45" s="115">
        <f t="shared" si="64"/>
        <v>18179203.619999997</v>
      </c>
      <c r="AB45" s="115">
        <f t="shared" si="64"/>
        <v>3019158.69</v>
      </c>
      <c r="AC45" s="115"/>
      <c r="AD45" s="115"/>
      <c r="AE45" s="67">
        <f t="shared" si="64"/>
        <v>21428374.8833722</v>
      </c>
      <c r="AF45" s="67">
        <f t="shared" si="64"/>
        <v>0</v>
      </c>
      <c r="AG45" s="67"/>
      <c r="AH45" s="116"/>
      <c r="AI45" s="216">
        <f t="shared" si="64"/>
        <v>17957017.159537602</v>
      </c>
      <c r="AJ45" s="118">
        <f t="shared" si="64"/>
        <v>169592.56</v>
      </c>
      <c r="AK45" s="118"/>
      <c r="AL45" s="119"/>
      <c r="AM45" s="207">
        <f t="shared" si="64"/>
        <v>19977300.706099994</v>
      </c>
      <c r="AN45" s="241">
        <f t="shared" si="64"/>
        <v>0</v>
      </c>
      <c r="AO45" s="241"/>
      <c r="AP45" s="241"/>
      <c r="AQ45" s="184">
        <f t="shared" si="64"/>
        <v>32733365.613661423</v>
      </c>
      <c r="AR45" s="184">
        <f t="shared" si="64"/>
        <v>0</v>
      </c>
      <c r="AS45" s="184"/>
      <c r="AT45" s="184"/>
      <c r="AU45" s="201">
        <f t="shared" si="64"/>
        <v>35033446.30500001</v>
      </c>
      <c r="AV45" s="201">
        <f t="shared" si="64"/>
        <v>0</v>
      </c>
      <c r="AW45" s="201"/>
      <c r="AX45" s="201"/>
      <c r="AY45" s="132">
        <f t="shared" si="64"/>
        <v>46818623.26200001</v>
      </c>
      <c r="AZ45" s="132">
        <f t="shared" si="64"/>
        <v>0</v>
      </c>
      <c r="BA45" s="132"/>
      <c r="BB45" s="132"/>
      <c r="BC45" s="139">
        <f t="shared" si="64"/>
        <v>55833722.800000004</v>
      </c>
      <c r="BD45" s="139">
        <f t="shared" si="64"/>
        <v>1303263.44</v>
      </c>
      <c r="BE45" s="139"/>
      <c r="BF45" s="139"/>
      <c r="BG45" s="256">
        <f>+SUM(BG14:BG44)</f>
        <v>56989143.14</v>
      </c>
      <c r="BH45" s="256"/>
      <c r="BI45" s="256"/>
      <c r="BJ45" s="256"/>
      <c r="BK45" s="266">
        <f>+SUM(BK14:BK44)</f>
        <v>59914795.56</v>
      </c>
      <c r="BL45" s="266"/>
      <c r="BM45" s="266"/>
      <c r="BN45" s="266"/>
      <c r="BO45" s="272">
        <f>+SUM(BO14:BO44)</f>
        <v>97849672.14000002</v>
      </c>
      <c r="BP45" s="272">
        <f>+SUM(BP14:BP44)</f>
        <v>0</v>
      </c>
      <c r="BQ45" s="272"/>
      <c r="BR45" s="272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261">
        <f>SUM(CK14:CK44)</f>
        <v>732322813.0980619</v>
      </c>
      <c r="CL45" s="261">
        <f>SUM(CL14:CL44)</f>
        <v>6502727.718830704</v>
      </c>
      <c r="CM45" s="261">
        <f>SUM(CM14:CM44)</f>
        <v>383984637.82064354</v>
      </c>
    </row>
    <row r="46" spans="1:91" ht="12.75" customHeight="1" thickBot="1">
      <c r="A46" s="421" t="s">
        <v>35</v>
      </c>
      <c r="B46" s="19" t="s">
        <v>36</v>
      </c>
      <c r="C46" s="20">
        <v>22</v>
      </c>
      <c r="D46" s="42">
        <v>7205098.616723297</v>
      </c>
      <c r="E46" s="144"/>
      <c r="F46" s="168">
        <v>3981273.072614019</v>
      </c>
      <c r="G46" s="86">
        <v>774562.58</v>
      </c>
      <c r="H46" s="109"/>
      <c r="I46" s="124"/>
      <c r="J46" s="109"/>
      <c r="K46" s="88">
        <v>1965026.04</v>
      </c>
      <c r="L46" s="110">
        <v>727082</v>
      </c>
      <c r="M46" s="146"/>
      <c r="N46" s="111"/>
      <c r="O46" s="91">
        <v>1191692.04</v>
      </c>
      <c r="P46" s="112"/>
      <c r="Q46" s="93"/>
      <c r="R46" s="112"/>
      <c r="S46" s="169">
        <v>1316103.04</v>
      </c>
      <c r="T46" s="170"/>
      <c r="U46" s="147"/>
      <c r="V46" s="171"/>
      <c r="W46" s="56">
        <v>686879.9400000001</v>
      </c>
      <c r="X46" s="56">
        <v>0</v>
      </c>
      <c r="Y46" s="56"/>
      <c r="Z46" s="78"/>
      <c r="AA46" s="75">
        <v>668315.16</v>
      </c>
      <c r="AB46" s="149">
        <v>0</v>
      </c>
      <c r="AC46" s="150"/>
      <c r="AD46" s="79"/>
      <c r="AE46" s="80">
        <v>892642.38</v>
      </c>
      <c r="AF46" s="62">
        <v>0</v>
      </c>
      <c r="AG46" s="151"/>
      <c r="AH46" s="81"/>
      <c r="AI46" s="217">
        <v>454090.55000000005</v>
      </c>
      <c r="AJ46" s="147">
        <v>0</v>
      </c>
      <c r="AK46" s="147"/>
      <c r="AL46" s="171"/>
      <c r="AM46" s="198">
        <v>553944</v>
      </c>
      <c r="AN46" s="198">
        <v>0</v>
      </c>
      <c r="AO46" s="198"/>
      <c r="AP46" s="242"/>
      <c r="AQ46" s="152">
        <v>1972355.6690615038</v>
      </c>
      <c r="AR46" s="152">
        <v>0</v>
      </c>
      <c r="AS46" s="152"/>
      <c r="AT46" s="192"/>
      <c r="AU46" s="125">
        <v>3621094.8300000005</v>
      </c>
      <c r="AV46" s="125">
        <v>0</v>
      </c>
      <c r="AW46" s="125"/>
      <c r="AX46" s="228"/>
      <c r="AY46" s="133">
        <v>3377058.9900000007</v>
      </c>
      <c r="AZ46" s="133">
        <v>0</v>
      </c>
      <c r="BA46" s="133"/>
      <c r="BB46" s="133"/>
      <c r="BC46" s="140">
        <f>'[1]Resumen'!$C$40</f>
        <v>3404296.68</v>
      </c>
      <c r="BD46" s="140">
        <f>'[1]Resumen'!$F$40</f>
        <v>131148.37</v>
      </c>
      <c r="BE46" s="140"/>
      <c r="BF46" s="140"/>
      <c r="BG46" s="257">
        <f>'[2]Resumen'!$C$40</f>
        <v>4772008.970000001</v>
      </c>
      <c r="BH46" s="257"/>
      <c r="BI46" s="257"/>
      <c r="BJ46" s="257"/>
      <c r="BK46" s="267">
        <f>'[3]Resumen'!$C$40</f>
        <v>3252026.8200000008</v>
      </c>
      <c r="BL46" s="267">
        <f>'[3]Resumen'!$F$40</f>
        <v>0</v>
      </c>
      <c r="BM46" s="267"/>
      <c r="BN46" s="267"/>
      <c r="BO46" s="270">
        <f>'[5]Resumen'!$C$40</f>
        <v>4886811.270000001</v>
      </c>
      <c r="BP46" s="273"/>
      <c r="BQ46" s="273"/>
      <c r="BR46" s="273"/>
      <c r="BS46" s="26">
        <f>IF(D46=0,0,2001-(D46-F46)*C46/D46)</f>
        <v>1991.1563926126164</v>
      </c>
      <c r="BT46" s="50">
        <f>IF((1-($CK$2-$BS46)/$C46)&gt;0,(1-($CK$2-$BS46)/$C46),0)</f>
        <v>0</v>
      </c>
      <c r="BU46" s="45">
        <f>IF((1-($CK$2-G$2)/$C46)&gt;0,(1-($CK$2-G$2)/$C46),0)</f>
        <v>0.31818181818181823</v>
      </c>
      <c r="BV46" s="45">
        <f>IF((1-($CK$2-K$2)/$C46)&gt;0,(1-($CK$2-K$2)/$C46),0)</f>
        <v>0.36363636363636365</v>
      </c>
      <c r="BW46" s="45">
        <f>IF((1-($CK$2-O$2)/$C46)&gt;0,(1-($CK$2-O$2)/$C46),0)</f>
        <v>0.40909090909090906</v>
      </c>
      <c r="BX46" s="45">
        <f>IF((1-($CK$2-S$2)/$C46)&gt;0,(1-($CK$2-S$2)/$C46),0)</f>
        <v>0.4545454545454546</v>
      </c>
      <c r="BY46" s="45">
        <f>IF((1-($CK$2-W$2)/$C46)&gt;0,(1-($CK$2-W$2)/$C46),0)</f>
        <v>0.5</v>
      </c>
      <c r="BZ46" s="45">
        <f>IF((1-($CK$2-AA$2)/$C46)&gt;0,(1-($CK$2-AA$2)/$C46),0)</f>
        <v>0.5454545454545454</v>
      </c>
      <c r="CA46" s="45">
        <f>IF((1-($CK$2-AE$2)/$C46)&gt;0,(1-($CK$2-AE$2)/$C46),0)</f>
        <v>0.5909090909090908</v>
      </c>
      <c r="CB46" s="45">
        <f>IF((1-($CK$2-AI$2)/$C46)&gt;0,(1-($CK$2-AI$2)/$C46),0)</f>
        <v>0.6363636363636364</v>
      </c>
      <c r="CC46" s="45">
        <f>IF((1-($CK$2-AM$2)/$C46)&gt;0,(1-($CK$2-AM$2)/$C46),0)</f>
        <v>0.6818181818181819</v>
      </c>
      <c r="CD46" s="45">
        <f>IF((1-($CK$2-AQ$2)/$C46)&gt;0,(1-($CK$2-AQ$2)/$C46),0)</f>
        <v>0.7272727272727273</v>
      </c>
      <c r="CE46" s="45">
        <f>IF((1-($CK$2-AU$2)/$C46)&gt;0,(1-($CK$2-AU$2)/$C46),0)</f>
        <v>0.7727272727272727</v>
      </c>
      <c r="CF46" s="45">
        <f>IF((1-($CK$2-AY$2)/$C46)&gt;0,(1-($CK$2-AY$2)/$C46),0)</f>
        <v>0.8181818181818181</v>
      </c>
      <c r="CG46" s="45">
        <f>IF((1-($CK$2-BC$2)/$C46)&gt;0,(1-($CK$2-BC$2)/$C46),0)</f>
        <v>0.8636363636363636</v>
      </c>
      <c r="CH46" s="45">
        <f t="shared" si="58"/>
        <v>0.9090909090909091</v>
      </c>
      <c r="CI46" s="45">
        <f>IF((1-($CK$2-BK$2)/$C46)&gt;0,(1-($CK$2-BK$2)/$C46),0)</f>
        <v>0.9545454545454546</v>
      </c>
      <c r="CJ46" s="45">
        <f>IF((1-($CK$2-BO$2)/$C46)&gt;0,(1-($CK$2-BO$2)/$C46),0)</f>
        <v>1</v>
      </c>
      <c r="CK46" s="260">
        <f>D46-E46+(G46-I46)*G$62+(K46-M46)*K$62+(O46-Q46)*O$62+(S46-U46)*S$62+(W46-Y46)*W$62+(AA46-AC46)*AA$62+(AE46-AG46)*AE$62+(AI46-AK46)*AI$62+(AM46-AO46)*AM$62+(AQ46-AR46)*$AQ$62+(AU46-AV46)*$AU$62+(AY46-AZ46)*$AY$62+(BC46-BD46)*$BC$62+(BG46-BI46)*$BG$62+(BK46-BM46)*$BK$62+(BO46-BQ46)*$BO$62</f>
        <v>39028305.42638481</v>
      </c>
      <c r="CL46" s="260">
        <f>CK46-(IF(BT46=0,0,D46-E46)+IF(BU46=0,0,(G46-I46)*G$62)+IF(BV46=0,0,(K46-M46)*K$62)+IF(BW46=0,0,(O46-Q46)*O$62)+IF(BX46=0,0,(S46-U46)*S$62)+IF(BY46=0,0,(W46-Y46)*W$62)+IF(BZ46=0,0,(AA46-AC46)*AA$62)+IF(CA46=0,0,(AE46-AG46)*AE$62)+IF(CB46=0,0,(AI46-AK46)*AI$62)+IF(CC46=0,0,(AM46-AO46)*AM$62)+IF(CD46=0,0,(AQ46-AS46)*$AQ$62)+IF(CE46=0,0,(AU46-AW46)*$AU$62)+IF(CF46=0,0,(AY46-BA46)*$AY$62)+IF(CG46=0,0,(BC46-BE46)*$BC$62)+IF(CH46=0,0,(BG46-BI46)*$BG$62)+IF(CI46=0,0,(BK46-BM46)*$BK$62)+IF(CJ46=0,0,(BO46-BQ46)*$BO$62))</f>
        <v>7087065.083723299</v>
      </c>
      <c r="CM46" s="260">
        <f>(D46-E46)*BT46+((G46-H46-(I46-J46))*G$62)*BU46+((K46-L46-(M46-N46))*K$62)*BV46+((O46-P46-(Q46-R46))*O$62)*BW46+((S46-T46-(U46-V46))*S$62)*BX46+((W46-X46-(Y46-Z46))*W$62)*BY46+((AA46-AB46-(AC46-AD46))*AA$62)*BZ46+((AE46-AF46-(AG46-AH46))*AE$62)*CA46+((AI46-AJ46-(AK46-AL46))*AI$62)*CB46+((AM46-AN46)*CC46-(AO46-AP46))*$AM$62+((AQ46-AR46)*CD46-(AS46-AT46))*$AQ$62+((AU46-AV46)*CE46-(AW46-AX46))*$AU$62+((AY46-AZ46)*CF46-(BA46-BB46))*$AY$62+((BC46-BD46)*CG46-(BF46-BS46))*$BC$62+((BG46-BH46)*CH46-(BI46-BJ46))*$BG$62+((BK46-BL46)*CI46-(BM46-BN46))*$BK$62+((BO46-BP46)*CJ46-(BQ46-BR46))*$BO$62</f>
        <v>24200317.262934446</v>
      </c>
    </row>
    <row r="47" spans="1:91" s="1" customFormat="1" ht="12.75" customHeight="1" thickBot="1">
      <c r="A47" s="423"/>
      <c r="B47" s="13" t="s">
        <v>37</v>
      </c>
      <c r="C47" s="18"/>
      <c r="D47" s="38">
        <f aca="true" t="shared" si="65" ref="D47:BD47">D46</f>
        <v>7205098.616723297</v>
      </c>
      <c r="E47" s="38"/>
      <c r="F47" s="38">
        <f t="shared" si="65"/>
        <v>3981273.072614019</v>
      </c>
      <c r="G47" s="66">
        <f t="shared" si="65"/>
        <v>774562.58</v>
      </c>
      <c r="H47" s="66">
        <f t="shared" si="65"/>
        <v>0</v>
      </c>
      <c r="I47" s="66"/>
      <c r="J47" s="66"/>
      <c r="K47" s="115">
        <f t="shared" si="65"/>
        <v>1965026.04</v>
      </c>
      <c r="L47" s="115">
        <f t="shared" si="65"/>
        <v>727082</v>
      </c>
      <c r="M47" s="115"/>
      <c r="N47" s="115"/>
      <c r="O47" s="67">
        <f t="shared" si="65"/>
        <v>1191692.04</v>
      </c>
      <c r="P47" s="67">
        <f t="shared" si="65"/>
        <v>0</v>
      </c>
      <c r="Q47" s="67"/>
      <c r="R47" s="67"/>
      <c r="S47" s="117">
        <f t="shared" si="65"/>
        <v>1316103.04</v>
      </c>
      <c r="T47" s="118">
        <f t="shared" si="65"/>
        <v>0</v>
      </c>
      <c r="U47" s="118"/>
      <c r="V47" s="119"/>
      <c r="W47" s="66">
        <f t="shared" si="65"/>
        <v>686879.9400000001</v>
      </c>
      <c r="X47" s="66">
        <f t="shared" si="65"/>
        <v>0</v>
      </c>
      <c r="Y47" s="66"/>
      <c r="Z47" s="66"/>
      <c r="AA47" s="115">
        <f t="shared" si="65"/>
        <v>668315.16</v>
      </c>
      <c r="AB47" s="115">
        <f t="shared" si="65"/>
        <v>0</v>
      </c>
      <c r="AC47" s="115"/>
      <c r="AD47" s="115"/>
      <c r="AE47" s="67">
        <f t="shared" si="65"/>
        <v>892642.38</v>
      </c>
      <c r="AF47" s="67">
        <f t="shared" si="65"/>
        <v>0</v>
      </c>
      <c r="AG47" s="67"/>
      <c r="AH47" s="116"/>
      <c r="AI47" s="216">
        <f t="shared" si="65"/>
        <v>454090.55000000005</v>
      </c>
      <c r="AJ47" s="118">
        <f t="shared" si="65"/>
        <v>0</v>
      </c>
      <c r="AK47" s="118"/>
      <c r="AL47" s="119"/>
      <c r="AM47" s="207">
        <f t="shared" si="65"/>
        <v>553944</v>
      </c>
      <c r="AN47" s="241">
        <f t="shared" si="65"/>
        <v>0</v>
      </c>
      <c r="AO47" s="241"/>
      <c r="AP47" s="241"/>
      <c r="AQ47" s="184">
        <f t="shared" si="65"/>
        <v>1972355.6690615038</v>
      </c>
      <c r="AR47" s="184">
        <f t="shared" si="65"/>
        <v>0</v>
      </c>
      <c r="AS47" s="184"/>
      <c r="AT47" s="184"/>
      <c r="AU47" s="201">
        <f t="shared" si="65"/>
        <v>3621094.8300000005</v>
      </c>
      <c r="AV47" s="201">
        <f t="shared" si="65"/>
        <v>0</v>
      </c>
      <c r="AW47" s="201"/>
      <c r="AX47" s="201"/>
      <c r="AY47" s="132">
        <f t="shared" si="65"/>
        <v>3377058.9900000007</v>
      </c>
      <c r="AZ47" s="132">
        <f t="shared" si="65"/>
        <v>0</v>
      </c>
      <c r="BA47" s="132"/>
      <c r="BB47" s="132"/>
      <c r="BC47" s="139">
        <f t="shared" si="65"/>
        <v>3404296.68</v>
      </c>
      <c r="BD47" s="139">
        <f t="shared" si="65"/>
        <v>131148.37</v>
      </c>
      <c r="BE47" s="139"/>
      <c r="BF47" s="139"/>
      <c r="BG47" s="256">
        <f>+BG46</f>
        <v>4772008.970000001</v>
      </c>
      <c r="BH47" s="256"/>
      <c r="BI47" s="256"/>
      <c r="BJ47" s="256"/>
      <c r="BK47" s="266">
        <f>+BK46</f>
        <v>3252026.8200000008</v>
      </c>
      <c r="BL47" s="266"/>
      <c r="BM47" s="266"/>
      <c r="BN47" s="266"/>
      <c r="BO47" s="272">
        <f>+BO46</f>
        <v>4886811.270000001</v>
      </c>
      <c r="BP47" s="272">
        <f>+BP46</f>
        <v>0</v>
      </c>
      <c r="BQ47" s="272"/>
      <c r="BR47" s="272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261">
        <f>CK46</f>
        <v>39028305.42638481</v>
      </c>
      <c r="CL47" s="261">
        <f>CL46</f>
        <v>7087065.083723299</v>
      </c>
      <c r="CM47" s="261">
        <f>CM46</f>
        <v>24200317.262934446</v>
      </c>
    </row>
    <row r="48" spans="1:91" ht="12.75" customHeight="1">
      <c r="A48" s="424" t="s">
        <v>38</v>
      </c>
      <c r="B48" s="27" t="s">
        <v>17</v>
      </c>
      <c r="C48" s="12">
        <v>4</v>
      </c>
      <c r="D48" s="39">
        <v>0</v>
      </c>
      <c r="E48" s="144"/>
      <c r="F48" s="172">
        <v>0</v>
      </c>
      <c r="G48" s="86">
        <v>0</v>
      </c>
      <c r="H48" s="99"/>
      <c r="I48" s="124"/>
      <c r="J48" s="99"/>
      <c r="K48" s="88">
        <v>0</v>
      </c>
      <c r="L48" s="100">
        <v>0</v>
      </c>
      <c r="M48" s="146"/>
      <c r="N48" s="101"/>
      <c r="O48" s="91">
        <v>0</v>
      </c>
      <c r="P48" s="102"/>
      <c r="Q48" s="93"/>
      <c r="R48" s="102"/>
      <c r="S48" s="159">
        <v>0</v>
      </c>
      <c r="T48" s="173"/>
      <c r="U48" s="147"/>
      <c r="V48" s="160"/>
      <c r="W48" s="56">
        <v>0</v>
      </c>
      <c r="X48" s="56">
        <v>0</v>
      </c>
      <c r="Y48" s="56"/>
      <c r="Z48" s="68"/>
      <c r="AA48" s="75">
        <v>0</v>
      </c>
      <c r="AB48" s="149">
        <v>0</v>
      </c>
      <c r="AC48" s="150"/>
      <c r="AD48" s="70"/>
      <c r="AE48" s="62">
        <v>0</v>
      </c>
      <c r="AF48" s="62">
        <v>0</v>
      </c>
      <c r="AG48" s="151"/>
      <c r="AH48" s="71"/>
      <c r="AI48" s="210">
        <v>0</v>
      </c>
      <c r="AJ48" s="147">
        <v>0</v>
      </c>
      <c r="AK48" s="147"/>
      <c r="AL48" s="160"/>
      <c r="AM48" s="198">
        <v>0</v>
      </c>
      <c r="AN48" s="198">
        <v>0</v>
      </c>
      <c r="AO48" s="198"/>
      <c r="AP48" s="243"/>
      <c r="AQ48" s="152">
        <v>0</v>
      </c>
      <c r="AR48" s="152">
        <v>0</v>
      </c>
      <c r="AS48" s="152"/>
      <c r="AT48" s="193"/>
      <c r="AU48" s="125">
        <v>0</v>
      </c>
      <c r="AV48" s="125">
        <v>0</v>
      </c>
      <c r="AW48" s="125"/>
      <c r="AX48" s="218"/>
      <c r="AY48" s="131">
        <v>0</v>
      </c>
      <c r="AZ48" s="131">
        <v>0</v>
      </c>
      <c r="BA48" s="131"/>
      <c r="BB48" s="131"/>
      <c r="BC48" s="138"/>
      <c r="BD48" s="138"/>
      <c r="BE48" s="138"/>
      <c r="BF48" s="138"/>
      <c r="BG48" s="258"/>
      <c r="BH48" s="258"/>
      <c r="BI48" s="258"/>
      <c r="BJ48" s="258"/>
      <c r="BK48" s="268"/>
      <c r="BL48" s="268"/>
      <c r="BM48" s="268"/>
      <c r="BN48" s="268"/>
      <c r="BO48" s="270"/>
      <c r="BP48" s="274"/>
      <c r="BQ48" s="274"/>
      <c r="BR48" s="274"/>
      <c r="BS48" s="26">
        <f aca="true" t="shared" si="66" ref="BS48:BS57">IF(D48=0,0,2001-(D48-F48)*C48/D48)</f>
        <v>0</v>
      </c>
      <c r="BT48" s="48">
        <f aca="true" t="shared" si="67" ref="BT48:BT57">IF((1-($CK$2-$BS48)/$C48)&gt;0,(1-($CK$2-$BS48)/$C48),0)</f>
        <v>0</v>
      </c>
      <c r="BU48" s="45">
        <f aca="true" t="shared" si="68" ref="BU48:BU57">IF((1-($CK$2-G$2)/$C48)&gt;0,(1-($CK$2-G$2)/$C48),0)</f>
        <v>0</v>
      </c>
      <c r="BV48" s="45">
        <f aca="true" t="shared" si="69" ref="BV48:BV57">IF((1-($CK$2-K$2)/$C48)&gt;0,(1-($CK$2-K$2)/$C48),0)</f>
        <v>0</v>
      </c>
      <c r="BW48" s="45">
        <f aca="true" t="shared" si="70" ref="BW48:BW57">IF((1-($CK$2-O$2)/$C48)&gt;0,(1-($CK$2-O$2)/$C48),0)</f>
        <v>0</v>
      </c>
      <c r="BX48" s="45">
        <f aca="true" t="shared" si="71" ref="BX48:BX57">IF((1-($CK$2-S$2)/$C48)&gt;0,(1-($CK$2-S$2)/$C48),0)</f>
        <v>0</v>
      </c>
      <c r="BY48" s="45">
        <f aca="true" t="shared" si="72" ref="BY48:BY57">IF((1-($CK$2-W$2)/$C48)&gt;0,(1-($CK$2-W$2)/$C48),0)</f>
        <v>0</v>
      </c>
      <c r="BZ48" s="45">
        <f aca="true" t="shared" si="73" ref="BZ48:BZ57">IF((1-($CK$2-AA$2)/$C48)&gt;0,(1-($CK$2-AA$2)/$C48),0)</f>
        <v>0</v>
      </c>
      <c r="CA48" s="45">
        <f aca="true" t="shared" si="74" ref="CA48:CA57">IF((1-($CK$2-AE$2)/$C48)&gt;0,(1-($CK$2-AE$2)/$C48),0)</f>
        <v>0</v>
      </c>
      <c r="CB48" s="45">
        <f aca="true" t="shared" si="75" ref="CB48:CB57">IF((1-($CK$2-AI$2)/$C48)&gt;0,(1-($CK$2-AI$2)/$C48),0)</f>
        <v>0</v>
      </c>
      <c r="CC48" s="45">
        <f aca="true" t="shared" si="76" ref="CC48:CC57">IF((1-($CK$2-AM$2)/$C48)&gt;0,(1-($CK$2-AM$2)/$C48),0)</f>
        <v>0</v>
      </c>
      <c r="CD48" s="45">
        <f aca="true" t="shared" si="77" ref="CD48:CD57">IF((1-($CK$2-AQ$2)/$C48)&gt;0,(1-($CK$2-AQ$2)/$C48),0)</f>
        <v>0</v>
      </c>
      <c r="CE48" s="45">
        <f aca="true" t="shared" si="78" ref="CE48:CE57">IF((1-($CK$2-AU$2)/$C48)&gt;0,(1-($CK$2-AU$2)/$C48),0)</f>
        <v>0</v>
      </c>
      <c r="CF48" s="45">
        <f aca="true" t="shared" si="79" ref="CF48:CF57">IF((1-($CK$2-AY$2)/$C48)&gt;0,(1-($CK$2-AY$2)/$C48),0)</f>
        <v>0</v>
      </c>
      <c r="CG48" s="45">
        <f aca="true" t="shared" si="80" ref="CG48:CG57">IF((1-($CK$2-BC$2)/$C48)&gt;0,(1-($CK$2-BC$2)/$C48),0)</f>
        <v>0.25</v>
      </c>
      <c r="CH48" s="45">
        <f t="shared" si="58"/>
        <v>0.5</v>
      </c>
      <c r="CI48" s="45">
        <f aca="true" t="shared" si="81" ref="CI48:CI57">IF((1-($CK$2-BK$2)/$C48)&gt;0,(1-($CK$2-BK$2)/$C48),0)</f>
        <v>0.75</v>
      </c>
      <c r="CJ48" s="45">
        <f aca="true" t="shared" si="82" ref="CJ48:CJ57">IF((1-($CK$2-BO$2)/$C48)&gt;0,(1-($CK$2-BO$2)/$C48),0)</f>
        <v>1</v>
      </c>
      <c r="CK48" s="260">
        <f>D48-E48+(G48-I48)*G$63+(K48-M48)*K$63+(O48-Q48)*O$63+(S48-U48)*S$63+(W48-Y48)*W$63+(AA48-AC48)*AA$63+(AE48-AG48)*AE$63+(AI48-AK48)*AI$63+(AM48-AO48)*AM$63+(AQ48-AS48)*$AQ$63+(AU48-AW48)*$AU$63+(AY48-BA48)*$AY$63+(BC48-BE48)*$BC$63+(BG48-BI48)*$BG$63+(BK48-BM48)*$BK$63+(BO48-BQ48)*$BO$63</f>
        <v>0</v>
      </c>
      <c r="CL48" s="260">
        <f>CK48-(IF(BT48=0,0,D48-E48)+IF(BU48=0,0,(G48-I48)*G$63)+IF(BV48=0,0,(K48-M48)*K$63)+IF(BW48=0,0,(O48-Q48)*O$63)+IF(BX48=0,0,(S48-U48)*S$63)+IF(BY48=0,0,(W48-Y48)*W$63)+IF(BZ48=0,0,(AA48-AC48)*AA$63)+IF(CA48=0,0,(AE48-AG48)*AE$63)+IF(CB48=0,0,(AI48-AK48)*AI$63)+IF(CC48=0,0,(AM48-AO48)*AM$63)+IF(CD48=0,0,(AQ48-AS48)*$AQ$63)+IF(CE48=0,0,(AU48-AW48)*$AU$63)+IF(CF48=0,0,(AY48-BA48)*$AY$63)+IF(CG48=0,0,(BC48-BE48)*$BC$63)+IF(CH48=0,0,(BG48-BI48)*$BG$63)+IF(CI48=0,0,(BK48-BM48)*$BK$63)+IF(CJ48=0,0,(BO48-BQ48)*$BO$63))</f>
        <v>0</v>
      </c>
      <c r="CM48" s="260">
        <f>(D48-E48)*BT48+((G48-H48-(I48-J48))*G$63)*BU48+((K48-L48-(M48-N48))*K$63)*BV48+((O48-P48-(Q48-R48))*O$63)*BW48+((S48-T48-(U48-V48))*S$63)*BX48+((W48-X48-(Y48-Z48))*W$63)*BY48+((AA48-AB48-(AC48-AD48))*AA$63)*BZ48+((AE48-AF48-(AG48-AH48))*AE$63)*CA48+((AI48-AJ48-(AK48-AL48))*AI$63)*CB48+((AM48-AN48)*CC48-(AO48-AP48))*$AM$63+((AQ48-AR48)*CD48-(AS48-AT48))*$AQ$63+((AU48-AV48)*CE48-(AW48-AX48))*$AU$63+((AY48-AZ48)*CF48-(BA48-BB48))*$AY$63+((BC48-BD48)*CG48-(BF48-BS48))*$BC$63+((BG48-BH48)*CH48-(BI48-BJ48))*$BG$63+((BK48-BL48)*CI48-(BM48-BN48))*$BK$63+((BO48-BP48)*CJ48-(BQ48-BR48))*$BO$63</f>
        <v>0</v>
      </c>
    </row>
    <row r="49" spans="1:91" ht="12.75" customHeight="1">
      <c r="A49" s="425"/>
      <c r="B49" s="28" t="s">
        <v>39</v>
      </c>
      <c r="C49" s="17">
        <v>1000</v>
      </c>
      <c r="D49" s="37">
        <v>3359.980468700259</v>
      </c>
      <c r="E49" s="144"/>
      <c r="F49" s="153">
        <v>3360</v>
      </c>
      <c r="G49" s="86">
        <v>0</v>
      </c>
      <c r="H49" s="87"/>
      <c r="I49" s="124"/>
      <c r="J49" s="87"/>
      <c r="K49" s="88">
        <v>0</v>
      </c>
      <c r="L49" s="89">
        <v>0</v>
      </c>
      <c r="M49" s="146"/>
      <c r="N49" s="90"/>
      <c r="O49" s="94">
        <v>0</v>
      </c>
      <c r="P49" s="92"/>
      <c r="Q49" s="93"/>
      <c r="R49" s="92"/>
      <c r="S49" s="147">
        <v>0</v>
      </c>
      <c r="T49" s="174"/>
      <c r="U49" s="147"/>
      <c r="V49" s="148"/>
      <c r="W49" s="56">
        <v>0</v>
      </c>
      <c r="X49" s="56">
        <v>0</v>
      </c>
      <c r="Y49" s="56"/>
      <c r="Z49" s="57"/>
      <c r="AA49" s="75">
        <v>0</v>
      </c>
      <c r="AB49" s="149">
        <v>0</v>
      </c>
      <c r="AC49" s="150"/>
      <c r="AD49" s="61"/>
      <c r="AE49" s="62">
        <v>0</v>
      </c>
      <c r="AF49" s="62">
        <v>0</v>
      </c>
      <c r="AG49" s="151"/>
      <c r="AH49" s="60"/>
      <c r="AI49" s="197">
        <v>0</v>
      </c>
      <c r="AJ49" s="147">
        <v>0</v>
      </c>
      <c r="AK49" s="147"/>
      <c r="AL49" s="148"/>
      <c r="AM49" s="198">
        <v>0</v>
      </c>
      <c r="AN49" s="198">
        <v>0</v>
      </c>
      <c r="AO49" s="198"/>
      <c r="AP49" s="244"/>
      <c r="AQ49" s="152">
        <v>0</v>
      </c>
      <c r="AR49" s="152">
        <v>0</v>
      </c>
      <c r="AS49" s="152"/>
      <c r="AT49" s="194"/>
      <c r="AU49" s="125">
        <v>0</v>
      </c>
      <c r="AV49" s="125">
        <v>0</v>
      </c>
      <c r="AW49" s="125"/>
      <c r="AX49" s="219"/>
      <c r="AY49" s="128">
        <v>0</v>
      </c>
      <c r="AZ49" s="128">
        <v>0</v>
      </c>
      <c r="BA49" s="128"/>
      <c r="BB49" s="128"/>
      <c r="BC49" s="138"/>
      <c r="BD49" s="135"/>
      <c r="BE49" s="135"/>
      <c r="BF49" s="135"/>
      <c r="BG49" s="253"/>
      <c r="BH49" s="253"/>
      <c r="BI49" s="253"/>
      <c r="BJ49" s="253"/>
      <c r="BK49" s="264"/>
      <c r="BL49" s="264"/>
      <c r="BM49" s="264"/>
      <c r="BN49" s="264"/>
      <c r="BO49" s="270"/>
      <c r="BP49" s="270"/>
      <c r="BQ49" s="270"/>
      <c r="BR49" s="270"/>
      <c r="BS49" s="26">
        <f t="shared" si="66"/>
        <v>2001.0058129206175</v>
      </c>
      <c r="BT49" s="48">
        <f t="shared" si="67"/>
        <v>0.9840058129206175</v>
      </c>
      <c r="BU49" s="45">
        <f t="shared" si="68"/>
        <v>0.985</v>
      </c>
      <c r="BV49" s="45">
        <f t="shared" si="69"/>
        <v>0.986</v>
      </c>
      <c r="BW49" s="45">
        <f t="shared" si="70"/>
        <v>0.987</v>
      </c>
      <c r="BX49" s="45">
        <f t="shared" si="71"/>
        <v>0.988</v>
      </c>
      <c r="BY49" s="45">
        <f t="shared" si="72"/>
        <v>0.989</v>
      </c>
      <c r="BZ49" s="45">
        <f t="shared" si="73"/>
        <v>0.99</v>
      </c>
      <c r="CA49" s="45">
        <f t="shared" si="74"/>
        <v>0.991</v>
      </c>
      <c r="CB49" s="45">
        <f t="shared" si="75"/>
        <v>0.992</v>
      </c>
      <c r="CC49" s="45">
        <f t="shared" si="76"/>
        <v>0.993</v>
      </c>
      <c r="CD49" s="45">
        <f t="shared" si="77"/>
        <v>0.994</v>
      </c>
      <c r="CE49" s="45">
        <f t="shared" si="78"/>
        <v>0.995</v>
      </c>
      <c r="CF49" s="45">
        <f t="shared" si="79"/>
        <v>0.996</v>
      </c>
      <c r="CG49" s="45">
        <f t="shared" si="80"/>
        <v>0.997</v>
      </c>
      <c r="CH49" s="45">
        <f t="shared" si="58"/>
        <v>0.998</v>
      </c>
      <c r="CI49" s="45">
        <f t="shared" si="81"/>
        <v>0.999</v>
      </c>
      <c r="CJ49" s="45">
        <f t="shared" si="82"/>
        <v>1</v>
      </c>
      <c r="CK49" s="260">
        <f aca="true" t="shared" si="83" ref="CK49:CK57">D49-E49+(G49-I49)*G$63+(K49-M49)*K$63+(O49-Q49)*O$63+(S49-U49)*S$63+(W49-Y49)*W$63+(AA49-AC49)*AA$63+(AE49-AG49)*AE$63+(AI49-AK49)*AI$63+(AM49-AO49)*AM$63+(AQ49-AS49)*$AQ$63+(AU49-AW49)*$AU$63+(AY49-BA49)*$AY$63+(BC49-BE49)*$BC$63+(BG49-BI49)*$BG$63+(BK49-BM49)*$BK$63+(BO49-BQ49)*$BO$63</f>
        <v>3359.980468700259</v>
      </c>
      <c r="CL49" s="260">
        <f aca="true" t="shared" si="84" ref="CL49:CL57">CK49-(IF(BT49=0,0,D49-E49)+IF(BU49=0,0,(G49-I49)*G$63)+IF(BV49=0,0,(K49-M49)*K$63)+IF(BW49=0,0,(O49-Q49)*O$63)+IF(BX49=0,0,(S49-U49)*S$63)+IF(BY49=0,0,(W49-Y49)*W$63)+IF(BZ49=0,0,(AA49-AC49)*AA$63)+IF(CA49=0,0,(AE49-AG49)*AE$63)+IF(CB49=0,0,(AI49-AK49)*AI$63)+IF(CC49=0,0,(AM49-AO49)*AM$63)+IF(CD49=0,0,(AQ49-AS49)*$AQ$63)+IF(CE49=0,0,(AU49-AW49)*$AU$63)+IF(CF49=0,0,(AY49-BA49)*$AY$63)+IF(CG49=0,0,(BC49-BE49)*$BC$63)+IF(CH49=0,0,(BG49-BI49)*$BG$63)+IF(CI49=0,0,(BK49-BM49)*$BK$63)+IF(CJ49=0,0,(BO49-BQ49)*$BO$63))</f>
        <v>0</v>
      </c>
      <c r="CM49" s="260">
        <f aca="true" t="shared" si="85" ref="CM49:CM57">(D49-E49)*BT49+((G49-H49-(I49-J49))*G$63)*BU49+((K49-L49-(M49-N49))*K$63)*BV49+((O49-P49-(Q49-R49))*O$63)*BW49+((S49-T49-(U49-V49))*S$63)*BX49+((W49-X49-(Y49-Z49))*W$63)*BY49+((AA49-AB49-(AC49-AD49))*AA$63)*BZ49+((AE49-AF49-(AG49-AH49))*AE$63)*CA49+((AI49-AJ49-(AK49-AL49))*AI$63)*CB49+((AM49-AN49)*CC49-(AO49-AP49))*$AM$63+((AQ49-AR49)*CD49-(AS49-AT49))*$AQ$63+((AU49-AV49)*CE49-(AW49-AX49))*$AU$63+((AY49-AZ49)*CF49-(BA49-BB49))*$AY$63+((BC49-BD49)*CG49-(BF49-BS49))*$BC$63+((BG49-BH49)*CH49-(BI49-BJ49))*$BG$63+((BK49-BL49)*CI49-(BM49-BN49))*$BK$63+((BO49-BP49)*CJ49-(BQ49-BR49))*$BO$63</f>
        <v>4912.23361731377</v>
      </c>
    </row>
    <row r="50" spans="1:91" ht="12.75" customHeight="1">
      <c r="A50" s="425"/>
      <c r="B50" s="28" t="s">
        <v>9</v>
      </c>
      <c r="C50" s="7">
        <v>40</v>
      </c>
      <c r="D50" s="37">
        <v>1789555.4300672002</v>
      </c>
      <c r="E50" s="144"/>
      <c r="F50" s="145">
        <v>1078896.6108103576</v>
      </c>
      <c r="G50" s="86">
        <v>2935.52</v>
      </c>
      <c r="H50" s="87"/>
      <c r="I50" s="124"/>
      <c r="J50" s="87"/>
      <c r="K50" s="88">
        <v>0</v>
      </c>
      <c r="L50" s="89">
        <v>0</v>
      </c>
      <c r="M50" s="146"/>
      <c r="N50" s="90"/>
      <c r="O50" s="94">
        <v>0</v>
      </c>
      <c r="P50" s="92"/>
      <c r="Q50" s="93"/>
      <c r="R50" s="92"/>
      <c r="S50" s="147">
        <v>0</v>
      </c>
      <c r="T50" s="174"/>
      <c r="U50" s="147"/>
      <c r="V50" s="148"/>
      <c r="W50" s="56">
        <v>0</v>
      </c>
      <c r="X50" s="56">
        <v>0</v>
      </c>
      <c r="Y50" s="56"/>
      <c r="Z50" s="57"/>
      <c r="AA50" s="75">
        <v>427343.3</v>
      </c>
      <c r="AB50" s="149">
        <v>0</v>
      </c>
      <c r="AC50" s="150"/>
      <c r="AD50" s="61"/>
      <c r="AE50" s="62">
        <v>0</v>
      </c>
      <c r="AF50" s="62">
        <v>0</v>
      </c>
      <c r="AG50" s="151"/>
      <c r="AH50" s="60"/>
      <c r="AI50" s="197">
        <v>0</v>
      </c>
      <c r="AJ50" s="147">
        <v>0</v>
      </c>
      <c r="AK50" s="147"/>
      <c r="AL50" s="148"/>
      <c r="AM50" s="198">
        <v>0</v>
      </c>
      <c r="AN50" s="198">
        <v>0</v>
      </c>
      <c r="AO50" s="198"/>
      <c r="AP50" s="244"/>
      <c r="AQ50" s="152">
        <v>0</v>
      </c>
      <c r="AR50" s="152">
        <v>0</v>
      </c>
      <c r="AS50" s="152"/>
      <c r="AT50" s="194"/>
      <c r="AU50" s="125">
        <v>0</v>
      </c>
      <c r="AV50" s="125">
        <v>0</v>
      </c>
      <c r="AW50" s="125"/>
      <c r="AX50" s="229"/>
      <c r="AY50" s="128">
        <v>0</v>
      </c>
      <c r="AZ50" s="128">
        <v>0</v>
      </c>
      <c r="BA50" s="128"/>
      <c r="BB50" s="128"/>
      <c r="BC50" s="138"/>
      <c r="BD50" s="135"/>
      <c r="BE50" s="135"/>
      <c r="BF50" s="135"/>
      <c r="BG50" s="253"/>
      <c r="BH50" s="253"/>
      <c r="BI50" s="253"/>
      <c r="BJ50" s="253"/>
      <c r="BK50" s="264"/>
      <c r="BL50" s="264"/>
      <c r="BM50" s="264"/>
      <c r="BN50" s="264"/>
      <c r="BO50" s="270"/>
      <c r="BP50" s="270"/>
      <c r="BQ50" s="270"/>
      <c r="BR50" s="270"/>
      <c r="BS50" s="26">
        <f t="shared" si="66"/>
        <v>1985.1154108486005</v>
      </c>
      <c r="BT50" s="45">
        <f t="shared" si="67"/>
        <v>0.20288527121501265</v>
      </c>
      <c r="BU50" s="45">
        <f t="shared" si="68"/>
        <v>0.625</v>
      </c>
      <c r="BV50" s="45">
        <f t="shared" si="69"/>
        <v>0.65</v>
      </c>
      <c r="BW50" s="45">
        <f t="shared" si="70"/>
        <v>0.675</v>
      </c>
      <c r="BX50" s="45">
        <f t="shared" si="71"/>
        <v>0.7</v>
      </c>
      <c r="BY50" s="45">
        <f t="shared" si="72"/>
        <v>0.725</v>
      </c>
      <c r="BZ50" s="45">
        <f t="shared" si="73"/>
        <v>0.75</v>
      </c>
      <c r="CA50" s="45">
        <f t="shared" si="74"/>
        <v>0.775</v>
      </c>
      <c r="CB50" s="45">
        <f t="shared" si="75"/>
        <v>0.8</v>
      </c>
      <c r="CC50" s="45">
        <f t="shared" si="76"/>
        <v>0.825</v>
      </c>
      <c r="CD50" s="45">
        <f t="shared" si="77"/>
        <v>0.85</v>
      </c>
      <c r="CE50" s="45">
        <f t="shared" si="78"/>
        <v>0.875</v>
      </c>
      <c r="CF50" s="45">
        <f t="shared" si="79"/>
        <v>0.9</v>
      </c>
      <c r="CG50" s="45">
        <f t="shared" si="80"/>
        <v>0.925</v>
      </c>
      <c r="CH50" s="45">
        <f t="shared" si="58"/>
        <v>0.95</v>
      </c>
      <c r="CI50" s="45">
        <f t="shared" si="81"/>
        <v>0.975</v>
      </c>
      <c r="CJ50" s="45">
        <f t="shared" si="82"/>
        <v>1</v>
      </c>
      <c r="CK50" s="260">
        <f t="shared" si="83"/>
        <v>2099110.480532586</v>
      </c>
      <c r="CL50" s="260">
        <f t="shared" si="84"/>
        <v>0</v>
      </c>
      <c r="CM50" s="260">
        <f t="shared" si="85"/>
        <v>596496.1890359906</v>
      </c>
    </row>
    <row r="51" spans="1:91" ht="12.75" customHeight="1">
      <c r="A51" s="425"/>
      <c r="B51" s="28" t="s">
        <v>40</v>
      </c>
      <c r="C51" s="7">
        <v>22</v>
      </c>
      <c r="D51" s="37">
        <v>26297065.700687524</v>
      </c>
      <c r="E51" s="144"/>
      <c r="F51" s="145">
        <v>15052101.522653665</v>
      </c>
      <c r="G51" s="86">
        <v>1405286.87</v>
      </c>
      <c r="H51" s="87"/>
      <c r="I51" s="124"/>
      <c r="J51" s="87"/>
      <c r="K51" s="88">
        <v>1845035.27</v>
      </c>
      <c r="L51" s="89">
        <v>0</v>
      </c>
      <c r="M51" s="146"/>
      <c r="N51" s="90"/>
      <c r="O51" s="94">
        <v>1528257.69</v>
      </c>
      <c r="P51" s="92"/>
      <c r="Q51" s="93"/>
      <c r="R51" s="92"/>
      <c r="S51" s="147">
        <v>1585438.52</v>
      </c>
      <c r="T51" s="174"/>
      <c r="U51" s="147"/>
      <c r="V51" s="148"/>
      <c r="W51" s="56">
        <v>2332967.07</v>
      </c>
      <c r="X51" s="56">
        <v>0</v>
      </c>
      <c r="Y51" s="56"/>
      <c r="Z51" s="57"/>
      <c r="AA51" s="75">
        <v>1940524.2900000005</v>
      </c>
      <c r="AB51" s="149">
        <v>0</v>
      </c>
      <c r="AC51" s="150"/>
      <c r="AD51" s="61"/>
      <c r="AE51" s="62">
        <v>2451346.14</v>
      </c>
      <c r="AF51" s="62">
        <v>0</v>
      </c>
      <c r="AG51" s="151"/>
      <c r="AH51" s="60"/>
      <c r="AI51" s="197">
        <v>2357328.0099999993</v>
      </c>
      <c r="AJ51" s="147">
        <v>0</v>
      </c>
      <c r="AK51" s="147"/>
      <c r="AL51" s="148"/>
      <c r="AM51" s="198">
        <v>2372370</v>
      </c>
      <c r="AN51" s="198">
        <v>0</v>
      </c>
      <c r="AO51" s="198"/>
      <c r="AP51" s="244"/>
      <c r="AQ51" s="152">
        <v>2526316.8300000015</v>
      </c>
      <c r="AR51" s="152">
        <v>0</v>
      </c>
      <c r="AS51" s="152"/>
      <c r="AT51" s="194"/>
      <c r="AU51" s="125">
        <v>2378895.180000002</v>
      </c>
      <c r="AV51" s="125">
        <v>0</v>
      </c>
      <c r="AW51" s="125"/>
      <c r="AX51" s="219"/>
      <c r="AY51" s="128">
        <v>3399815.2399999993</v>
      </c>
      <c r="AZ51" s="128">
        <v>0</v>
      </c>
      <c r="BA51" s="128"/>
      <c r="BB51" s="128"/>
      <c r="BC51" s="138">
        <f>'[1]Resumen'!C42</f>
        <v>3619240.1199999996</v>
      </c>
      <c r="BD51" s="135">
        <f>'[1]Resumen'!F42</f>
        <v>0</v>
      </c>
      <c r="BE51" s="135"/>
      <c r="BF51" s="135"/>
      <c r="BG51" s="253">
        <f>'[2]Resumen'!C42</f>
        <v>4682938.91</v>
      </c>
      <c r="BH51" s="253"/>
      <c r="BI51" s="253"/>
      <c r="BJ51" s="253"/>
      <c r="BK51" s="264">
        <f>'[3]Resumen'!C42</f>
        <v>4008701.249999999</v>
      </c>
      <c r="BL51" s="264">
        <f>'[3]Resumen'!F42</f>
        <v>0</v>
      </c>
      <c r="BM51" s="264"/>
      <c r="BN51" s="264"/>
      <c r="BO51" s="270">
        <f>'[5]Resumen'!C42</f>
        <v>4686893.079999998</v>
      </c>
      <c r="BP51" s="270"/>
      <c r="BQ51" s="270"/>
      <c r="BR51" s="270"/>
      <c r="BS51" s="26">
        <f t="shared" si="66"/>
        <v>1991.5925164909072</v>
      </c>
      <c r="BT51" s="45">
        <f t="shared" si="67"/>
        <v>0</v>
      </c>
      <c r="BU51" s="45">
        <f t="shared" si="68"/>
        <v>0.31818181818181823</v>
      </c>
      <c r="BV51" s="45">
        <f t="shared" si="69"/>
        <v>0.36363636363636365</v>
      </c>
      <c r="BW51" s="45">
        <f t="shared" si="70"/>
        <v>0.40909090909090906</v>
      </c>
      <c r="BX51" s="45">
        <f t="shared" si="71"/>
        <v>0.4545454545454546</v>
      </c>
      <c r="BY51" s="45">
        <f t="shared" si="72"/>
        <v>0.5</v>
      </c>
      <c r="BZ51" s="45">
        <f t="shared" si="73"/>
        <v>0.5454545454545454</v>
      </c>
      <c r="CA51" s="45">
        <f t="shared" si="74"/>
        <v>0.5909090909090908</v>
      </c>
      <c r="CB51" s="45">
        <f t="shared" si="75"/>
        <v>0.6363636363636364</v>
      </c>
      <c r="CC51" s="45">
        <f t="shared" si="76"/>
        <v>0.6818181818181819</v>
      </c>
      <c r="CD51" s="45">
        <f t="shared" si="77"/>
        <v>0.7272727272727273</v>
      </c>
      <c r="CE51" s="45">
        <f t="shared" si="78"/>
        <v>0.7727272727272727</v>
      </c>
      <c r="CF51" s="45">
        <f t="shared" si="79"/>
        <v>0.8181818181818181</v>
      </c>
      <c r="CG51" s="45">
        <f t="shared" si="80"/>
        <v>0.8636363636363636</v>
      </c>
      <c r="CH51" s="45">
        <f t="shared" si="58"/>
        <v>0.9090909090909091</v>
      </c>
      <c r="CI51" s="45">
        <f t="shared" si="81"/>
        <v>0.9545454545454546</v>
      </c>
      <c r="CJ51" s="45">
        <f t="shared" si="82"/>
        <v>1</v>
      </c>
      <c r="CK51" s="260">
        <f t="shared" si="83"/>
        <v>60380506.47643341</v>
      </c>
      <c r="CL51" s="260">
        <f t="shared" si="84"/>
        <v>26297065.700687528</v>
      </c>
      <c r="CM51" s="260">
        <f t="shared" si="85"/>
        <v>25006992.858780827</v>
      </c>
    </row>
    <row r="52" spans="1:91" ht="12.75" customHeight="1">
      <c r="A52" s="425"/>
      <c r="B52" s="28" t="s">
        <v>54</v>
      </c>
      <c r="C52" s="7">
        <v>22</v>
      </c>
      <c r="D52" s="37">
        <v>0</v>
      </c>
      <c r="E52" s="144"/>
      <c r="F52" s="145">
        <v>0</v>
      </c>
      <c r="G52" s="86">
        <v>0</v>
      </c>
      <c r="H52" s="87"/>
      <c r="I52" s="124"/>
      <c r="J52" s="87"/>
      <c r="K52" s="88">
        <v>0</v>
      </c>
      <c r="L52" s="89">
        <v>0</v>
      </c>
      <c r="M52" s="146"/>
      <c r="N52" s="90"/>
      <c r="O52" s="94">
        <v>0</v>
      </c>
      <c r="P52" s="92"/>
      <c r="Q52" s="93"/>
      <c r="R52" s="92"/>
      <c r="S52" s="147">
        <v>0</v>
      </c>
      <c r="T52" s="174"/>
      <c r="U52" s="147"/>
      <c r="V52" s="148"/>
      <c r="W52" s="56">
        <v>0</v>
      </c>
      <c r="X52" s="56">
        <v>0</v>
      </c>
      <c r="Y52" s="56"/>
      <c r="Z52" s="57"/>
      <c r="AA52" s="75">
        <v>0</v>
      </c>
      <c r="AB52" s="149">
        <v>0</v>
      </c>
      <c r="AC52" s="150"/>
      <c r="AD52" s="61"/>
      <c r="AE52" s="62">
        <v>0</v>
      </c>
      <c r="AF52" s="62">
        <v>0</v>
      </c>
      <c r="AG52" s="151"/>
      <c r="AH52" s="60"/>
      <c r="AI52" s="197">
        <v>0</v>
      </c>
      <c r="AJ52" s="147">
        <v>0</v>
      </c>
      <c r="AK52" s="147"/>
      <c r="AL52" s="148"/>
      <c r="AM52" s="198">
        <v>0</v>
      </c>
      <c r="AN52" s="198">
        <v>0</v>
      </c>
      <c r="AO52" s="198"/>
      <c r="AP52" s="244"/>
      <c r="AQ52" s="152">
        <v>0</v>
      </c>
      <c r="AR52" s="152">
        <v>0</v>
      </c>
      <c r="AS52" s="152"/>
      <c r="AT52" s="194"/>
      <c r="AU52" s="125">
        <v>0</v>
      </c>
      <c r="AV52" s="125">
        <v>0</v>
      </c>
      <c r="AW52" s="125"/>
      <c r="AX52" s="219"/>
      <c r="AY52" s="128">
        <v>0</v>
      </c>
      <c r="AZ52" s="128">
        <v>0</v>
      </c>
      <c r="BA52" s="128"/>
      <c r="BB52" s="128"/>
      <c r="BC52" s="138">
        <f>'[1]Resumen'!C43</f>
        <v>0</v>
      </c>
      <c r="BD52" s="135">
        <f>'[1]Resumen'!F43</f>
        <v>0</v>
      </c>
      <c r="BE52" s="135"/>
      <c r="BF52" s="135"/>
      <c r="BG52" s="253">
        <f>'[2]Resumen'!C43</f>
        <v>0</v>
      </c>
      <c r="BH52" s="253"/>
      <c r="BI52" s="253"/>
      <c r="BJ52" s="253"/>
      <c r="BK52" s="264">
        <f>'[3]Resumen'!C43</f>
        <v>0</v>
      </c>
      <c r="BL52" s="264">
        <f>'[3]Resumen'!F43</f>
        <v>0</v>
      </c>
      <c r="BM52" s="264"/>
      <c r="BN52" s="264"/>
      <c r="BO52" s="270">
        <f>'[5]Resumen'!C43</f>
        <v>0</v>
      </c>
      <c r="BP52" s="270"/>
      <c r="BQ52" s="270"/>
      <c r="BR52" s="270"/>
      <c r="BS52" s="26">
        <f t="shared" si="66"/>
        <v>0</v>
      </c>
      <c r="BT52" s="45">
        <f t="shared" si="67"/>
        <v>0</v>
      </c>
      <c r="BU52" s="45">
        <f t="shared" si="68"/>
        <v>0.31818181818181823</v>
      </c>
      <c r="BV52" s="45">
        <f t="shared" si="69"/>
        <v>0.36363636363636365</v>
      </c>
      <c r="BW52" s="45">
        <f t="shared" si="70"/>
        <v>0.40909090909090906</v>
      </c>
      <c r="BX52" s="45">
        <f t="shared" si="71"/>
        <v>0.4545454545454546</v>
      </c>
      <c r="BY52" s="45">
        <f t="shared" si="72"/>
        <v>0.5</v>
      </c>
      <c r="BZ52" s="45">
        <f t="shared" si="73"/>
        <v>0.5454545454545454</v>
      </c>
      <c r="CA52" s="45">
        <f t="shared" si="74"/>
        <v>0.5909090909090908</v>
      </c>
      <c r="CB52" s="45">
        <f t="shared" si="75"/>
        <v>0.6363636363636364</v>
      </c>
      <c r="CC52" s="45">
        <f t="shared" si="76"/>
        <v>0.6818181818181819</v>
      </c>
      <c r="CD52" s="45">
        <f t="shared" si="77"/>
        <v>0.7272727272727273</v>
      </c>
      <c r="CE52" s="45">
        <f t="shared" si="78"/>
        <v>0.7727272727272727</v>
      </c>
      <c r="CF52" s="45">
        <f t="shared" si="79"/>
        <v>0.8181818181818181</v>
      </c>
      <c r="CG52" s="45">
        <f t="shared" si="80"/>
        <v>0.8636363636363636</v>
      </c>
      <c r="CH52" s="45">
        <f t="shared" si="58"/>
        <v>0.9090909090909091</v>
      </c>
      <c r="CI52" s="45">
        <f t="shared" si="81"/>
        <v>0.9545454545454546</v>
      </c>
      <c r="CJ52" s="45">
        <f t="shared" si="82"/>
        <v>1</v>
      </c>
      <c r="CK52" s="260">
        <f t="shared" si="83"/>
        <v>0</v>
      </c>
      <c r="CL52" s="260">
        <f t="shared" si="84"/>
        <v>0</v>
      </c>
      <c r="CM52" s="260">
        <f t="shared" si="85"/>
        <v>0</v>
      </c>
    </row>
    <row r="53" spans="1:91" ht="12.75" customHeight="1">
      <c r="A53" s="425"/>
      <c r="B53" s="28" t="s">
        <v>10</v>
      </c>
      <c r="C53" s="7">
        <v>7</v>
      </c>
      <c r="D53" s="37">
        <v>271822.56421241054</v>
      </c>
      <c r="E53" s="144"/>
      <c r="F53" s="145">
        <v>155581.022060474</v>
      </c>
      <c r="G53" s="86">
        <v>21233</v>
      </c>
      <c r="H53" s="87"/>
      <c r="I53" s="124"/>
      <c r="J53" s="87"/>
      <c r="K53" s="88">
        <v>0</v>
      </c>
      <c r="L53" s="89">
        <v>0</v>
      </c>
      <c r="M53" s="146"/>
      <c r="N53" s="90"/>
      <c r="O53" s="94">
        <v>0</v>
      </c>
      <c r="P53" s="92"/>
      <c r="Q53" s="93"/>
      <c r="R53" s="92"/>
      <c r="S53" s="147">
        <v>0</v>
      </c>
      <c r="T53" s="174"/>
      <c r="U53" s="147"/>
      <c r="V53" s="148"/>
      <c r="W53" s="56">
        <v>0</v>
      </c>
      <c r="X53" s="56">
        <v>0</v>
      </c>
      <c r="Y53" s="56"/>
      <c r="Z53" s="57"/>
      <c r="AA53" s="75">
        <v>0</v>
      </c>
      <c r="AB53" s="149">
        <v>0</v>
      </c>
      <c r="AC53" s="150"/>
      <c r="AD53" s="61"/>
      <c r="AE53" s="62">
        <v>0</v>
      </c>
      <c r="AF53" s="62">
        <v>0</v>
      </c>
      <c r="AG53" s="151"/>
      <c r="AH53" s="60"/>
      <c r="AI53" s="197">
        <v>0</v>
      </c>
      <c r="AJ53" s="147">
        <v>0</v>
      </c>
      <c r="AK53" s="147"/>
      <c r="AL53" s="148"/>
      <c r="AM53" s="198">
        <v>0</v>
      </c>
      <c r="AN53" s="198">
        <v>0</v>
      </c>
      <c r="AO53" s="198"/>
      <c r="AP53" s="244"/>
      <c r="AQ53" s="152">
        <v>0</v>
      </c>
      <c r="AR53" s="152">
        <v>0</v>
      </c>
      <c r="AS53" s="152"/>
      <c r="AT53" s="194"/>
      <c r="AU53" s="125">
        <v>0</v>
      </c>
      <c r="AV53" s="125">
        <v>0</v>
      </c>
      <c r="AW53" s="125"/>
      <c r="AX53" s="219"/>
      <c r="AY53" s="128">
        <v>0</v>
      </c>
      <c r="AZ53" s="128">
        <v>0</v>
      </c>
      <c r="BA53" s="128"/>
      <c r="BB53" s="128"/>
      <c r="BC53" s="138"/>
      <c r="BD53" s="135"/>
      <c r="BE53" s="135"/>
      <c r="BF53" s="135"/>
      <c r="BG53" s="253"/>
      <c r="BH53" s="253"/>
      <c r="BI53" s="253"/>
      <c r="BJ53" s="253"/>
      <c r="BK53" s="264"/>
      <c r="BL53" s="264"/>
      <c r="BM53" s="264"/>
      <c r="BN53" s="264"/>
      <c r="BO53" s="270"/>
      <c r="BP53" s="270"/>
      <c r="BQ53" s="270"/>
      <c r="BR53" s="270"/>
      <c r="BS53" s="26">
        <f t="shared" si="66"/>
        <v>1998.0065369759823</v>
      </c>
      <c r="BT53" s="45">
        <f t="shared" si="67"/>
        <v>0</v>
      </c>
      <c r="BU53" s="45">
        <f t="shared" si="68"/>
        <v>0</v>
      </c>
      <c r="BV53" s="45">
        <f t="shared" si="69"/>
        <v>0</v>
      </c>
      <c r="BW53" s="45">
        <f t="shared" si="70"/>
        <v>0</v>
      </c>
      <c r="BX53" s="45">
        <f t="shared" si="71"/>
        <v>0</v>
      </c>
      <c r="BY53" s="45">
        <f t="shared" si="72"/>
        <v>0</v>
      </c>
      <c r="BZ53" s="45">
        <f t="shared" si="73"/>
        <v>0</v>
      </c>
      <c r="CA53" s="45">
        <f t="shared" si="74"/>
        <v>0</v>
      </c>
      <c r="CB53" s="45">
        <f t="shared" si="75"/>
        <v>0</v>
      </c>
      <c r="CC53" s="45">
        <f t="shared" si="76"/>
        <v>0</v>
      </c>
      <c r="CD53" s="45">
        <f t="shared" si="77"/>
        <v>0.1428571428571429</v>
      </c>
      <c r="CE53" s="45">
        <f t="shared" si="78"/>
        <v>0.2857142857142857</v>
      </c>
      <c r="CF53" s="45">
        <f t="shared" si="79"/>
        <v>0.4285714285714286</v>
      </c>
      <c r="CG53" s="45">
        <f t="shared" si="80"/>
        <v>0.5714285714285714</v>
      </c>
      <c r="CH53" s="45">
        <f t="shared" si="58"/>
        <v>0.7142857142857143</v>
      </c>
      <c r="CI53" s="45">
        <f t="shared" si="81"/>
        <v>0.8571428571428572</v>
      </c>
      <c r="CJ53" s="45">
        <f t="shared" si="82"/>
        <v>1</v>
      </c>
      <c r="CK53" s="260">
        <f t="shared" si="83"/>
        <v>291368.06760291086</v>
      </c>
      <c r="CL53" s="260">
        <f t="shared" si="84"/>
        <v>291368.06760291086</v>
      </c>
      <c r="CM53" s="260">
        <f t="shared" si="85"/>
        <v>1603.5861068651882</v>
      </c>
    </row>
    <row r="54" spans="1:91" ht="12.75" customHeight="1">
      <c r="A54" s="425"/>
      <c r="B54" s="28" t="s">
        <v>11</v>
      </c>
      <c r="C54" s="7">
        <v>4</v>
      </c>
      <c r="D54" s="37">
        <v>524338.0136432359</v>
      </c>
      <c r="E54" s="144"/>
      <c r="F54" s="145">
        <v>300131.00439281407</v>
      </c>
      <c r="G54" s="86">
        <v>0</v>
      </c>
      <c r="H54" s="87"/>
      <c r="I54" s="124"/>
      <c r="J54" s="87"/>
      <c r="K54" s="88">
        <v>0</v>
      </c>
      <c r="L54" s="89">
        <v>0</v>
      </c>
      <c r="M54" s="146"/>
      <c r="N54" s="90"/>
      <c r="O54" s="94">
        <v>0</v>
      </c>
      <c r="P54" s="92"/>
      <c r="Q54" s="93"/>
      <c r="R54" s="92"/>
      <c r="S54" s="147">
        <v>0</v>
      </c>
      <c r="T54" s="174"/>
      <c r="U54" s="147"/>
      <c r="V54" s="148"/>
      <c r="W54" s="56">
        <v>0</v>
      </c>
      <c r="X54" s="56">
        <v>0</v>
      </c>
      <c r="Y54" s="56"/>
      <c r="Z54" s="57"/>
      <c r="AA54" s="75">
        <v>0</v>
      </c>
      <c r="AB54" s="149">
        <v>0</v>
      </c>
      <c r="AC54" s="150"/>
      <c r="AD54" s="61"/>
      <c r="AE54" s="62">
        <v>0</v>
      </c>
      <c r="AF54" s="62">
        <v>0</v>
      </c>
      <c r="AG54" s="151"/>
      <c r="AH54" s="60"/>
      <c r="AI54" s="197">
        <v>0</v>
      </c>
      <c r="AJ54" s="147">
        <v>0</v>
      </c>
      <c r="AK54" s="147"/>
      <c r="AL54" s="148"/>
      <c r="AM54" s="198">
        <v>0</v>
      </c>
      <c r="AN54" s="198">
        <v>0</v>
      </c>
      <c r="AO54" s="198"/>
      <c r="AP54" s="244"/>
      <c r="AQ54" s="152">
        <v>0</v>
      </c>
      <c r="AR54" s="152">
        <v>0</v>
      </c>
      <c r="AS54" s="152"/>
      <c r="AT54" s="194"/>
      <c r="AU54" s="125">
        <v>0</v>
      </c>
      <c r="AV54" s="125">
        <v>0</v>
      </c>
      <c r="AW54" s="125"/>
      <c r="AX54" s="219"/>
      <c r="AY54" s="128">
        <v>0</v>
      </c>
      <c r="AZ54" s="128">
        <v>0</v>
      </c>
      <c r="BA54" s="128"/>
      <c r="BB54" s="128"/>
      <c r="BC54" s="138"/>
      <c r="BD54" s="135"/>
      <c r="BE54" s="135"/>
      <c r="BF54" s="135"/>
      <c r="BG54" s="253"/>
      <c r="BH54" s="253"/>
      <c r="BI54" s="253"/>
      <c r="BJ54" s="253"/>
      <c r="BK54" s="264"/>
      <c r="BL54" s="264"/>
      <c r="BM54" s="264"/>
      <c r="BN54" s="264"/>
      <c r="BO54" s="270"/>
      <c r="BP54" s="270"/>
      <c r="BQ54" s="270"/>
      <c r="BR54" s="270"/>
      <c r="BS54" s="26">
        <f t="shared" si="66"/>
        <v>1999.289599430775</v>
      </c>
      <c r="BT54" s="45">
        <f t="shared" si="67"/>
        <v>0</v>
      </c>
      <c r="BU54" s="45">
        <f t="shared" si="68"/>
        <v>0</v>
      </c>
      <c r="BV54" s="45">
        <f t="shared" si="69"/>
        <v>0</v>
      </c>
      <c r="BW54" s="45">
        <f t="shared" si="70"/>
        <v>0</v>
      </c>
      <c r="BX54" s="45">
        <f t="shared" si="71"/>
        <v>0</v>
      </c>
      <c r="BY54" s="45">
        <f t="shared" si="72"/>
        <v>0</v>
      </c>
      <c r="BZ54" s="45">
        <f t="shared" si="73"/>
        <v>0</v>
      </c>
      <c r="CA54" s="45">
        <f t="shared" si="74"/>
        <v>0</v>
      </c>
      <c r="CB54" s="45">
        <f t="shared" si="75"/>
        <v>0</v>
      </c>
      <c r="CC54" s="45">
        <f t="shared" si="76"/>
        <v>0</v>
      </c>
      <c r="CD54" s="45">
        <f t="shared" si="77"/>
        <v>0</v>
      </c>
      <c r="CE54" s="45">
        <f t="shared" si="78"/>
        <v>0</v>
      </c>
      <c r="CF54" s="45">
        <f t="shared" si="79"/>
        <v>0</v>
      </c>
      <c r="CG54" s="45">
        <f t="shared" si="80"/>
        <v>0.25</v>
      </c>
      <c r="CH54" s="45">
        <f t="shared" si="58"/>
        <v>0.5</v>
      </c>
      <c r="CI54" s="45">
        <f t="shared" si="81"/>
        <v>0.75</v>
      </c>
      <c r="CJ54" s="45">
        <f t="shared" si="82"/>
        <v>1</v>
      </c>
      <c r="CK54" s="260">
        <f t="shared" si="83"/>
        <v>524338.0136432359</v>
      </c>
      <c r="CL54" s="260">
        <f t="shared" si="84"/>
        <v>524338.0136432359</v>
      </c>
      <c r="CM54" s="260">
        <f t="shared" si="85"/>
        <v>1604.615883839722</v>
      </c>
    </row>
    <row r="55" spans="1:91" ht="12.75" customHeight="1">
      <c r="A55" s="425"/>
      <c r="B55" s="28" t="s">
        <v>12</v>
      </c>
      <c r="C55" s="7">
        <v>5</v>
      </c>
      <c r="D55" s="37">
        <v>0</v>
      </c>
      <c r="E55" s="144"/>
      <c r="F55" s="145">
        <v>0</v>
      </c>
      <c r="G55" s="86">
        <v>0</v>
      </c>
      <c r="H55" s="87"/>
      <c r="I55" s="124"/>
      <c r="J55" s="87"/>
      <c r="K55" s="88">
        <v>0</v>
      </c>
      <c r="L55" s="89">
        <v>0</v>
      </c>
      <c r="M55" s="146"/>
      <c r="N55" s="90"/>
      <c r="O55" s="94">
        <v>0</v>
      </c>
      <c r="P55" s="92"/>
      <c r="Q55" s="93"/>
      <c r="R55" s="92"/>
      <c r="S55" s="147">
        <v>0</v>
      </c>
      <c r="T55" s="174"/>
      <c r="U55" s="147"/>
      <c r="V55" s="148"/>
      <c r="W55" s="56">
        <v>0</v>
      </c>
      <c r="X55" s="56">
        <v>0</v>
      </c>
      <c r="Y55" s="56"/>
      <c r="Z55" s="57"/>
      <c r="AA55" s="75">
        <v>0</v>
      </c>
      <c r="AB55" s="149">
        <v>0</v>
      </c>
      <c r="AC55" s="150"/>
      <c r="AD55" s="61"/>
      <c r="AE55" s="62">
        <v>0</v>
      </c>
      <c r="AF55" s="62">
        <v>0</v>
      </c>
      <c r="AG55" s="151"/>
      <c r="AH55" s="60"/>
      <c r="AI55" s="197">
        <v>0</v>
      </c>
      <c r="AJ55" s="147">
        <v>0</v>
      </c>
      <c r="AK55" s="147"/>
      <c r="AL55" s="148"/>
      <c r="AM55" s="198">
        <v>0</v>
      </c>
      <c r="AN55" s="198">
        <v>0</v>
      </c>
      <c r="AO55" s="198"/>
      <c r="AP55" s="244"/>
      <c r="AQ55" s="152">
        <v>0</v>
      </c>
      <c r="AR55" s="152">
        <v>0</v>
      </c>
      <c r="AS55" s="152"/>
      <c r="AT55" s="194"/>
      <c r="AU55" s="125">
        <v>0</v>
      </c>
      <c r="AV55" s="125">
        <v>0</v>
      </c>
      <c r="AW55" s="125"/>
      <c r="AX55" s="219"/>
      <c r="AY55" s="128">
        <v>0</v>
      </c>
      <c r="AZ55" s="128">
        <v>0</v>
      </c>
      <c r="BA55" s="128"/>
      <c r="BB55" s="128"/>
      <c r="BC55" s="138"/>
      <c r="BD55" s="135"/>
      <c r="BE55" s="135"/>
      <c r="BF55" s="135"/>
      <c r="BG55" s="253"/>
      <c r="BH55" s="253"/>
      <c r="BI55" s="253"/>
      <c r="BJ55" s="253"/>
      <c r="BK55" s="264"/>
      <c r="BL55" s="264"/>
      <c r="BM55" s="264"/>
      <c r="BN55" s="264"/>
      <c r="BO55" s="270"/>
      <c r="BP55" s="270"/>
      <c r="BQ55" s="270"/>
      <c r="BR55" s="270"/>
      <c r="BS55" s="26">
        <f t="shared" si="66"/>
        <v>0</v>
      </c>
      <c r="BT55" s="45">
        <f t="shared" si="67"/>
        <v>0</v>
      </c>
      <c r="BU55" s="45">
        <f t="shared" si="68"/>
        <v>0</v>
      </c>
      <c r="BV55" s="45">
        <f t="shared" si="69"/>
        <v>0</v>
      </c>
      <c r="BW55" s="45">
        <f t="shared" si="70"/>
        <v>0</v>
      </c>
      <c r="BX55" s="45">
        <f t="shared" si="71"/>
        <v>0</v>
      </c>
      <c r="BY55" s="45">
        <f t="shared" si="72"/>
        <v>0</v>
      </c>
      <c r="BZ55" s="45">
        <f t="shared" si="73"/>
        <v>0</v>
      </c>
      <c r="CA55" s="45">
        <f t="shared" si="74"/>
        <v>0</v>
      </c>
      <c r="CB55" s="45">
        <f t="shared" si="75"/>
        <v>0</v>
      </c>
      <c r="CC55" s="45">
        <f t="shared" si="76"/>
        <v>0</v>
      </c>
      <c r="CD55" s="45">
        <f t="shared" si="77"/>
        <v>0</v>
      </c>
      <c r="CE55" s="45">
        <f t="shared" si="78"/>
        <v>0</v>
      </c>
      <c r="CF55" s="45">
        <f t="shared" si="79"/>
        <v>0.19999999999999996</v>
      </c>
      <c r="CG55" s="45">
        <f t="shared" si="80"/>
        <v>0.4</v>
      </c>
      <c r="CH55" s="45">
        <f t="shared" si="58"/>
        <v>0.6</v>
      </c>
      <c r="CI55" s="45">
        <f t="shared" si="81"/>
        <v>0.8</v>
      </c>
      <c r="CJ55" s="45">
        <f t="shared" si="82"/>
        <v>1</v>
      </c>
      <c r="CK55" s="260">
        <f t="shared" si="83"/>
        <v>0</v>
      </c>
      <c r="CL55" s="260">
        <f t="shared" si="84"/>
        <v>0</v>
      </c>
      <c r="CM55" s="260">
        <f t="shared" si="85"/>
        <v>0</v>
      </c>
    </row>
    <row r="56" spans="1:91" ht="12.75" customHeight="1">
      <c r="A56" s="425"/>
      <c r="B56" s="28" t="s">
        <v>13</v>
      </c>
      <c r="C56" s="7">
        <v>8</v>
      </c>
      <c r="D56" s="37">
        <v>0</v>
      </c>
      <c r="E56" s="144"/>
      <c r="F56" s="145">
        <v>0</v>
      </c>
      <c r="G56" s="86">
        <v>0</v>
      </c>
      <c r="H56" s="87"/>
      <c r="I56" s="124"/>
      <c r="J56" s="87"/>
      <c r="K56" s="88">
        <v>0</v>
      </c>
      <c r="L56" s="89">
        <v>0</v>
      </c>
      <c r="M56" s="146"/>
      <c r="N56" s="90"/>
      <c r="O56" s="94">
        <v>0</v>
      </c>
      <c r="P56" s="92"/>
      <c r="Q56" s="93"/>
      <c r="R56" s="92"/>
      <c r="S56" s="147">
        <v>0</v>
      </c>
      <c r="T56" s="174"/>
      <c r="U56" s="147"/>
      <c r="V56" s="148"/>
      <c r="W56" s="56">
        <v>0</v>
      </c>
      <c r="X56" s="56">
        <v>0</v>
      </c>
      <c r="Y56" s="56"/>
      <c r="Z56" s="57"/>
      <c r="AA56" s="75">
        <v>0</v>
      </c>
      <c r="AB56" s="149">
        <v>0</v>
      </c>
      <c r="AC56" s="150"/>
      <c r="AD56" s="61"/>
      <c r="AE56" s="62">
        <v>0</v>
      </c>
      <c r="AF56" s="62">
        <v>0</v>
      </c>
      <c r="AG56" s="151"/>
      <c r="AH56" s="60"/>
      <c r="AI56" s="197">
        <v>0</v>
      </c>
      <c r="AJ56" s="147">
        <v>0</v>
      </c>
      <c r="AK56" s="147"/>
      <c r="AL56" s="148"/>
      <c r="AM56" s="198">
        <v>0</v>
      </c>
      <c r="AN56" s="198">
        <v>0</v>
      </c>
      <c r="AO56" s="198"/>
      <c r="AP56" s="244"/>
      <c r="AQ56" s="152">
        <v>0</v>
      </c>
      <c r="AR56" s="152">
        <v>0</v>
      </c>
      <c r="AS56" s="152"/>
      <c r="AT56" s="194"/>
      <c r="AU56" s="125">
        <v>0</v>
      </c>
      <c r="AV56" s="125">
        <v>0</v>
      </c>
      <c r="AW56" s="125"/>
      <c r="AX56" s="219"/>
      <c r="AY56" s="128">
        <v>0</v>
      </c>
      <c r="AZ56" s="128">
        <v>0</v>
      </c>
      <c r="BA56" s="128"/>
      <c r="BB56" s="128"/>
      <c r="BC56" s="138"/>
      <c r="BD56" s="135"/>
      <c r="BE56" s="135"/>
      <c r="BF56" s="135"/>
      <c r="BG56" s="253"/>
      <c r="BH56" s="253"/>
      <c r="BI56" s="253"/>
      <c r="BJ56" s="253"/>
      <c r="BK56" s="264"/>
      <c r="BL56" s="264"/>
      <c r="BM56" s="264"/>
      <c r="BN56" s="264"/>
      <c r="BO56" s="270"/>
      <c r="BP56" s="270"/>
      <c r="BQ56" s="270"/>
      <c r="BR56" s="270"/>
      <c r="BS56" s="26">
        <f t="shared" si="66"/>
        <v>0</v>
      </c>
      <c r="BT56" s="45">
        <f t="shared" si="67"/>
        <v>0</v>
      </c>
      <c r="BU56" s="45">
        <f t="shared" si="68"/>
        <v>0</v>
      </c>
      <c r="BV56" s="45">
        <f t="shared" si="69"/>
        <v>0</v>
      </c>
      <c r="BW56" s="45">
        <f t="shared" si="70"/>
        <v>0</v>
      </c>
      <c r="BX56" s="45">
        <f t="shared" si="71"/>
        <v>0</v>
      </c>
      <c r="BY56" s="45">
        <f t="shared" si="72"/>
        <v>0</v>
      </c>
      <c r="BZ56" s="45">
        <f t="shared" si="73"/>
        <v>0</v>
      </c>
      <c r="CA56" s="45">
        <f t="shared" si="74"/>
        <v>0</v>
      </c>
      <c r="CB56" s="45">
        <f t="shared" si="75"/>
        <v>0</v>
      </c>
      <c r="CC56" s="45">
        <f t="shared" si="76"/>
        <v>0.125</v>
      </c>
      <c r="CD56" s="45">
        <f t="shared" si="77"/>
        <v>0.25</v>
      </c>
      <c r="CE56" s="45">
        <f t="shared" si="78"/>
        <v>0.375</v>
      </c>
      <c r="CF56" s="45">
        <f t="shared" si="79"/>
        <v>0.5</v>
      </c>
      <c r="CG56" s="45">
        <f t="shared" si="80"/>
        <v>0.625</v>
      </c>
      <c r="CH56" s="45">
        <f t="shared" si="58"/>
        <v>0.75</v>
      </c>
      <c r="CI56" s="45">
        <f t="shared" si="81"/>
        <v>0.875</v>
      </c>
      <c r="CJ56" s="45">
        <f t="shared" si="82"/>
        <v>1</v>
      </c>
      <c r="CK56" s="260">
        <f t="shared" si="83"/>
        <v>0</v>
      </c>
      <c r="CL56" s="260">
        <f t="shared" si="84"/>
        <v>0</v>
      </c>
      <c r="CM56" s="260">
        <f t="shared" si="85"/>
        <v>0</v>
      </c>
    </row>
    <row r="57" spans="1:91" ht="12.75" customHeight="1" thickBot="1">
      <c r="A57" s="425"/>
      <c r="B57" s="29" t="s">
        <v>41</v>
      </c>
      <c r="C57" s="11">
        <v>17</v>
      </c>
      <c r="D57" s="41">
        <v>1434140.860112974</v>
      </c>
      <c r="E57" s="144"/>
      <c r="F57" s="155">
        <v>820883.6957763091</v>
      </c>
      <c r="G57" s="86">
        <v>0</v>
      </c>
      <c r="H57" s="95"/>
      <c r="I57" s="124"/>
      <c r="J57" s="95"/>
      <c r="K57" s="88">
        <v>0</v>
      </c>
      <c r="L57" s="96">
        <v>0</v>
      </c>
      <c r="M57" s="146"/>
      <c r="N57" s="97"/>
      <c r="O57" s="91">
        <v>0</v>
      </c>
      <c r="P57" s="98"/>
      <c r="Q57" s="93"/>
      <c r="R57" s="98"/>
      <c r="S57" s="166">
        <v>0</v>
      </c>
      <c r="T57" s="175"/>
      <c r="U57" s="147"/>
      <c r="V57" s="167"/>
      <c r="W57" s="56">
        <v>0</v>
      </c>
      <c r="X57" s="56">
        <v>0</v>
      </c>
      <c r="Y57" s="56"/>
      <c r="Z57" s="63"/>
      <c r="AA57" s="75">
        <v>0</v>
      </c>
      <c r="AB57" s="149">
        <v>0</v>
      </c>
      <c r="AC57" s="150"/>
      <c r="AD57" s="64"/>
      <c r="AE57" s="62">
        <v>0</v>
      </c>
      <c r="AF57" s="62">
        <v>0</v>
      </c>
      <c r="AG57" s="151"/>
      <c r="AH57" s="65"/>
      <c r="AI57" s="215">
        <v>0</v>
      </c>
      <c r="AJ57" s="147">
        <v>0</v>
      </c>
      <c r="AK57" s="147"/>
      <c r="AL57" s="167"/>
      <c r="AM57" s="198">
        <v>0</v>
      </c>
      <c r="AN57" s="198">
        <v>0</v>
      </c>
      <c r="AO57" s="198"/>
      <c r="AP57" s="245"/>
      <c r="AQ57" s="152">
        <v>0</v>
      </c>
      <c r="AR57" s="152">
        <v>0</v>
      </c>
      <c r="AS57" s="152"/>
      <c r="AT57" s="195"/>
      <c r="AU57" s="125">
        <v>0</v>
      </c>
      <c r="AV57" s="125">
        <v>0</v>
      </c>
      <c r="AW57" s="125"/>
      <c r="AX57" s="220"/>
      <c r="AY57" s="129">
        <v>140059.97</v>
      </c>
      <c r="AZ57" s="129">
        <v>0</v>
      </c>
      <c r="BA57" s="129"/>
      <c r="BB57" s="129"/>
      <c r="BC57" s="138">
        <f>'[1]Resumen'!$C$44</f>
        <v>96346.01</v>
      </c>
      <c r="BD57" s="136">
        <f>'[1]Resumen'!$F$44</f>
        <v>0</v>
      </c>
      <c r="BE57" s="136"/>
      <c r="BF57" s="136"/>
      <c r="BG57" s="254">
        <f>'[2]Resumen'!$C$44</f>
        <v>21487.85</v>
      </c>
      <c r="BH57" s="254"/>
      <c r="BI57" s="254"/>
      <c r="BJ57" s="254"/>
      <c r="BK57" s="265">
        <f>'[3]Resumen'!$C$44</f>
        <v>0</v>
      </c>
      <c r="BL57" s="265">
        <f>'[3]Resumen'!$F$44</f>
        <v>0</v>
      </c>
      <c r="BM57" s="265"/>
      <c r="BN57" s="265"/>
      <c r="BO57" s="270">
        <f>'[5]Resumen'!$C$44</f>
        <v>0</v>
      </c>
      <c r="BP57" s="271"/>
      <c r="BQ57" s="271"/>
      <c r="BR57" s="271"/>
      <c r="BS57" s="26">
        <f t="shared" si="66"/>
        <v>1993.7305803190754</v>
      </c>
      <c r="BT57" s="46">
        <f t="shared" si="67"/>
        <v>0</v>
      </c>
      <c r="BU57" s="45">
        <f t="shared" si="68"/>
        <v>0.11764705882352944</v>
      </c>
      <c r="BV57" s="45">
        <f t="shared" si="69"/>
        <v>0.17647058823529416</v>
      </c>
      <c r="BW57" s="45">
        <f t="shared" si="70"/>
        <v>0.23529411764705888</v>
      </c>
      <c r="BX57" s="45">
        <f t="shared" si="71"/>
        <v>0.2941176470588235</v>
      </c>
      <c r="BY57" s="45">
        <f t="shared" si="72"/>
        <v>0.3529411764705882</v>
      </c>
      <c r="BZ57" s="45">
        <f t="shared" si="73"/>
        <v>0.4117647058823529</v>
      </c>
      <c r="CA57" s="45">
        <f t="shared" si="74"/>
        <v>0.47058823529411764</v>
      </c>
      <c r="CB57" s="45">
        <f t="shared" si="75"/>
        <v>0.5294117647058824</v>
      </c>
      <c r="CC57" s="45">
        <f t="shared" si="76"/>
        <v>0.5882352941176471</v>
      </c>
      <c r="CD57" s="45">
        <f t="shared" si="77"/>
        <v>0.6470588235294117</v>
      </c>
      <c r="CE57" s="45">
        <f t="shared" si="78"/>
        <v>0.7058823529411764</v>
      </c>
      <c r="CF57" s="45">
        <f t="shared" si="79"/>
        <v>0.7647058823529411</v>
      </c>
      <c r="CG57" s="45">
        <f t="shared" si="80"/>
        <v>0.8235294117647058</v>
      </c>
      <c r="CH57" s="45">
        <f t="shared" si="58"/>
        <v>0.8823529411764706</v>
      </c>
      <c r="CI57" s="45">
        <f t="shared" si="81"/>
        <v>0.9411764705882353</v>
      </c>
      <c r="CJ57" s="45">
        <f t="shared" si="82"/>
        <v>1</v>
      </c>
      <c r="CK57" s="260">
        <f t="shared" si="83"/>
        <v>1640715.5663005891</v>
      </c>
      <c r="CL57" s="260">
        <f t="shared" si="84"/>
        <v>1434140.860112974</v>
      </c>
      <c r="CM57" s="260">
        <f t="shared" si="85"/>
        <v>166141.21339365077</v>
      </c>
    </row>
    <row r="58" spans="1:91" s="1" customFormat="1" ht="12.75" customHeight="1" thickBot="1">
      <c r="A58" s="426"/>
      <c r="B58" s="30" t="s">
        <v>42</v>
      </c>
      <c r="C58" s="31"/>
      <c r="D58" s="38">
        <f>SUM(D48:D57)</f>
        <v>30320282.549192045</v>
      </c>
      <c r="E58" s="38"/>
      <c r="F58" s="38">
        <f aca="true" t="shared" si="86" ref="F58:BD58">SUM(F48:F57)</f>
        <v>17410953.85569362</v>
      </c>
      <c r="G58" s="66">
        <f t="shared" si="86"/>
        <v>1429455.3900000001</v>
      </c>
      <c r="H58" s="66">
        <f t="shared" si="86"/>
        <v>0</v>
      </c>
      <c r="I58" s="66"/>
      <c r="J58" s="66"/>
      <c r="K58" s="115">
        <f t="shared" si="86"/>
        <v>1845035.27</v>
      </c>
      <c r="L58" s="115">
        <f t="shared" si="86"/>
        <v>0</v>
      </c>
      <c r="M58" s="115"/>
      <c r="N58" s="115"/>
      <c r="O58" s="67">
        <f t="shared" si="86"/>
        <v>1528257.69</v>
      </c>
      <c r="P58" s="67">
        <f t="shared" si="86"/>
        <v>0</v>
      </c>
      <c r="Q58" s="67"/>
      <c r="R58" s="67"/>
      <c r="S58" s="120">
        <f t="shared" si="86"/>
        <v>1585438.52</v>
      </c>
      <c r="T58" s="121">
        <f t="shared" si="86"/>
        <v>0</v>
      </c>
      <c r="U58" s="121"/>
      <c r="V58" s="122"/>
      <c r="W58" s="66">
        <f t="shared" si="86"/>
        <v>2332967.07</v>
      </c>
      <c r="X58" s="66">
        <f t="shared" si="86"/>
        <v>0</v>
      </c>
      <c r="Y58" s="66"/>
      <c r="Z58" s="66"/>
      <c r="AA58" s="115">
        <f t="shared" si="86"/>
        <v>2367867.5900000003</v>
      </c>
      <c r="AB58" s="115">
        <f t="shared" si="86"/>
        <v>0</v>
      </c>
      <c r="AC58" s="123"/>
      <c r="AD58" s="115"/>
      <c r="AE58" s="67">
        <f t="shared" si="86"/>
        <v>2451346.14</v>
      </c>
      <c r="AF58" s="67">
        <f t="shared" si="86"/>
        <v>0</v>
      </c>
      <c r="AG58" s="67"/>
      <c r="AH58" s="116"/>
      <c r="AI58" s="221">
        <f t="shared" si="86"/>
        <v>2357328.0099999993</v>
      </c>
      <c r="AJ58" s="121">
        <f t="shared" si="86"/>
        <v>0</v>
      </c>
      <c r="AK58" s="121"/>
      <c r="AL58" s="122"/>
      <c r="AM58" s="207">
        <f t="shared" si="86"/>
        <v>2372370</v>
      </c>
      <c r="AN58" s="241">
        <f t="shared" si="86"/>
        <v>0</v>
      </c>
      <c r="AO58" s="241"/>
      <c r="AP58" s="241"/>
      <c r="AQ58" s="184">
        <f t="shared" si="86"/>
        <v>2526316.8300000015</v>
      </c>
      <c r="AR58" s="184">
        <f t="shared" si="86"/>
        <v>0</v>
      </c>
      <c r="AS58" s="184"/>
      <c r="AT58" s="184"/>
      <c r="AU58" s="201">
        <f t="shared" si="86"/>
        <v>2378895.180000002</v>
      </c>
      <c r="AV58" s="201">
        <f t="shared" si="86"/>
        <v>0</v>
      </c>
      <c r="AW58" s="201"/>
      <c r="AX58" s="201"/>
      <c r="AY58" s="132">
        <f t="shared" si="86"/>
        <v>3539875.2099999995</v>
      </c>
      <c r="AZ58" s="132">
        <f t="shared" si="86"/>
        <v>0</v>
      </c>
      <c r="BA58" s="132"/>
      <c r="BB58" s="132"/>
      <c r="BC58" s="139">
        <f t="shared" si="86"/>
        <v>3715586.1299999994</v>
      </c>
      <c r="BD58" s="139">
        <f t="shared" si="86"/>
        <v>0</v>
      </c>
      <c r="BE58" s="139"/>
      <c r="BF58" s="139"/>
      <c r="BG58" s="256">
        <f aca="true" t="shared" si="87" ref="BG58:BL58">+SUM(BG48:BG57)</f>
        <v>4704426.76</v>
      </c>
      <c r="BH58" s="256">
        <f t="shared" si="87"/>
        <v>0</v>
      </c>
      <c r="BI58" s="256"/>
      <c r="BJ58" s="256"/>
      <c r="BK58" s="266">
        <f t="shared" si="87"/>
        <v>4008701.249999999</v>
      </c>
      <c r="BL58" s="266">
        <f t="shared" si="87"/>
        <v>0</v>
      </c>
      <c r="BM58" s="266"/>
      <c r="BN58" s="266"/>
      <c r="BO58" s="272">
        <f>+SUM(BO48:BO57)</f>
        <v>4686893.079999998</v>
      </c>
      <c r="BP58" s="272">
        <f>+SUM(BP48:BP57)</f>
        <v>0</v>
      </c>
      <c r="BQ58" s="272"/>
      <c r="BR58" s="272"/>
      <c r="BS58" s="53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261">
        <f>SUM(CK48:CK57)</f>
        <v>64939398.58498143</v>
      </c>
      <c r="CL58" s="261">
        <f>SUM(CL48:CL57)</f>
        <v>28546912.642046645</v>
      </c>
      <c r="CM58" s="261">
        <f>SUM(CM48:CM57)</f>
        <v>25777750.69681849</v>
      </c>
    </row>
    <row r="59" spans="1:91" s="23" customFormat="1" ht="30" customHeight="1">
      <c r="A59" s="2"/>
      <c r="B59" s="21" t="s">
        <v>43</v>
      </c>
      <c r="C59" s="22"/>
      <c r="D59" s="32">
        <f aca="true" t="shared" si="88" ref="D59:BO59">D13+D45+D47+D58</f>
        <v>365247420.05039185</v>
      </c>
      <c r="E59" s="32"/>
      <c r="F59" s="32">
        <f t="shared" si="88"/>
        <v>208920072.84576294</v>
      </c>
      <c r="G59" s="25">
        <f t="shared" si="88"/>
        <v>21991193.608861998</v>
      </c>
      <c r="H59" s="25">
        <f t="shared" si="88"/>
        <v>0</v>
      </c>
      <c r="I59" s="25"/>
      <c r="J59" s="25"/>
      <c r="K59" s="33">
        <f t="shared" si="88"/>
        <v>21245068.062247</v>
      </c>
      <c r="L59" s="33">
        <f t="shared" si="88"/>
        <v>6861633</v>
      </c>
      <c r="M59" s="33"/>
      <c r="N59" s="33"/>
      <c r="O59" s="34">
        <f t="shared" si="88"/>
        <v>15731828.199016998</v>
      </c>
      <c r="P59" s="34">
        <f t="shared" si="88"/>
        <v>0</v>
      </c>
      <c r="Q59" s="34"/>
      <c r="R59" s="34"/>
      <c r="S59" s="250">
        <f t="shared" si="88"/>
        <v>27177682.650000002</v>
      </c>
      <c r="T59" s="181">
        <f t="shared" si="88"/>
        <v>1983756</v>
      </c>
      <c r="U59" s="181"/>
      <c r="V59" s="181"/>
      <c r="W59" s="25">
        <f t="shared" si="88"/>
        <v>21210692.689999994</v>
      </c>
      <c r="X59" s="25">
        <f t="shared" si="88"/>
        <v>0</v>
      </c>
      <c r="Y59" s="25"/>
      <c r="Z59" s="25"/>
      <c r="AA59" s="33">
        <f t="shared" si="88"/>
        <v>22645037.58</v>
      </c>
      <c r="AB59" s="33">
        <f t="shared" si="88"/>
        <v>3019158.69</v>
      </c>
      <c r="AC59" s="33"/>
      <c r="AD59" s="33"/>
      <c r="AE59" s="36">
        <f t="shared" si="88"/>
        <v>25891274.3133722</v>
      </c>
      <c r="AF59" s="34">
        <f t="shared" si="88"/>
        <v>0</v>
      </c>
      <c r="AG59" s="34"/>
      <c r="AH59" s="34"/>
      <c r="AI59" s="222">
        <f t="shared" si="88"/>
        <v>23534302.86</v>
      </c>
      <c r="AJ59" s="181">
        <f t="shared" si="88"/>
        <v>169592.56</v>
      </c>
      <c r="AK59" s="181"/>
      <c r="AL59" s="181"/>
      <c r="AM59" s="223">
        <f t="shared" si="88"/>
        <v>23428599.206099994</v>
      </c>
      <c r="AN59" s="246">
        <f t="shared" si="88"/>
        <v>0</v>
      </c>
      <c r="AO59" s="247"/>
      <c r="AP59" s="246"/>
      <c r="AQ59" s="196">
        <f t="shared" si="88"/>
        <v>38687520.20272293</v>
      </c>
      <c r="AR59" s="196">
        <f t="shared" si="88"/>
        <v>0</v>
      </c>
      <c r="AS59" s="185"/>
      <c r="AT59" s="176"/>
      <c r="AU59" s="224">
        <f t="shared" si="88"/>
        <v>42601316.685</v>
      </c>
      <c r="AV59" s="224">
        <f t="shared" si="88"/>
        <v>0</v>
      </c>
      <c r="AW59" s="202"/>
      <c r="AX59" s="224"/>
      <c r="AY59" s="134">
        <f t="shared" si="88"/>
        <v>54988873.61200001</v>
      </c>
      <c r="AZ59" s="134">
        <f t="shared" si="88"/>
        <v>0</v>
      </c>
      <c r="BA59" s="134"/>
      <c r="BB59" s="134"/>
      <c r="BC59" s="141">
        <f t="shared" si="88"/>
        <v>64581286.510000005</v>
      </c>
      <c r="BD59" s="141">
        <f t="shared" si="88"/>
        <v>1434411.81</v>
      </c>
      <c r="BE59" s="141"/>
      <c r="BF59" s="141"/>
      <c r="BG59" s="259">
        <f t="shared" si="88"/>
        <v>77251606.8</v>
      </c>
      <c r="BH59" s="259">
        <f t="shared" si="88"/>
        <v>0</v>
      </c>
      <c r="BI59" s="259"/>
      <c r="BJ59" s="259"/>
      <c r="BK59" s="269">
        <f t="shared" si="88"/>
        <v>74158056.86</v>
      </c>
      <c r="BL59" s="269">
        <f t="shared" si="88"/>
        <v>0</v>
      </c>
      <c r="BM59" s="269"/>
      <c r="BN59" s="269"/>
      <c r="BO59" s="275">
        <f t="shared" si="88"/>
        <v>114269447.23</v>
      </c>
      <c r="BP59" s="275">
        <f>BP13+BP45+BP47+BP58</f>
        <v>0</v>
      </c>
      <c r="BQ59" s="275"/>
      <c r="BR59" s="275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263">
        <f>CK13+CK45+CK47+CK58</f>
        <v>928926258.1395497</v>
      </c>
      <c r="CL59" s="263">
        <f>CL13+CL45+CL47+CL58</f>
        <v>86677829.68505968</v>
      </c>
      <c r="CM59" s="263">
        <f>CM13+CM45+CM47+CM58</f>
        <v>461355364.7620953</v>
      </c>
    </row>
    <row r="60" spans="1:91" ht="12.75" customHeight="1">
      <c r="A60" s="427" t="s">
        <v>46</v>
      </c>
      <c r="B60" s="417" t="s">
        <v>6</v>
      </c>
      <c r="C60" s="418"/>
      <c r="D60" s="408">
        <v>1</v>
      </c>
      <c r="E60" s="409"/>
      <c r="F60" s="410"/>
      <c r="G60" s="396">
        <v>0.9050653123523084</v>
      </c>
      <c r="H60" s="397"/>
      <c r="I60" s="397"/>
      <c r="J60" s="398"/>
      <c r="K60" s="393">
        <v>0.8551272714605763</v>
      </c>
      <c r="L60" s="394"/>
      <c r="M60" s="394"/>
      <c r="N60" s="395"/>
      <c r="O60" s="399">
        <v>0.7205548101940741</v>
      </c>
      <c r="P60" s="400"/>
      <c r="Q60" s="400"/>
      <c r="R60" s="401"/>
      <c r="S60" s="402">
        <v>0.6</v>
      </c>
      <c r="T60" s="403"/>
      <c r="U60" s="403"/>
      <c r="V60" s="404"/>
      <c r="W60" s="411">
        <v>0.8784561621618228</v>
      </c>
      <c r="X60" s="412"/>
      <c r="Y60" s="412"/>
      <c r="Z60" s="413"/>
      <c r="AA60" s="411">
        <v>0.8510215533619558</v>
      </c>
      <c r="AB60" s="412"/>
      <c r="AC60" s="412"/>
      <c r="AD60" s="413"/>
      <c r="AE60" s="411">
        <v>0.8767106864656454</v>
      </c>
      <c r="AF60" s="412"/>
      <c r="AG60" s="412"/>
      <c r="AH60" s="413"/>
      <c r="AI60" s="411">
        <v>0.8467329244804255</v>
      </c>
      <c r="AJ60" s="412"/>
      <c r="AK60" s="412"/>
      <c r="AL60" s="413"/>
      <c r="AM60" s="414">
        <v>1</v>
      </c>
      <c r="AN60" s="415">
        <v>0</v>
      </c>
      <c r="AO60" s="415">
        <v>0</v>
      </c>
      <c r="AP60" s="416">
        <v>0</v>
      </c>
      <c r="AQ60" s="436">
        <v>0.9492863426440378</v>
      </c>
      <c r="AR60" s="437">
        <v>0</v>
      </c>
      <c r="AS60" s="437">
        <v>0</v>
      </c>
      <c r="AT60" s="438">
        <v>0</v>
      </c>
      <c r="AU60" s="430">
        <v>0.5966549348404687</v>
      </c>
      <c r="AV60" s="431">
        <v>0</v>
      </c>
      <c r="AW60" s="431">
        <v>0</v>
      </c>
      <c r="AX60" s="432">
        <v>0</v>
      </c>
      <c r="AY60" s="433">
        <v>0.997932684422841</v>
      </c>
      <c r="AZ60" s="434"/>
      <c r="BA60" s="434"/>
      <c r="BB60" s="435"/>
      <c r="BC60" s="405">
        <f>'[1]Resumen'!$D$13</f>
        <v>0.8152270448095819</v>
      </c>
      <c r="BD60" s="406"/>
      <c r="BE60" s="406"/>
      <c r="BF60" s="407"/>
      <c r="BG60" s="439">
        <f>'[2]Resumen'!$D$13</f>
        <v>0.935712723395479</v>
      </c>
      <c r="BH60" s="440"/>
      <c r="BI60" s="440"/>
      <c r="BJ60" s="441"/>
      <c r="BK60" s="451">
        <f>'[3]Resumen'!$D$13</f>
        <v>0.8937843847540131</v>
      </c>
      <c r="BL60" s="452"/>
      <c r="BM60" s="452"/>
      <c r="BN60" s="453"/>
      <c r="BO60" s="459">
        <f>'[5]Resumen'!$D$13</f>
        <v>0.9</v>
      </c>
      <c r="BP60" s="460"/>
      <c r="BQ60" s="460"/>
      <c r="BR60" s="461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</row>
    <row r="61" spans="1:91" ht="12.75">
      <c r="A61" s="428"/>
      <c r="B61" s="417" t="s">
        <v>16</v>
      </c>
      <c r="C61" s="418"/>
      <c r="D61" s="408">
        <v>1</v>
      </c>
      <c r="E61" s="409"/>
      <c r="F61" s="410"/>
      <c r="G61" s="396">
        <v>0.8725864004484758</v>
      </c>
      <c r="H61" s="397"/>
      <c r="I61" s="397"/>
      <c r="J61" s="398"/>
      <c r="K61" s="393">
        <v>0.8676925522204391</v>
      </c>
      <c r="L61" s="394"/>
      <c r="M61" s="394"/>
      <c r="N61" s="395"/>
      <c r="O61" s="399">
        <v>0.829885249347181</v>
      </c>
      <c r="P61" s="400"/>
      <c r="Q61" s="400"/>
      <c r="R61" s="401"/>
      <c r="S61" s="402">
        <v>0.8782798244820564</v>
      </c>
      <c r="T61" s="403"/>
      <c r="U61" s="403"/>
      <c r="V61" s="404"/>
      <c r="W61" s="411">
        <v>0.8498214964289623</v>
      </c>
      <c r="X61" s="412"/>
      <c r="Y61" s="412"/>
      <c r="Z61" s="413"/>
      <c r="AA61" s="411">
        <v>0.8812210021442073</v>
      </c>
      <c r="AB61" s="412"/>
      <c r="AC61" s="412"/>
      <c r="AD61" s="413"/>
      <c r="AE61" s="411">
        <v>0.8552983946948819</v>
      </c>
      <c r="AF61" s="412"/>
      <c r="AG61" s="412"/>
      <c r="AH61" s="413"/>
      <c r="AI61" s="411">
        <v>0.8649005287424227</v>
      </c>
      <c r="AJ61" s="412"/>
      <c r="AK61" s="412"/>
      <c r="AL61" s="413"/>
      <c r="AM61" s="414">
        <v>0.7733575902062733</v>
      </c>
      <c r="AN61" s="415">
        <v>0</v>
      </c>
      <c r="AO61" s="415">
        <v>0</v>
      </c>
      <c r="AP61" s="416">
        <v>0</v>
      </c>
      <c r="AQ61" s="436">
        <v>0.885616624518406</v>
      </c>
      <c r="AR61" s="437">
        <v>0</v>
      </c>
      <c r="AS61" s="437">
        <v>0</v>
      </c>
      <c r="AT61" s="438">
        <v>0</v>
      </c>
      <c r="AU61" s="430">
        <v>0.819727051974433</v>
      </c>
      <c r="AV61" s="431">
        <v>0</v>
      </c>
      <c r="AW61" s="431">
        <v>0</v>
      </c>
      <c r="AX61" s="432">
        <v>0</v>
      </c>
      <c r="AY61" s="433">
        <v>0.8413287006433159</v>
      </c>
      <c r="AZ61" s="434"/>
      <c r="BA61" s="434"/>
      <c r="BB61" s="435"/>
      <c r="BC61" s="405">
        <f>'[1]Resumen'!$D$39</f>
        <v>0.843728847466</v>
      </c>
      <c r="BD61" s="406"/>
      <c r="BE61" s="406"/>
      <c r="BF61" s="407"/>
      <c r="BG61" s="439">
        <f>'[2]Resumen'!$D$39</f>
        <v>0.7845586863597603</v>
      </c>
      <c r="BH61" s="440"/>
      <c r="BI61" s="440"/>
      <c r="BJ61" s="441"/>
      <c r="BK61" s="451">
        <f>'[3]Resumen'!$D$39</f>
        <v>0.8311485554143326</v>
      </c>
      <c r="BL61" s="452"/>
      <c r="BM61" s="452"/>
      <c r="BN61" s="453"/>
      <c r="BO61" s="459">
        <f>'[5]Resumen'!$D$39</f>
        <v>0.8282267955598267</v>
      </c>
      <c r="BP61" s="460"/>
      <c r="BQ61" s="460"/>
      <c r="BR61" s="461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</row>
    <row r="62" spans="1:91" ht="12.75">
      <c r="A62" s="428"/>
      <c r="B62" s="417" t="s">
        <v>35</v>
      </c>
      <c r="C62" s="418"/>
      <c r="D62" s="408">
        <v>1</v>
      </c>
      <c r="E62" s="409"/>
      <c r="F62" s="410"/>
      <c r="G62" s="396">
        <v>1</v>
      </c>
      <c r="H62" s="397"/>
      <c r="I62" s="397"/>
      <c r="J62" s="398"/>
      <c r="K62" s="393">
        <v>1</v>
      </c>
      <c r="L62" s="394"/>
      <c r="M62" s="394"/>
      <c r="N62" s="395"/>
      <c r="O62" s="399">
        <v>1</v>
      </c>
      <c r="P62" s="400"/>
      <c r="Q62" s="400"/>
      <c r="R62" s="401"/>
      <c r="S62" s="402">
        <v>1</v>
      </c>
      <c r="T62" s="403"/>
      <c r="U62" s="403"/>
      <c r="V62" s="404"/>
      <c r="W62" s="411">
        <v>0.9199999999999998</v>
      </c>
      <c r="X62" s="412"/>
      <c r="Y62" s="412"/>
      <c r="Z62" s="413"/>
      <c r="AA62" s="411">
        <v>0.92</v>
      </c>
      <c r="AB62" s="412"/>
      <c r="AC62" s="412"/>
      <c r="AD62" s="413"/>
      <c r="AE62" s="411">
        <v>0.92</v>
      </c>
      <c r="AF62" s="412"/>
      <c r="AG62" s="412"/>
      <c r="AH62" s="413"/>
      <c r="AI62" s="411">
        <v>0.9199999999999998</v>
      </c>
      <c r="AJ62" s="412"/>
      <c r="AK62" s="412"/>
      <c r="AL62" s="413"/>
      <c r="AM62" s="414">
        <v>1</v>
      </c>
      <c r="AN62" s="415">
        <v>0</v>
      </c>
      <c r="AO62" s="415">
        <v>0</v>
      </c>
      <c r="AP62" s="416">
        <v>0</v>
      </c>
      <c r="AQ62" s="436">
        <v>1</v>
      </c>
      <c r="AR62" s="437">
        <v>0</v>
      </c>
      <c r="AS62" s="437">
        <v>0</v>
      </c>
      <c r="AT62" s="438">
        <v>0</v>
      </c>
      <c r="AU62" s="430">
        <v>1</v>
      </c>
      <c r="AV62" s="431">
        <v>0</v>
      </c>
      <c r="AW62" s="431">
        <v>0</v>
      </c>
      <c r="AX62" s="432">
        <v>0</v>
      </c>
      <c r="AY62" s="433">
        <v>1</v>
      </c>
      <c r="AZ62" s="434"/>
      <c r="BA62" s="434"/>
      <c r="BB62" s="435"/>
      <c r="BC62" s="405">
        <f>'[1]Resumen'!$D$41</f>
        <v>0.9000000000000002</v>
      </c>
      <c r="BD62" s="406"/>
      <c r="BE62" s="406"/>
      <c r="BF62" s="407"/>
      <c r="BG62" s="439">
        <f>'[2]Resumen'!$D$41</f>
        <v>0.8999999999999998</v>
      </c>
      <c r="BH62" s="440"/>
      <c r="BI62" s="440"/>
      <c r="BJ62" s="441"/>
      <c r="BK62" s="451">
        <f>'[3]Resumen'!$D$41</f>
        <v>0.9</v>
      </c>
      <c r="BL62" s="452"/>
      <c r="BM62" s="452"/>
      <c r="BN62" s="453"/>
      <c r="BO62" s="459">
        <f>'[5]Resumen'!$D$41</f>
        <v>0.8999999999999998</v>
      </c>
      <c r="BP62" s="460"/>
      <c r="BQ62" s="460"/>
      <c r="BR62" s="461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</row>
    <row r="63" spans="1:91" ht="12.75">
      <c r="A63" s="429"/>
      <c r="B63" s="417" t="s">
        <v>44</v>
      </c>
      <c r="C63" s="418"/>
      <c r="D63" s="408">
        <v>1</v>
      </c>
      <c r="E63" s="409"/>
      <c r="F63" s="410"/>
      <c r="G63" s="396">
        <v>0.9205248146988343</v>
      </c>
      <c r="H63" s="397"/>
      <c r="I63" s="397"/>
      <c r="J63" s="398"/>
      <c r="K63" s="393">
        <v>0.9063397265028977</v>
      </c>
      <c r="L63" s="394"/>
      <c r="M63" s="394"/>
      <c r="N63" s="395"/>
      <c r="O63" s="399">
        <v>0.9365173657330002</v>
      </c>
      <c r="P63" s="400"/>
      <c r="Q63" s="400"/>
      <c r="R63" s="401"/>
      <c r="S63" s="402">
        <v>0.6</v>
      </c>
      <c r="T63" s="403"/>
      <c r="U63" s="403"/>
      <c r="V63" s="404"/>
      <c r="W63" s="411">
        <v>0.7000000000000005</v>
      </c>
      <c r="X63" s="412"/>
      <c r="Y63" s="412"/>
      <c r="Z63" s="413"/>
      <c r="AA63" s="411">
        <v>0.7180476012174314</v>
      </c>
      <c r="AB63" s="412"/>
      <c r="AC63" s="412"/>
      <c r="AD63" s="413"/>
      <c r="AE63" s="411">
        <v>0.7000000000000002</v>
      </c>
      <c r="AF63" s="412"/>
      <c r="AG63" s="412"/>
      <c r="AH63" s="413"/>
      <c r="AI63" s="411">
        <v>0.6999999999999997</v>
      </c>
      <c r="AJ63" s="412"/>
      <c r="AK63" s="412"/>
      <c r="AL63" s="413"/>
      <c r="AM63" s="414">
        <v>0.7864926737957928</v>
      </c>
      <c r="AN63" s="415">
        <v>0</v>
      </c>
      <c r="AO63" s="415">
        <v>0</v>
      </c>
      <c r="AP63" s="416">
        <v>0</v>
      </c>
      <c r="AQ63" s="436">
        <v>0.888252619627467</v>
      </c>
      <c r="AR63" s="437">
        <v>0</v>
      </c>
      <c r="AS63" s="437">
        <v>0</v>
      </c>
      <c r="AT63" s="438">
        <v>0</v>
      </c>
      <c r="AU63" s="430">
        <v>0.7999999999999988</v>
      </c>
      <c r="AV63" s="431">
        <v>0</v>
      </c>
      <c r="AW63" s="431">
        <v>0</v>
      </c>
      <c r="AX63" s="432">
        <v>0</v>
      </c>
      <c r="AY63" s="433">
        <v>0.8</v>
      </c>
      <c r="AZ63" s="434"/>
      <c r="BA63" s="434"/>
      <c r="BB63" s="435"/>
      <c r="BC63" s="405">
        <f>'[1]Resumen'!$D$45</f>
        <v>0.8025930231901262</v>
      </c>
      <c r="BD63" s="406"/>
      <c r="BE63" s="406"/>
      <c r="BF63" s="407"/>
      <c r="BG63" s="439">
        <f>'[2]Resumen'!$D$45</f>
        <v>0.8004567580939446</v>
      </c>
      <c r="BH63" s="440"/>
      <c r="BI63" s="440"/>
      <c r="BJ63" s="441"/>
      <c r="BK63" s="451">
        <f>'[3]Resumen'!$D$45</f>
        <v>0.7999999999999999</v>
      </c>
      <c r="BL63" s="452"/>
      <c r="BM63" s="452"/>
      <c r="BN63" s="453"/>
      <c r="BO63" s="459">
        <f>'[5]Resumen'!$D$45</f>
        <v>0.8000000000000005</v>
      </c>
      <c r="BP63" s="460"/>
      <c r="BQ63" s="460"/>
      <c r="BR63" s="461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</row>
    <row r="64" ht="12.75" customHeight="1"/>
    <row r="66" spans="4:21" ht="1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8" ht="12.75" customHeight="1"/>
    <row r="70" ht="12.75" customHeight="1"/>
    <row r="81" ht="12.75" customHeight="1"/>
  </sheetData>
  <sheetProtection password="CCC5" sheet="1"/>
  <mergeCells count="186">
    <mergeCell ref="A1:CA1"/>
    <mergeCell ref="A2:A4"/>
    <mergeCell ref="B2:B4"/>
    <mergeCell ref="C2:C4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CK2:CM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M3:BM4"/>
    <mergeCell ref="BN3:BN4"/>
    <mergeCell ref="BS3:BS4"/>
    <mergeCell ref="BT3:BT4"/>
    <mergeCell ref="BE3:BE4"/>
    <mergeCell ref="BF3:BF4"/>
    <mergeCell ref="BG3:BG4"/>
    <mergeCell ref="BH3:BH4"/>
    <mergeCell ref="BI3:BI4"/>
    <mergeCell ref="BJ3:BJ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K3:CK4"/>
    <mergeCell ref="CL3:CL4"/>
    <mergeCell ref="CM3:CM4"/>
    <mergeCell ref="A5:A13"/>
    <mergeCell ref="A46:A47"/>
    <mergeCell ref="A48:A58"/>
    <mergeCell ref="A60:A63"/>
    <mergeCell ref="B60:C60"/>
    <mergeCell ref="D60:F60"/>
    <mergeCell ref="B61:C61"/>
    <mergeCell ref="D61:F61"/>
    <mergeCell ref="G60:J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I61:AL61"/>
    <mergeCell ref="G61:J61"/>
    <mergeCell ref="K61:N61"/>
    <mergeCell ref="O61:R61"/>
    <mergeCell ref="S61:V61"/>
    <mergeCell ref="AA61:AD61"/>
    <mergeCell ref="AE61:AH61"/>
    <mergeCell ref="W61:Z61"/>
    <mergeCell ref="BC60:BF60"/>
    <mergeCell ref="BG60:BJ60"/>
    <mergeCell ref="BK60:BN60"/>
    <mergeCell ref="AY60:BB60"/>
    <mergeCell ref="AM61:AP61"/>
    <mergeCell ref="AQ61:AT61"/>
    <mergeCell ref="AU61:AX61"/>
    <mergeCell ref="BG62:BJ62"/>
    <mergeCell ref="BK61:BN61"/>
    <mergeCell ref="B62:C62"/>
    <mergeCell ref="D62:F62"/>
    <mergeCell ref="G62:J62"/>
    <mergeCell ref="K62:N62"/>
    <mergeCell ref="O62:R62"/>
    <mergeCell ref="AA62:AD62"/>
    <mergeCell ref="AE62:AH62"/>
    <mergeCell ref="W62:Z62"/>
    <mergeCell ref="S63:V63"/>
    <mergeCell ref="AI62:AL62"/>
    <mergeCell ref="AM62:AP62"/>
    <mergeCell ref="AQ62:AT62"/>
    <mergeCell ref="S62:V62"/>
    <mergeCell ref="B63:C63"/>
    <mergeCell ref="D63:F63"/>
    <mergeCell ref="G63:J63"/>
    <mergeCell ref="K63:N63"/>
    <mergeCell ref="O63:R63"/>
    <mergeCell ref="W63:Z63"/>
    <mergeCell ref="AA63:AD63"/>
    <mergeCell ref="AE63:AH63"/>
    <mergeCell ref="AI63:AL63"/>
    <mergeCell ref="AM63:AP63"/>
    <mergeCell ref="CJ3:CJ4"/>
    <mergeCell ref="AQ63:AT63"/>
    <mergeCell ref="AU63:AX63"/>
    <mergeCell ref="AY63:BB63"/>
    <mergeCell ref="BC63:BF63"/>
    <mergeCell ref="AU62:AX62"/>
    <mergeCell ref="AY62:BB62"/>
    <mergeCell ref="BC62:BF62"/>
    <mergeCell ref="BO60:BR60"/>
    <mergeCell ref="BO61:BR61"/>
    <mergeCell ref="BO62:BR62"/>
    <mergeCell ref="BK62:BN62"/>
    <mergeCell ref="AY61:BB61"/>
    <mergeCell ref="BC61:BF61"/>
    <mergeCell ref="BG61:BJ61"/>
    <mergeCell ref="BO2:BR2"/>
    <mergeCell ref="BO3:BO4"/>
    <mergeCell ref="BP3:BP4"/>
    <mergeCell ref="BQ3:BQ4"/>
    <mergeCell ref="BR3:BR4"/>
    <mergeCell ref="BG63:BJ63"/>
    <mergeCell ref="BK63:BN63"/>
    <mergeCell ref="BO63:BR63"/>
    <mergeCell ref="BK3:BK4"/>
    <mergeCell ref="BL3:BL4"/>
  </mergeCells>
  <printOptions/>
  <pageMargins left="0.35433070866141736" right="0.2362204724409449" top="0.31496062992125984" bottom="0.6299212598425197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V66"/>
  <sheetViews>
    <sheetView zoomScalePageLayoutView="0" workbookViewId="0" topLeftCell="B1">
      <pane xSplit="2" ySplit="4" topLeftCell="D5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11.421875" defaultRowHeight="12.75"/>
  <cols>
    <col min="1" max="1" width="17.57421875" style="230" hidden="1" customWidth="1"/>
    <col min="2" max="2" width="34.57421875" style="230" customWidth="1"/>
    <col min="3" max="3" width="8.57421875" style="230" customWidth="1"/>
    <col min="4" max="4" width="12.7109375" style="230" customWidth="1"/>
    <col min="5" max="5" width="11.00390625" style="230" customWidth="1"/>
    <col min="6" max="6" width="12.7109375" style="230" customWidth="1"/>
    <col min="7" max="7" width="11.421875" style="230" customWidth="1"/>
    <col min="8" max="18" width="10.8515625" style="230" customWidth="1"/>
    <col min="19" max="19" width="11.140625" style="230" bestFit="1" customWidth="1"/>
    <col min="20" max="30" width="10.8515625" style="230" customWidth="1"/>
    <col min="31" max="31" width="13.140625" style="230" customWidth="1"/>
    <col min="32" max="34" width="10.8515625" style="230" customWidth="1"/>
    <col min="35" max="35" width="15.57421875" style="233" customWidth="1"/>
    <col min="36" max="38" width="10.8515625" style="230" customWidth="1"/>
    <col min="39" max="39" width="13.140625" style="233" bestFit="1" customWidth="1"/>
    <col min="40" max="40" width="10.8515625" style="230" customWidth="1"/>
    <col min="41" max="41" width="17.7109375" style="231" bestFit="1" customWidth="1"/>
    <col min="42" max="42" width="12.421875" style="230" customWidth="1"/>
    <col min="43" max="43" width="12.57421875" style="230" customWidth="1"/>
    <col min="44" max="44" width="10.8515625" style="230" customWidth="1"/>
    <col min="45" max="45" width="10.8515625" style="231" customWidth="1"/>
    <col min="46" max="46" width="10.8515625" style="230" customWidth="1"/>
    <col min="47" max="47" width="12.57421875" style="230" customWidth="1"/>
    <col min="48" max="48" width="10.8515625" style="230" customWidth="1"/>
    <col min="49" max="49" width="10.8515625" style="231" customWidth="1"/>
    <col min="50" max="50" width="10.8515625" style="230" customWidth="1"/>
    <col min="51" max="51" width="18.7109375" style="230" customWidth="1"/>
    <col min="52" max="52" width="10.8515625" style="230" customWidth="1"/>
    <col min="53" max="53" width="17.7109375" style="230" bestFit="1" customWidth="1"/>
    <col min="54" max="54" width="16.28125" style="230" customWidth="1"/>
    <col min="55" max="55" width="24.140625" style="230" bestFit="1" customWidth="1"/>
    <col min="56" max="56" width="15.7109375" style="230" customWidth="1"/>
    <col min="57" max="57" width="15.57421875" style="230" customWidth="1"/>
    <col min="58" max="58" width="10.8515625" style="230" customWidth="1"/>
    <col min="59" max="59" width="15.140625" style="230" customWidth="1"/>
    <col min="60" max="60" width="10.8515625" style="230" customWidth="1"/>
    <col min="61" max="61" width="15.00390625" style="230" customWidth="1"/>
    <col min="62" max="62" width="10.8515625" style="230" customWidth="1"/>
    <col min="63" max="63" width="15.00390625" style="230" customWidth="1"/>
    <col min="64" max="64" width="10.8515625" style="230" customWidth="1"/>
    <col min="65" max="65" width="12.57421875" style="230" customWidth="1"/>
    <col min="66" max="66" width="10.8515625" style="230" customWidth="1"/>
    <col min="67" max="67" width="15.28125" style="230" customWidth="1"/>
    <col min="68" max="68" width="13.00390625" style="230" customWidth="1"/>
    <col min="69" max="69" width="14.140625" style="230" customWidth="1"/>
    <col min="70" max="70" width="10.8515625" style="230" customWidth="1"/>
    <col min="71" max="71" width="17.140625" style="230" customWidth="1"/>
    <col min="72" max="74" width="10.8515625" style="230" customWidth="1"/>
    <col min="75" max="93" width="11.140625" style="230" customWidth="1"/>
    <col min="94" max="94" width="21.7109375" style="230" customWidth="1"/>
    <col min="95" max="95" width="13.00390625" style="230" customWidth="1"/>
    <col min="96" max="96" width="15.421875" style="230" customWidth="1"/>
    <col min="97" max="98" width="11.421875" style="230" customWidth="1"/>
    <col min="99" max="99" width="17.00390625" style="230" customWidth="1"/>
    <col min="100" max="16384" width="11.421875" style="230" customWidth="1"/>
  </cols>
  <sheetData>
    <row r="1" spans="1:83" ht="12.75">
      <c r="A1" s="324" t="s">
        <v>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</row>
    <row r="2" spans="1:96" ht="12.75" customHeight="1">
      <c r="A2" s="326" t="s">
        <v>0</v>
      </c>
      <c r="B2" s="326" t="s">
        <v>1</v>
      </c>
      <c r="C2" s="329" t="s">
        <v>2</v>
      </c>
      <c r="D2" s="332" t="s">
        <v>68</v>
      </c>
      <c r="E2" s="333"/>
      <c r="F2" s="334"/>
      <c r="G2" s="335">
        <v>2002</v>
      </c>
      <c r="H2" s="336"/>
      <c r="I2" s="336"/>
      <c r="J2" s="337"/>
      <c r="K2" s="338">
        <v>2003</v>
      </c>
      <c r="L2" s="339"/>
      <c r="M2" s="339"/>
      <c r="N2" s="340"/>
      <c r="O2" s="341">
        <v>2004</v>
      </c>
      <c r="P2" s="342"/>
      <c r="Q2" s="342"/>
      <c r="R2" s="343"/>
      <c r="S2" s="344">
        <v>2005</v>
      </c>
      <c r="T2" s="345"/>
      <c r="U2" s="345"/>
      <c r="V2" s="346"/>
      <c r="W2" s="335">
        <v>2006</v>
      </c>
      <c r="X2" s="336"/>
      <c r="Y2" s="336"/>
      <c r="Z2" s="337"/>
      <c r="AA2" s="338">
        <v>2007</v>
      </c>
      <c r="AB2" s="339"/>
      <c r="AC2" s="339"/>
      <c r="AD2" s="340"/>
      <c r="AE2" s="341">
        <v>2008</v>
      </c>
      <c r="AF2" s="342"/>
      <c r="AG2" s="342"/>
      <c r="AH2" s="343"/>
      <c r="AI2" s="344">
        <v>2009</v>
      </c>
      <c r="AJ2" s="345"/>
      <c r="AK2" s="345"/>
      <c r="AL2" s="346"/>
      <c r="AM2" s="347">
        <v>2010</v>
      </c>
      <c r="AN2" s="348"/>
      <c r="AO2" s="348"/>
      <c r="AP2" s="349"/>
      <c r="AQ2" s="350">
        <v>2011</v>
      </c>
      <c r="AR2" s="351"/>
      <c r="AS2" s="351"/>
      <c r="AT2" s="352"/>
      <c r="AU2" s="353">
        <v>2012</v>
      </c>
      <c r="AV2" s="354"/>
      <c r="AW2" s="354"/>
      <c r="AX2" s="355"/>
      <c r="AY2" s="356">
        <v>2013</v>
      </c>
      <c r="AZ2" s="357"/>
      <c r="BA2" s="357"/>
      <c r="BB2" s="358"/>
      <c r="BC2" s="359">
        <v>2014</v>
      </c>
      <c r="BD2" s="360"/>
      <c r="BE2" s="360"/>
      <c r="BF2" s="361"/>
      <c r="BG2" s="442">
        <v>2015</v>
      </c>
      <c r="BH2" s="443"/>
      <c r="BI2" s="443"/>
      <c r="BJ2" s="444"/>
      <c r="BK2" s="447">
        <v>2016</v>
      </c>
      <c r="BL2" s="448"/>
      <c r="BM2" s="448"/>
      <c r="BN2" s="448"/>
      <c r="BO2" s="454">
        <v>2017</v>
      </c>
      <c r="BP2" s="455"/>
      <c r="BQ2" s="455"/>
      <c r="BR2" s="456"/>
      <c r="BS2" s="465">
        <v>2017.5</v>
      </c>
      <c r="BT2" s="466"/>
      <c r="BU2" s="466"/>
      <c r="BV2" s="466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362">
        <v>2017.5</v>
      </c>
      <c r="CQ2" s="363"/>
      <c r="CR2" s="364"/>
    </row>
    <row r="3" spans="1:100" s="1" customFormat="1" ht="12.75" customHeight="1">
      <c r="A3" s="327"/>
      <c r="B3" s="327"/>
      <c r="C3" s="330"/>
      <c r="D3" s="365" t="s">
        <v>69</v>
      </c>
      <c r="E3" s="365" t="s">
        <v>3</v>
      </c>
      <c r="F3" s="365" t="s">
        <v>70</v>
      </c>
      <c r="G3" s="367" t="s">
        <v>5</v>
      </c>
      <c r="H3" s="367" t="s">
        <v>4</v>
      </c>
      <c r="I3" s="367" t="s">
        <v>3</v>
      </c>
      <c r="J3" s="367" t="s">
        <v>45</v>
      </c>
      <c r="K3" s="369" t="s">
        <v>5</v>
      </c>
      <c r="L3" s="369" t="s">
        <v>4</v>
      </c>
      <c r="M3" s="369" t="s">
        <v>3</v>
      </c>
      <c r="N3" s="369" t="s">
        <v>45</v>
      </c>
      <c r="O3" s="371" t="s">
        <v>5</v>
      </c>
      <c r="P3" s="371" t="s">
        <v>4</v>
      </c>
      <c r="Q3" s="371" t="s">
        <v>3</v>
      </c>
      <c r="R3" s="371" t="s">
        <v>45</v>
      </c>
      <c r="S3" s="373" t="s">
        <v>5</v>
      </c>
      <c r="T3" s="373" t="s">
        <v>4</v>
      </c>
      <c r="U3" s="373" t="s">
        <v>3</v>
      </c>
      <c r="V3" s="373" t="s">
        <v>45</v>
      </c>
      <c r="W3" s="367" t="s">
        <v>5</v>
      </c>
      <c r="X3" s="367" t="s">
        <v>4</v>
      </c>
      <c r="Y3" s="367" t="s">
        <v>3</v>
      </c>
      <c r="Z3" s="367" t="s">
        <v>45</v>
      </c>
      <c r="AA3" s="369" t="s">
        <v>5</v>
      </c>
      <c r="AB3" s="369" t="s">
        <v>4</v>
      </c>
      <c r="AC3" s="369" t="s">
        <v>3</v>
      </c>
      <c r="AD3" s="369" t="s">
        <v>45</v>
      </c>
      <c r="AE3" s="371" t="s">
        <v>5</v>
      </c>
      <c r="AF3" s="371" t="s">
        <v>4</v>
      </c>
      <c r="AG3" s="371" t="s">
        <v>3</v>
      </c>
      <c r="AH3" s="371" t="s">
        <v>45</v>
      </c>
      <c r="AI3" s="375" t="s">
        <v>5</v>
      </c>
      <c r="AJ3" s="373" t="s">
        <v>4</v>
      </c>
      <c r="AK3" s="373" t="s">
        <v>3</v>
      </c>
      <c r="AL3" s="373" t="s">
        <v>45</v>
      </c>
      <c r="AM3" s="385" t="s">
        <v>5</v>
      </c>
      <c r="AN3" s="387" t="s">
        <v>4</v>
      </c>
      <c r="AO3" s="387" t="s">
        <v>3</v>
      </c>
      <c r="AP3" s="387" t="s">
        <v>93</v>
      </c>
      <c r="AQ3" s="389" t="s">
        <v>5</v>
      </c>
      <c r="AR3" s="389" t="s">
        <v>4</v>
      </c>
      <c r="AS3" s="389" t="s">
        <v>3</v>
      </c>
      <c r="AT3" s="389" t="s">
        <v>93</v>
      </c>
      <c r="AU3" s="379" t="s">
        <v>5</v>
      </c>
      <c r="AV3" s="379" t="s">
        <v>4</v>
      </c>
      <c r="AW3" s="379" t="s">
        <v>3</v>
      </c>
      <c r="AX3" s="379" t="s">
        <v>93</v>
      </c>
      <c r="AY3" s="381" t="s">
        <v>5</v>
      </c>
      <c r="AZ3" s="383" t="s">
        <v>4</v>
      </c>
      <c r="BA3" s="383" t="s">
        <v>3</v>
      </c>
      <c r="BB3" s="383" t="s">
        <v>93</v>
      </c>
      <c r="BC3" s="419" t="s">
        <v>5</v>
      </c>
      <c r="BD3" s="322" t="s">
        <v>4</v>
      </c>
      <c r="BE3" s="322" t="s">
        <v>3</v>
      </c>
      <c r="BF3" s="322" t="s">
        <v>93</v>
      </c>
      <c r="BG3" s="445" t="s">
        <v>5</v>
      </c>
      <c r="BH3" s="445" t="s">
        <v>4</v>
      </c>
      <c r="BI3" s="445" t="s">
        <v>3</v>
      </c>
      <c r="BJ3" s="445" t="s">
        <v>93</v>
      </c>
      <c r="BK3" s="449" t="s">
        <v>5</v>
      </c>
      <c r="BL3" s="449" t="s">
        <v>4</v>
      </c>
      <c r="BM3" s="449" t="s">
        <v>3</v>
      </c>
      <c r="BN3" s="449" t="s">
        <v>93</v>
      </c>
      <c r="BO3" s="457" t="s">
        <v>5</v>
      </c>
      <c r="BP3" s="457" t="s">
        <v>4</v>
      </c>
      <c r="BQ3" s="457" t="s">
        <v>3</v>
      </c>
      <c r="BR3" s="457" t="s">
        <v>93</v>
      </c>
      <c r="BS3" s="467" t="s">
        <v>5</v>
      </c>
      <c r="BT3" s="467" t="s">
        <v>4</v>
      </c>
      <c r="BU3" s="467" t="s">
        <v>3</v>
      </c>
      <c r="BV3" s="467" t="s">
        <v>93</v>
      </c>
      <c r="BW3" s="377" t="s">
        <v>63</v>
      </c>
      <c r="BX3" s="377" t="s">
        <v>71</v>
      </c>
      <c r="BY3" s="377" t="s">
        <v>72</v>
      </c>
      <c r="BZ3" s="377" t="s">
        <v>73</v>
      </c>
      <c r="CA3" s="377" t="s">
        <v>74</v>
      </c>
      <c r="CB3" s="377" t="s">
        <v>75</v>
      </c>
      <c r="CC3" s="377" t="s">
        <v>62</v>
      </c>
      <c r="CD3" s="377" t="s">
        <v>64</v>
      </c>
      <c r="CE3" s="377" t="s">
        <v>65</v>
      </c>
      <c r="CF3" s="377" t="s">
        <v>66</v>
      </c>
      <c r="CG3" s="377" t="s">
        <v>67</v>
      </c>
      <c r="CH3" s="377" t="s">
        <v>76</v>
      </c>
      <c r="CI3" s="377" t="s">
        <v>77</v>
      </c>
      <c r="CJ3" s="377" t="s">
        <v>78</v>
      </c>
      <c r="CK3" s="377" t="s">
        <v>79</v>
      </c>
      <c r="CL3" s="377" t="s">
        <v>99</v>
      </c>
      <c r="CM3" s="377" t="s">
        <v>100</v>
      </c>
      <c r="CN3" s="377" t="s">
        <v>101</v>
      </c>
      <c r="CO3" s="377" t="s">
        <v>102</v>
      </c>
      <c r="CP3" s="391" t="s">
        <v>56</v>
      </c>
      <c r="CQ3" s="391" t="s">
        <v>57</v>
      </c>
      <c r="CR3" s="391" t="s">
        <v>58</v>
      </c>
      <c r="CU3" s="1" t="s">
        <v>115</v>
      </c>
      <c r="CV3" s="1" t="s">
        <v>116</v>
      </c>
    </row>
    <row r="4" spans="1:99" ht="26.25" customHeight="1">
      <c r="A4" s="328"/>
      <c r="B4" s="328"/>
      <c r="C4" s="331"/>
      <c r="D4" s="366"/>
      <c r="E4" s="366"/>
      <c r="F4" s="366"/>
      <c r="G4" s="368"/>
      <c r="H4" s="368"/>
      <c r="I4" s="368"/>
      <c r="J4" s="368"/>
      <c r="K4" s="370"/>
      <c r="L4" s="370"/>
      <c r="M4" s="370"/>
      <c r="N4" s="370"/>
      <c r="O4" s="372"/>
      <c r="P4" s="372"/>
      <c r="Q4" s="372"/>
      <c r="R4" s="372"/>
      <c r="S4" s="374"/>
      <c r="T4" s="374"/>
      <c r="U4" s="374"/>
      <c r="V4" s="374"/>
      <c r="W4" s="368"/>
      <c r="X4" s="368"/>
      <c r="Y4" s="368"/>
      <c r="Z4" s="368"/>
      <c r="AA4" s="370"/>
      <c r="AB4" s="370"/>
      <c r="AC4" s="370"/>
      <c r="AD4" s="370"/>
      <c r="AE4" s="372"/>
      <c r="AF4" s="372"/>
      <c r="AG4" s="372"/>
      <c r="AH4" s="372"/>
      <c r="AI4" s="376"/>
      <c r="AJ4" s="374"/>
      <c r="AK4" s="374"/>
      <c r="AL4" s="374"/>
      <c r="AM4" s="386"/>
      <c r="AN4" s="388"/>
      <c r="AO4" s="388"/>
      <c r="AP4" s="388"/>
      <c r="AQ4" s="390"/>
      <c r="AR4" s="390"/>
      <c r="AS4" s="390"/>
      <c r="AT4" s="390"/>
      <c r="AU4" s="380"/>
      <c r="AV4" s="380"/>
      <c r="AW4" s="380"/>
      <c r="AX4" s="380"/>
      <c r="AY4" s="382"/>
      <c r="AZ4" s="384"/>
      <c r="BA4" s="384"/>
      <c r="BB4" s="384"/>
      <c r="BC4" s="420"/>
      <c r="BD4" s="323"/>
      <c r="BE4" s="323"/>
      <c r="BF4" s="323"/>
      <c r="BG4" s="446"/>
      <c r="BH4" s="446"/>
      <c r="BI4" s="446"/>
      <c r="BJ4" s="446"/>
      <c r="BK4" s="450"/>
      <c r="BL4" s="450"/>
      <c r="BM4" s="450"/>
      <c r="BN4" s="450"/>
      <c r="BO4" s="458"/>
      <c r="BP4" s="458"/>
      <c r="BQ4" s="458"/>
      <c r="BR4" s="458"/>
      <c r="BS4" s="468"/>
      <c r="BT4" s="468"/>
      <c r="BU4" s="468"/>
      <c r="BV4" s="46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92"/>
      <c r="CQ4" s="392"/>
      <c r="CR4" s="392"/>
      <c r="CT4" s="1" t="s">
        <v>113</v>
      </c>
      <c r="CU4" s="1" t="s">
        <v>114</v>
      </c>
    </row>
    <row r="5" spans="1:99" ht="12.75" customHeight="1">
      <c r="A5" s="421" t="s">
        <v>6</v>
      </c>
      <c r="B5" s="3" t="s">
        <v>7</v>
      </c>
      <c r="C5" s="7">
        <v>4</v>
      </c>
      <c r="D5" s="37">
        <v>16828362.28897025</v>
      </c>
      <c r="E5" s="144"/>
      <c r="F5" s="145">
        <v>9367054.958283719</v>
      </c>
      <c r="G5" s="86">
        <v>724231.49</v>
      </c>
      <c r="H5" s="87"/>
      <c r="I5" s="124"/>
      <c r="J5" s="87"/>
      <c r="K5" s="88">
        <v>275238.236</v>
      </c>
      <c r="L5" s="89">
        <v>0</v>
      </c>
      <c r="M5" s="146"/>
      <c r="N5" s="90"/>
      <c r="O5" s="91">
        <v>550652.571</v>
      </c>
      <c r="P5" s="92"/>
      <c r="Q5" s="93"/>
      <c r="R5" s="92"/>
      <c r="S5" s="147">
        <v>328758</v>
      </c>
      <c r="T5" s="113"/>
      <c r="U5" s="147"/>
      <c r="V5" s="148"/>
      <c r="W5" s="56">
        <v>722469.45</v>
      </c>
      <c r="X5" s="56">
        <v>0</v>
      </c>
      <c r="Y5" s="56"/>
      <c r="Z5" s="57"/>
      <c r="AA5" s="58">
        <v>244601.91</v>
      </c>
      <c r="AB5" s="149">
        <v>0</v>
      </c>
      <c r="AC5" s="150"/>
      <c r="AD5" s="59"/>
      <c r="AE5" s="62">
        <v>568283.63</v>
      </c>
      <c r="AF5" s="62">
        <v>0</v>
      </c>
      <c r="AG5" s="151"/>
      <c r="AH5" s="60"/>
      <c r="AI5" s="197">
        <v>1730965.9964623996</v>
      </c>
      <c r="AJ5" s="147">
        <v>0</v>
      </c>
      <c r="AK5" s="147"/>
      <c r="AL5" s="148"/>
      <c r="AM5" s="198">
        <v>355982.8599999999</v>
      </c>
      <c r="AN5" s="198">
        <v>0</v>
      </c>
      <c r="AO5" s="198"/>
      <c r="AP5" s="234"/>
      <c r="AQ5" s="152">
        <v>759508.4299999999</v>
      </c>
      <c r="AR5" s="152">
        <v>0</v>
      </c>
      <c r="AS5" s="152"/>
      <c r="AT5" s="186"/>
      <c r="AU5" s="125">
        <v>0</v>
      </c>
      <c r="AV5" s="125">
        <v>0</v>
      </c>
      <c r="AW5" s="125"/>
      <c r="AX5" s="203"/>
      <c r="AY5" s="128">
        <v>237791.6200000001</v>
      </c>
      <c r="AZ5" s="128">
        <v>0</v>
      </c>
      <c r="BA5" s="128"/>
      <c r="BB5" s="128"/>
      <c r="BC5" s="135">
        <f>'[1]Resumen'!C5</f>
        <v>689668.14</v>
      </c>
      <c r="BD5" s="135">
        <f>'[1]Resumen'!F5</f>
        <v>0</v>
      </c>
      <c r="BE5" s="135"/>
      <c r="BF5" s="135"/>
      <c r="BG5" s="253">
        <f>'[2]Resumen'!C5</f>
        <v>2684060.7900000014</v>
      </c>
      <c r="BH5" s="253">
        <f>'[2]Resumen'!F5</f>
        <v>0</v>
      </c>
      <c r="BI5" s="253"/>
      <c r="BJ5" s="253"/>
      <c r="BK5" s="264">
        <f>'[3]Resumen'!C5</f>
        <v>4142247.9999999995</v>
      </c>
      <c r="BL5" s="264">
        <f>'[3]Resumen'!F5</f>
        <v>0</v>
      </c>
      <c r="BM5" s="264"/>
      <c r="BN5" s="264"/>
      <c r="BO5" s="270">
        <f>'[5]Resumen'!C5</f>
        <v>2535228.000000001</v>
      </c>
      <c r="BP5" s="270"/>
      <c r="BQ5" s="270"/>
      <c r="BR5" s="270"/>
      <c r="BS5" s="276">
        <f>'[4]Resumen'!C5</f>
        <v>7041009.423085208</v>
      </c>
      <c r="BT5" s="276"/>
      <c r="BU5" s="276"/>
      <c r="BV5" s="276"/>
      <c r="BW5" s="26">
        <f>IF(D5=0,0,2001-(D5-F5)*C5/D5)</f>
        <v>1999.2264923460611</v>
      </c>
      <c r="BX5" s="45">
        <f aca="true" t="shared" si="0" ref="BX5:BX12">IF((1-($CP$2-$BW5)/$C5)&gt;0,(1-($CP$2-$BW5)/$C5),0)</f>
        <v>0</v>
      </c>
      <c r="BY5" s="45">
        <f aca="true" t="shared" si="1" ref="BY5:BY12">IF((1-($CP$2-G$2)/$C5)&gt;0,(1-($CP$2-G$2)/$C5),0)</f>
        <v>0</v>
      </c>
      <c r="BZ5" s="45">
        <f aca="true" t="shared" si="2" ref="BZ5:BZ12">IF((1-($CP$2-K$2)/$C5)&gt;0,(1-($CP$2-K$2)/$C5),0)</f>
        <v>0</v>
      </c>
      <c r="CA5" s="45">
        <f aca="true" t="shared" si="3" ref="CA5:CA12">IF((1-($CP$2-O$2)/$C5)&gt;0,(1-($CP$2-O$2)/$C5),0)</f>
        <v>0</v>
      </c>
      <c r="CB5" s="45">
        <f aca="true" t="shared" si="4" ref="CB5:CB12">IF((1-($CP$2-S$2)/$C5)&gt;0,(1-($CP$2-S$2)/$C5),0)</f>
        <v>0</v>
      </c>
      <c r="CC5" s="45">
        <f aca="true" t="shared" si="5" ref="CC5:CC12">IF((1-($CP$2-W$2)/$C5)&gt;0,(1-($CP$2-W$2)/$C5),0)</f>
        <v>0</v>
      </c>
      <c r="CD5" s="45">
        <f aca="true" t="shared" si="6" ref="CD5:CD12">IF((1-($CP$2-AA$2)/$C5)&gt;0,(1-($CP$2-AA$2)/$C5),0)</f>
        <v>0</v>
      </c>
      <c r="CE5" s="45">
        <f aca="true" t="shared" si="7" ref="CE5:CE12">IF((1-($CP$2-AE$2)/$C5)&gt;0,(1-($CP$2-AE$2)/$C5),0)</f>
        <v>0</v>
      </c>
      <c r="CF5" s="45">
        <f aca="true" t="shared" si="8" ref="CF5:CF12">IF((1-($CP$2-AI$2)/$C5)&gt;0,(1-($CP$2-AI$2)/$C5),0)</f>
        <v>0</v>
      </c>
      <c r="CG5" s="45">
        <f aca="true" t="shared" si="9" ref="CG5:CG12">IF((1-($CP$2-AM$2)/$C5)&gt;0,(1-($CP$2-AM$2)/$C5),0)</f>
        <v>0</v>
      </c>
      <c r="CH5" s="45">
        <f aca="true" t="shared" si="10" ref="CH5:CH12">IF((1-($CP$2-AQ$2)/$C5)&gt;0,(1-($CP$2-AQ$2)/$C5),0)</f>
        <v>0</v>
      </c>
      <c r="CI5" s="45">
        <f aca="true" t="shared" si="11" ref="CI5:CI12">IF((1-($CP$2-AU$2)/$C5)&gt;0,(1-($CP$2-AU$2)/$C5),0)</f>
        <v>0</v>
      </c>
      <c r="CJ5" s="45">
        <f aca="true" t="shared" si="12" ref="CJ5:CJ12">IF((1-($CP$2-AY$2)/$C5)&gt;0,(1-($CP$2-AY$2)/$C5),0)</f>
        <v>0</v>
      </c>
      <c r="CK5" s="45">
        <f>IF((1-($CP$2-BC$2)/$C5)&gt;0,(1-($CP$2-BC$2)/$C5),0)</f>
        <v>0.125</v>
      </c>
      <c r="CL5" s="45">
        <f>IF((1-($CP$2-BG$2)/$C5)&gt;0,(1-($CP$2-BG$2)/$C5),0)</f>
        <v>0.375</v>
      </c>
      <c r="CM5" s="45">
        <f>IF((1-($CP$2-BK$2)/$C5)&gt;0,(1-($CP$2-BK$2)/$C5),0)</f>
        <v>0.625</v>
      </c>
      <c r="CN5" s="45">
        <f>IF((1-($CP$2-BO$2)/$C5)&gt;0,(1-($CP$2-BO$2)/$C5),0)</f>
        <v>0.875</v>
      </c>
      <c r="CO5" s="45">
        <f>IF((1-($CP$2-BS$2)/$C5)&gt;0,(1-($CP$2-BS$2)/$C5),0)</f>
        <v>1</v>
      </c>
      <c r="CP5" s="260">
        <f>D5-E5+(G5-I5)*G$60+(K5-M5)*K$60+(O5-Q5)*O$60+(S5-U5)*S$60+(W5-Y5)*W$60+(AA5-AC5)*AA$60+(AE5-AG5)*AE$60+(AI5-AK5)*AI$60+(AM5-AO5)*AM$60+(AQ5-AS5)*$AQ$60+(AU5-AW5)*$AU$60+(AY5-BA5)*$AY$60+(BC5-BE5)*$BC$60+(BG5-BI5)*$BG$60+(BK5-BM5)*$BK$60+(BO5-BQ5)*$BO$60+(BS5-BU5)*$BS$60</f>
        <v>37124747.57795952</v>
      </c>
      <c r="CQ5" s="260">
        <f>IF(BX5=0,D5-E5,0)+IF(BY5=0,(G5-I5)*G$60,0)+IF(BZ5=0,(K5-M5)*K$60,0)+IF(CA5=0,(O5-Q5)*O$60,0)+IF(CB5=0,(S5-U5)*S$60,0)+IF(CC5=0,(W5-Y5)*W$60,0)+IF(CD5=0,(AA5-AC5)*AA$60,0)+IF(CE5=0,(AE5-AG5)*AE$60,0)+IF(CF5=0,(AI5-AK5)*AI$60,0)+IF(CG5=0,(AM5-AO5)*AM$60,0)+IF(CH5=0,(AQ5-AS5)*$AQ$60,0)+IF(CI5=0,(AU5-AW5)*$AU$60,0)+IF(CJ5=0,(AY5-BA5)*$AY$60,0)++IF(CK5=0,(BC5-BE5)*$BC$60,0)+IF(CL5=0,(BG5-BI5)*$BG$60,0)+IF(CM5=0,(BK5-BM5)*$BK$60,0)+IF(CN5=0,(BO5-BQ5)*$BO$60,0)+IF(CO5=0,(BS5-BU5)*$BS$60,0)</f>
        <v>22434212.308071375</v>
      </c>
      <c r="CR5" s="260">
        <f aca="true" t="shared" si="13" ref="CR5:CR11">(D5-E5)*BX5+((G5-H5-(I5-J5))*G$60)*BY5+((K5-L5-(M5-N5))*K$60)*BZ5+((O5-P5-(Q5-R5))*O$60)*CA5+((S5-T5-(U5-V5))*S$60)*CB5+((W5-X5-(Y5-Z5))*W$60)*CC5+((AA5-AB5-(AC5-AD5))*AA$60)*CD5+((AE5-AF5-(AG5-AH5))*AE$60)*CE5+((AI5-AJ5-(AK5-AL5))*AI$60)*CF5+((AM5-AN5-(AO5-AP5))*$AM$60)*CG5+((AQ5-AR5-(AS5-AT5))*$AQ$60)*CH5+((AU5-AV5-(AW5-AX5))*$AU$60)*CI5+((AY5-AZ5-(BA5-BB5))*$AY$60)*CJ5+((BC5-BD5-(BE5-BF5))*$BC$60)*CK5+((BG5-BH5-(BI5-BJ5))*$BG$60)*CL5+((BK5-BL5-(BM5-BN5))*$BK$60)*CM5+((BO5-BP5-(BQ5-BR5))*$BO$60)*CN5+((BS5-BT5-(BU5-BV5))*$BS$60)*CO5</f>
        <v>10955318.152877416</v>
      </c>
      <c r="CT5" s="282">
        <f>+CP5-CQ5</f>
        <v>14690535.269888148</v>
      </c>
      <c r="CU5" s="318">
        <f>+I5*$G$60+M5*$K$60+Q5*$O$60+U5*$S$60+Y5*$W$60+AC5*$AA$60+AG5*$AE$60+AK5*$AI$60+AO5*$AM$60++AS5*$AQ$60+AW5*$AU$60+BA5*$AY$60+BE5*$BC$60+BI5*$BG$60+BM5*$BK$60+BQ5*$BO$60+BU5*$BS$60</f>
        <v>0</v>
      </c>
    </row>
    <row r="6" spans="1:99" ht="12.75" customHeight="1">
      <c r="A6" s="422"/>
      <c r="B6" s="3" t="s">
        <v>8</v>
      </c>
      <c r="C6" s="17">
        <v>1000</v>
      </c>
      <c r="D6" s="37">
        <v>1566646.76421162</v>
      </c>
      <c r="E6" s="144"/>
      <c r="F6" s="153">
        <v>1566646.76421162</v>
      </c>
      <c r="G6" s="86">
        <v>0</v>
      </c>
      <c r="H6" s="87"/>
      <c r="I6" s="124"/>
      <c r="J6" s="87"/>
      <c r="K6" s="88">
        <v>0</v>
      </c>
      <c r="L6" s="89">
        <v>0</v>
      </c>
      <c r="M6" s="146"/>
      <c r="N6" s="90"/>
      <c r="O6" s="94">
        <v>0</v>
      </c>
      <c r="P6" s="92"/>
      <c r="Q6" s="93"/>
      <c r="R6" s="92"/>
      <c r="S6" s="147">
        <v>0</v>
      </c>
      <c r="T6" s="113"/>
      <c r="U6" s="147"/>
      <c r="V6" s="148"/>
      <c r="W6" s="56">
        <v>0</v>
      </c>
      <c r="X6" s="56">
        <v>0</v>
      </c>
      <c r="Y6" s="56"/>
      <c r="Z6" s="57"/>
      <c r="AA6" s="75">
        <v>0</v>
      </c>
      <c r="AB6" s="149">
        <v>0</v>
      </c>
      <c r="AC6" s="150"/>
      <c r="AD6" s="61"/>
      <c r="AE6" s="62">
        <v>0</v>
      </c>
      <c r="AF6" s="62">
        <v>0</v>
      </c>
      <c r="AG6" s="151"/>
      <c r="AH6" s="60"/>
      <c r="AI6" s="197">
        <v>0</v>
      </c>
      <c r="AJ6" s="147">
        <v>0</v>
      </c>
      <c r="AK6" s="147"/>
      <c r="AL6" s="148"/>
      <c r="AM6" s="198">
        <v>0</v>
      </c>
      <c r="AN6" s="198">
        <v>0</v>
      </c>
      <c r="AO6" s="198"/>
      <c r="AP6" s="234"/>
      <c r="AQ6" s="152">
        <v>0</v>
      </c>
      <c r="AR6" s="152">
        <v>0</v>
      </c>
      <c r="AS6" s="152"/>
      <c r="AT6" s="186"/>
      <c r="AU6" s="125">
        <v>0</v>
      </c>
      <c r="AV6" s="125">
        <v>0</v>
      </c>
      <c r="AW6" s="125"/>
      <c r="AX6" s="203"/>
      <c r="AY6" s="128">
        <v>200000</v>
      </c>
      <c r="AZ6" s="128">
        <v>0</v>
      </c>
      <c r="BA6" s="128"/>
      <c r="BB6" s="128"/>
      <c r="BC6" s="135">
        <f>'[1]Resumen'!C6</f>
        <v>0</v>
      </c>
      <c r="BD6" s="135">
        <f>'[1]Resumen'!F6</f>
        <v>0</v>
      </c>
      <c r="BE6" s="135"/>
      <c r="BF6" s="135"/>
      <c r="BG6" s="253">
        <f>'[2]Resumen'!C6</f>
        <v>5006825</v>
      </c>
      <c r="BH6" s="253">
        <f>'[2]Resumen'!F6</f>
        <v>0</v>
      </c>
      <c r="BI6" s="253"/>
      <c r="BJ6" s="253"/>
      <c r="BK6" s="264">
        <f>'[3]Resumen'!C6</f>
        <v>0</v>
      </c>
      <c r="BL6" s="264">
        <f>'[3]Resumen'!F6</f>
        <v>0</v>
      </c>
      <c r="BM6" s="264"/>
      <c r="BN6" s="264"/>
      <c r="BO6" s="270">
        <f>'[5]Resumen'!C6</f>
        <v>2800000</v>
      </c>
      <c r="BP6" s="270"/>
      <c r="BQ6" s="270"/>
      <c r="BR6" s="270"/>
      <c r="BS6" s="276">
        <f>'[4]Resumen'!C6</f>
        <v>0</v>
      </c>
      <c r="BT6" s="276"/>
      <c r="BU6" s="276"/>
      <c r="BV6" s="276"/>
      <c r="BW6" s="26">
        <f aca="true" t="shared" si="14" ref="BW6:BW12">IF(D6=0,0,2001-(D6-F6)*C6/D6)</f>
        <v>2001</v>
      </c>
      <c r="BX6" s="45">
        <f t="shared" si="0"/>
        <v>0.9835</v>
      </c>
      <c r="BY6" s="45">
        <f t="shared" si="1"/>
        <v>0.9845</v>
      </c>
      <c r="BZ6" s="45">
        <f t="shared" si="2"/>
        <v>0.9855</v>
      </c>
      <c r="CA6" s="45">
        <f t="shared" si="3"/>
        <v>0.9865</v>
      </c>
      <c r="CB6" s="45">
        <f t="shared" si="4"/>
        <v>0.9875</v>
      </c>
      <c r="CC6" s="45">
        <f t="shared" si="5"/>
        <v>0.9885</v>
      </c>
      <c r="CD6" s="45">
        <f t="shared" si="6"/>
        <v>0.9895</v>
      </c>
      <c r="CE6" s="45">
        <f t="shared" si="7"/>
        <v>0.9905</v>
      </c>
      <c r="CF6" s="45">
        <f t="shared" si="8"/>
        <v>0.9915</v>
      </c>
      <c r="CG6" s="45">
        <f t="shared" si="9"/>
        <v>0.9925</v>
      </c>
      <c r="CH6" s="45">
        <f t="shared" si="10"/>
        <v>0.9935</v>
      </c>
      <c r="CI6" s="45">
        <f t="shared" si="11"/>
        <v>0.9945</v>
      </c>
      <c r="CJ6" s="45">
        <f t="shared" si="12"/>
        <v>0.9955</v>
      </c>
      <c r="CK6" s="45">
        <f aca="true" t="shared" si="15" ref="CK6:CK12">IF((1-($CP$2-BC$2)/$C6)&gt;0,(1-($CP$2-BC$2)/$C6),0)</f>
        <v>0.9965</v>
      </c>
      <c r="CL6" s="45">
        <f>IF((1-($CP$2-BG$2)/$C6)&gt;0,(1-($CP$2-BG$2)/$C6),0)</f>
        <v>0.9975</v>
      </c>
      <c r="CM6" s="45">
        <f aca="true" t="shared" si="16" ref="CM6:CM12">IF((1-($CP$2-BK$2)/$C6)&gt;0,(1-($CP$2-BK$2)/$C6),0)</f>
        <v>0.9985</v>
      </c>
      <c r="CN6" s="45">
        <f aca="true" t="shared" si="17" ref="CN6:CN12">IF((1-($CP$2-BO$2)/$C6)&gt;0,(1-($CP$2-BO$2)/$C6),0)</f>
        <v>0.9995</v>
      </c>
      <c r="CO6" s="45">
        <f aca="true" t="shared" si="18" ref="CO6:CO12">IF((1-($CP$2-BS$2)/$C6)&gt;0,(1-($CP$2-BS$2)/$C6),0)</f>
        <v>1</v>
      </c>
      <c r="CP6" s="260">
        <f aca="true" t="shared" si="19" ref="CP6:CP12">D6-E6+(G6-I6)*G$60+(K6-M6)*K$60+(O6-Q6)*O$60+(S6-U6)*S$60+(W6-Y6)*W$60+(AA6-AC6)*AA$60+(AE6-AG6)*AE$60+(AI6-AK6)*AI$60+(AM6-AO6)*AM$60+(AQ6-AS6)*$AQ$60+(AU6-AW6)*$AU$60+(AY6-BA6)*$AY$60+(BC6-BE6)*$BC$60+(BG6-BI6)*$BG$60+(BK6-BM6)*$BK$60+(BO6-BQ6)*$BO$60+(BS6-BU6)*$BS$60</f>
        <v>8971183.157410756</v>
      </c>
      <c r="CQ6" s="260">
        <f aca="true" t="shared" si="20" ref="CQ6:CQ12">IF(BX6=0,D6-E6,0)+IF(BY6=0,(G6-I6)*G$60,0)+IF(BZ6=0,(K6-M6)*K$60,0)+IF(CA6=0,(O6-Q6)*O$60,0)+IF(CB6=0,(S6-U6)*S$60,0)+IF(CC6=0,(W6-Y6)*W$60,0)+IF(CD6=0,(AA6-AC6)*AA$60,0)+IF(CE6=0,(AE6-AG6)*AE$60,0)+IF(CF6=0,(AI6-AK6)*AI$60,0)+IF(CG6=0,(AM6-AO6)*AM$60,0)+IF(CH6=0,(AQ6-AS6)*$AQ$60,0)+IF(CI6=0,(AU6-AW6)*$AU$60,0)+IF(CJ6=0,(AY6-BA6)*$AY$60,0)++IF(CK6=0,(BC6-BE6)*$BC$60,0)+IF(CL6=0,(BG6-BI6)*$BG$60,0)+IF(CM6=0,(BK6-BM6)*$BK$60,0)+IF(CN6=0,(BO6-BQ6)*$BO$60,0)+IF(CO6=0,(BS6-BU6)*$BS$60,0)</f>
        <v>0</v>
      </c>
      <c r="CR6" s="260">
        <f t="shared" si="13"/>
        <v>8931462.971744498</v>
      </c>
      <c r="CT6" s="282">
        <f aca="true" t="shared" si="21" ref="CT6:CT59">+CP6-CQ6</f>
        <v>8971183.157410756</v>
      </c>
      <c r="CU6" s="318">
        <f aca="true" t="shared" si="22" ref="CU6:CU13">+I6*$G$60+M6*$K$60+Q6*$O$60+U6*$S$60+Y6*$W$60+AC6*$AA$60+AG6*$AE$60+AK6*$AI$60+AO6*$AM$60++AS6*$AQ$60+AW6*$AU$60+BA6*$AY$60+BE6*$BC$60+BI6*$BG$60+BM6*$BK$60+BQ6*$BO$60+BU6*$BS$60</f>
        <v>0</v>
      </c>
    </row>
    <row r="7" spans="1:99" ht="12.75" customHeight="1">
      <c r="A7" s="422"/>
      <c r="B7" s="3" t="s">
        <v>9</v>
      </c>
      <c r="C7" s="7">
        <v>40</v>
      </c>
      <c r="D7" s="37">
        <v>16418089.16985134</v>
      </c>
      <c r="E7" s="144"/>
      <c r="F7" s="145">
        <v>9218567.558574488</v>
      </c>
      <c r="G7" s="86">
        <v>2075393.48</v>
      </c>
      <c r="H7" s="87"/>
      <c r="I7" s="124"/>
      <c r="J7" s="87"/>
      <c r="K7" s="88">
        <v>23435.23</v>
      </c>
      <c r="L7" s="89">
        <v>0</v>
      </c>
      <c r="M7" s="146"/>
      <c r="N7" s="90"/>
      <c r="O7" s="94">
        <v>274437.07</v>
      </c>
      <c r="P7" s="92"/>
      <c r="Q7" s="93"/>
      <c r="R7" s="92"/>
      <c r="S7" s="147">
        <v>191778.05</v>
      </c>
      <c r="T7" s="113"/>
      <c r="U7" s="147"/>
      <c r="V7" s="148"/>
      <c r="W7" s="56">
        <v>72957.28</v>
      </c>
      <c r="X7" s="56">
        <v>0</v>
      </c>
      <c r="Y7" s="56"/>
      <c r="Z7" s="57"/>
      <c r="AA7" s="69">
        <v>457283</v>
      </c>
      <c r="AB7" s="149">
        <v>0</v>
      </c>
      <c r="AC7" s="150"/>
      <c r="AD7" s="61"/>
      <c r="AE7" s="62">
        <v>31620.100000000002</v>
      </c>
      <c r="AF7" s="62">
        <v>0</v>
      </c>
      <c r="AG7" s="151"/>
      <c r="AH7" s="60"/>
      <c r="AI7" s="197">
        <v>549574</v>
      </c>
      <c r="AJ7" s="147">
        <v>0</v>
      </c>
      <c r="AK7" s="147"/>
      <c r="AL7" s="148"/>
      <c r="AM7" s="198">
        <v>0</v>
      </c>
      <c r="AN7" s="198">
        <v>0</v>
      </c>
      <c r="AO7" s="198"/>
      <c r="AP7" s="234"/>
      <c r="AQ7" s="152">
        <v>28087.590000000004</v>
      </c>
      <c r="AR7" s="152">
        <v>0</v>
      </c>
      <c r="AS7" s="152"/>
      <c r="AT7" s="186"/>
      <c r="AU7" s="125">
        <v>632396.8099999999</v>
      </c>
      <c r="AV7" s="125">
        <v>0</v>
      </c>
      <c r="AW7" s="125"/>
      <c r="AX7" s="203"/>
      <c r="AY7" s="128">
        <v>2591</v>
      </c>
      <c r="AZ7" s="128">
        <v>0</v>
      </c>
      <c r="BA7" s="128"/>
      <c r="BB7" s="128"/>
      <c r="BC7" s="135">
        <f>'[1]Resumen'!C7</f>
        <v>88437.89</v>
      </c>
      <c r="BD7" s="135">
        <f>'[1]Resumen'!F7</f>
        <v>0</v>
      </c>
      <c r="BE7" s="135"/>
      <c r="BF7" s="135"/>
      <c r="BG7" s="253">
        <f>'[2]Resumen'!C7</f>
        <v>1401464.95</v>
      </c>
      <c r="BH7" s="253">
        <f>'[2]Resumen'!F7</f>
        <v>0</v>
      </c>
      <c r="BI7" s="253"/>
      <c r="BJ7" s="253"/>
      <c r="BK7" s="264">
        <f>'[3]Resumen'!C7</f>
        <v>1095856.12</v>
      </c>
      <c r="BL7" s="264">
        <f>'[3]Resumen'!F7</f>
        <v>0</v>
      </c>
      <c r="BM7" s="264"/>
      <c r="BN7" s="264"/>
      <c r="BO7" s="270">
        <f>'[5]Resumen'!C7</f>
        <v>1108659.02</v>
      </c>
      <c r="BP7" s="270"/>
      <c r="BQ7" s="270"/>
      <c r="BR7" s="270"/>
      <c r="BS7" s="276">
        <f>'[4]Resumen'!C7</f>
        <v>1096100</v>
      </c>
      <c r="BT7" s="276"/>
      <c r="BU7" s="276"/>
      <c r="BV7" s="276"/>
      <c r="BW7" s="26">
        <f t="shared" si="14"/>
        <v>1983.4595382890298</v>
      </c>
      <c r="BX7" s="45">
        <f t="shared" si="0"/>
        <v>0.14898845722574383</v>
      </c>
      <c r="BY7" s="45">
        <f t="shared" si="1"/>
        <v>0.6125</v>
      </c>
      <c r="BZ7" s="45">
        <f t="shared" si="2"/>
        <v>0.6375</v>
      </c>
      <c r="CA7" s="45">
        <f t="shared" si="3"/>
        <v>0.6625</v>
      </c>
      <c r="CB7" s="45">
        <f t="shared" si="4"/>
        <v>0.6875</v>
      </c>
      <c r="CC7" s="45">
        <f t="shared" si="5"/>
        <v>0.7125</v>
      </c>
      <c r="CD7" s="45">
        <f t="shared" si="6"/>
        <v>0.7375</v>
      </c>
      <c r="CE7" s="45">
        <f t="shared" si="7"/>
        <v>0.7625</v>
      </c>
      <c r="CF7" s="45">
        <f t="shared" si="8"/>
        <v>0.7875</v>
      </c>
      <c r="CG7" s="45">
        <f t="shared" si="9"/>
        <v>0.8125</v>
      </c>
      <c r="CH7" s="45">
        <f t="shared" si="10"/>
        <v>0.8375</v>
      </c>
      <c r="CI7" s="45">
        <f t="shared" si="11"/>
        <v>0.8625</v>
      </c>
      <c r="CJ7" s="45">
        <f t="shared" si="12"/>
        <v>0.8875</v>
      </c>
      <c r="CK7" s="45">
        <f t="shared" si="15"/>
        <v>0.9125</v>
      </c>
      <c r="CL7" s="45">
        <f aca="true" t="shared" si="23" ref="CL7:CL12">IF((1-($CP$2-BG$2)/$C7)&gt;0,(1-($CP$2-BG$2)/$C7),0)</f>
        <v>0.9375</v>
      </c>
      <c r="CM7" s="45">
        <f t="shared" si="16"/>
        <v>0.9625</v>
      </c>
      <c r="CN7" s="45">
        <f t="shared" si="17"/>
        <v>0.9875</v>
      </c>
      <c r="CO7" s="45">
        <f t="shared" si="18"/>
        <v>1</v>
      </c>
      <c r="CP7" s="260">
        <f t="shared" si="19"/>
        <v>24219790.481692415</v>
      </c>
      <c r="CQ7" s="260">
        <f t="shared" si="20"/>
        <v>0</v>
      </c>
      <c r="CR7" s="260">
        <f t="shared" si="13"/>
        <v>8989951.963965766</v>
      </c>
      <c r="CT7" s="282">
        <f t="shared" si="21"/>
        <v>24219790.481692415</v>
      </c>
      <c r="CU7" s="318">
        <f t="shared" si="22"/>
        <v>0</v>
      </c>
    </row>
    <row r="8" spans="1:99" ht="12.75" customHeight="1">
      <c r="A8" s="422"/>
      <c r="B8" s="3" t="s">
        <v>10</v>
      </c>
      <c r="C8" s="7">
        <v>7</v>
      </c>
      <c r="D8" s="37">
        <v>3605931.36620409</v>
      </c>
      <c r="E8" s="144"/>
      <c r="F8" s="145">
        <v>2006491.8539852</v>
      </c>
      <c r="G8" s="86">
        <v>516686.54</v>
      </c>
      <c r="H8" s="87"/>
      <c r="I8" s="124"/>
      <c r="J8" s="87"/>
      <c r="K8" s="88">
        <v>20337.78</v>
      </c>
      <c r="L8" s="89">
        <v>0</v>
      </c>
      <c r="M8" s="146"/>
      <c r="N8" s="90"/>
      <c r="O8" s="94">
        <v>50764.86</v>
      </c>
      <c r="P8" s="92"/>
      <c r="Q8" s="93"/>
      <c r="R8" s="92"/>
      <c r="S8" s="147">
        <v>12982.75</v>
      </c>
      <c r="T8" s="113"/>
      <c r="U8" s="147"/>
      <c r="V8" s="148"/>
      <c r="W8" s="56">
        <v>29305.8</v>
      </c>
      <c r="X8" s="56">
        <v>0</v>
      </c>
      <c r="Y8" s="56"/>
      <c r="Z8" s="57"/>
      <c r="AA8" s="75">
        <v>178964.1</v>
      </c>
      <c r="AB8" s="149">
        <v>0</v>
      </c>
      <c r="AC8" s="150"/>
      <c r="AD8" s="61"/>
      <c r="AE8" s="62">
        <v>60471.6</v>
      </c>
      <c r="AF8" s="62">
        <v>0</v>
      </c>
      <c r="AG8" s="151"/>
      <c r="AH8" s="60"/>
      <c r="AI8" s="197">
        <v>6430</v>
      </c>
      <c r="AJ8" s="147">
        <v>0</v>
      </c>
      <c r="AK8" s="147"/>
      <c r="AL8" s="148"/>
      <c r="AM8" s="198">
        <v>0</v>
      </c>
      <c r="AN8" s="198">
        <v>0</v>
      </c>
      <c r="AO8" s="198"/>
      <c r="AP8" s="234"/>
      <c r="AQ8" s="152">
        <v>6797.9</v>
      </c>
      <c r="AR8" s="152">
        <v>0</v>
      </c>
      <c r="AS8" s="152"/>
      <c r="AT8" s="225"/>
      <c r="AU8" s="125">
        <v>237363.90000000002</v>
      </c>
      <c r="AV8" s="125">
        <v>0</v>
      </c>
      <c r="AW8" s="125"/>
      <c r="AX8" s="227"/>
      <c r="AY8" s="128">
        <v>11942</v>
      </c>
      <c r="AZ8" s="128">
        <v>0</v>
      </c>
      <c r="BA8" s="128"/>
      <c r="BB8" s="128"/>
      <c r="BC8" s="135">
        <f>'[1]Resumen'!C8</f>
        <v>7900.75</v>
      </c>
      <c r="BD8" s="135">
        <f>'[1]Resumen'!F8</f>
        <v>0</v>
      </c>
      <c r="BE8" s="135"/>
      <c r="BF8" s="135"/>
      <c r="BG8" s="253">
        <f>'[2]Resumen'!C8</f>
        <v>3235.56</v>
      </c>
      <c r="BH8" s="253">
        <f>'[2]Resumen'!F8</f>
        <v>0</v>
      </c>
      <c r="BI8" s="253"/>
      <c r="BJ8" s="253"/>
      <c r="BK8" s="264">
        <f>'[3]Resumen'!C8</f>
        <v>577966.28</v>
      </c>
      <c r="BL8" s="264">
        <f>'[3]Resumen'!F8</f>
        <v>0</v>
      </c>
      <c r="BM8" s="264"/>
      <c r="BN8" s="264"/>
      <c r="BO8" s="270">
        <f>'[5]Resumen'!C8</f>
        <v>35211.259999999995</v>
      </c>
      <c r="BP8" s="270"/>
      <c r="BQ8" s="270"/>
      <c r="BR8" s="270"/>
      <c r="BS8" s="276">
        <f>'[4]Resumen'!C8</f>
        <v>0</v>
      </c>
      <c r="BT8" s="276"/>
      <c r="BU8" s="276"/>
      <c r="BV8" s="276"/>
      <c r="BW8" s="26">
        <f t="shared" si="14"/>
        <v>1997.895094374101</v>
      </c>
      <c r="BX8" s="45">
        <f t="shared" si="0"/>
        <v>0</v>
      </c>
      <c r="BY8" s="45">
        <f t="shared" si="1"/>
        <v>0</v>
      </c>
      <c r="BZ8" s="45">
        <f t="shared" si="2"/>
        <v>0</v>
      </c>
      <c r="CA8" s="45">
        <f t="shared" si="3"/>
        <v>0</v>
      </c>
      <c r="CB8" s="45">
        <f t="shared" si="4"/>
        <v>0</v>
      </c>
      <c r="CC8" s="45">
        <f t="shared" si="5"/>
        <v>0</v>
      </c>
      <c r="CD8" s="45">
        <f t="shared" si="6"/>
        <v>0</v>
      </c>
      <c r="CE8" s="45">
        <f t="shared" si="7"/>
        <v>0</v>
      </c>
      <c r="CF8" s="45">
        <f t="shared" si="8"/>
        <v>0</v>
      </c>
      <c r="CG8" s="45">
        <f t="shared" si="9"/>
        <v>0</v>
      </c>
      <c r="CH8" s="45">
        <f t="shared" si="10"/>
        <v>0.0714285714285714</v>
      </c>
      <c r="CI8" s="45">
        <f t="shared" si="11"/>
        <v>0.2142857142857143</v>
      </c>
      <c r="CJ8" s="45">
        <f t="shared" si="12"/>
        <v>0.3571428571428571</v>
      </c>
      <c r="CK8" s="45">
        <f t="shared" si="15"/>
        <v>0.5</v>
      </c>
      <c r="CL8" s="45">
        <f t="shared" si="23"/>
        <v>0.6428571428571428</v>
      </c>
      <c r="CM8" s="45">
        <f t="shared" si="16"/>
        <v>0.7857142857142857</v>
      </c>
      <c r="CN8" s="45">
        <f t="shared" si="17"/>
        <v>0.9285714285714286</v>
      </c>
      <c r="CO8" s="45">
        <f t="shared" si="18"/>
        <v>1</v>
      </c>
      <c r="CP8" s="260">
        <f t="shared" si="19"/>
        <v>5089563.730671382</v>
      </c>
      <c r="CQ8" s="260">
        <f t="shared" si="20"/>
        <v>4371833.092925409</v>
      </c>
      <c r="CR8" s="260">
        <f t="shared" si="13"/>
        <v>475540.6004496607</v>
      </c>
      <c r="CT8" s="282">
        <f t="shared" si="21"/>
        <v>717730.6377459727</v>
      </c>
      <c r="CU8" s="318">
        <f t="shared" si="22"/>
        <v>0</v>
      </c>
    </row>
    <row r="9" spans="1:99" ht="12.75" customHeight="1">
      <c r="A9" s="422"/>
      <c r="B9" s="3" t="s">
        <v>11</v>
      </c>
      <c r="C9" s="7">
        <v>4</v>
      </c>
      <c r="D9" s="37">
        <v>4696061.24709316</v>
      </c>
      <c r="E9" s="144"/>
      <c r="F9" s="145">
        <v>2614696.19114189</v>
      </c>
      <c r="G9" s="86">
        <v>217025.03</v>
      </c>
      <c r="H9" s="87"/>
      <c r="I9" s="124"/>
      <c r="J9" s="87"/>
      <c r="K9" s="88">
        <v>154928.79</v>
      </c>
      <c r="L9" s="89">
        <v>0</v>
      </c>
      <c r="M9" s="146"/>
      <c r="N9" s="90"/>
      <c r="O9" s="94">
        <v>173538.07200000007</v>
      </c>
      <c r="P9" s="92"/>
      <c r="Q9" s="93"/>
      <c r="R9" s="92"/>
      <c r="S9" s="147">
        <v>226869.12</v>
      </c>
      <c r="T9" s="113"/>
      <c r="U9" s="147"/>
      <c r="V9" s="148"/>
      <c r="W9" s="56">
        <v>459584.46</v>
      </c>
      <c r="X9" s="56">
        <v>0</v>
      </c>
      <c r="Y9" s="56"/>
      <c r="Z9" s="57"/>
      <c r="AA9" s="75">
        <v>254650.30000000002</v>
      </c>
      <c r="AB9" s="149">
        <v>0</v>
      </c>
      <c r="AC9" s="150"/>
      <c r="AD9" s="61"/>
      <c r="AE9" s="62">
        <v>77820.41</v>
      </c>
      <c r="AF9" s="62">
        <v>0</v>
      </c>
      <c r="AG9" s="151"/>
      <c r="AH9" s="60"/>
      <c r="AI9" s="197">
        <v>288251.0075000001</v>
      </c>
      <c r="AJ9" s="147">
        <v>0</v>
      </c>
      <c r="AK9" s="147"/>
      <c r="AL9" s="148"/>
      <c r="AM9" s="198">
        <v>76228.29</v>
      </c>
      <c r="AN9" s="198">
        <v>0</v>
      </c>
      <c r="AO9" s="198"/>
      <c r="AP9" s="234"/>
      <c r="AQ9" s="152">
        <v>133801.85</v>
      </c>
      <c r="AR9" s="152">
        <v>0</v>
      </c>
      <c r="AS9" s="152"/>
      <c r="AT9" s="225"/>
      <c r="AU9" s="125">
        <v>0</v>
      </c>
      <c r="AV9" s="125">
        <v>0</v>
      </c>
      <c r="AW9" s="125"/>
      <c r="AX9" s="203"/>
      <c r="AY9" s="128">
        <v>272670.61</v>
      </c>
      <c r="AZ9" s="128">
        <v>0</v>
      </c>
      <c r="BA9" s="128"/>
      <c r="BB9" s="128"/>
      <c r="BC9" s="135">
        <f>'[1]Resumen'!C9</f>
        <v>607915.41</v>
      </c>
      <c r="BD9" s="135">
        <f>'[1]Resumen'!F9</f>
        <v>0</v>
      </c>
      <c r="BE9" s="135"/>
      <c r="BF9" s="135"/>
      <c r="BG9" s="253">
        <f>'[2]Resumen'!C9</f>
        <v>419201.62</v>
      </c>
      <c r="BH9" s="253">
        <f>'[2]Resumen'!F9</f>
        <v>0</v>
      </c>
      <c r="BI9" s="253"/>
      <c r="BJ9" s="253"/>
      <c r="BK9" s="264">
        <f>'[3]Resumen'!C9</f>
        <v>158413.68000000002</v>
      </c>
      <c r="BL9" s="264">
        <f>'[3]Resumen'!F9</f>
        <v>0</v>
      </c>
      <c r="BM9" s="264"/>
      <c r="BN9" s="264"/>
      <c r="BO9" s="270">
        <f>'[5]Resumen'!C9</f>
        <v>220222.80999999997</v>
      </c>
      <c r="BP9" s="270"/>
      <c r="BQ9" s="270"/>
      <c r="BR9" s="270"/>
      <c r="BS9" s="276">
        <f>'[4]Resumen'!C9</f>
        <v>279560.8737774</v>
      </c>
      <c r="BT9" s="276"/>
      <c r="BU9" s="276"/>
      <c r="BV9" s="276"/>
      <c r="BW9" s="26">
        <f t="shared" si="14"/>
        <v>1999.2271397697468</v>
      </c>
      <c r="BX9" s="45">
        <f t="shared" si="0"/>
        <v>0</v>
      </c>
      <c r="BY9" s="45">
        <f t="shared" si="1"/>
        <v>0</v>
      </c>
      <c r="BZ9" s="45">
        <f t="shared" si="2"/>
        <v>0</v>
      </c>
      <c r="CA9" s="45">
        <f t="shared" si="3"/>
        <v>0</v>
      </c>
      <c r="CB9" s="45">
        <f t="shared" si="4"/>
        <v>0</v>
      </c>
      <c r="CC9" s="45">
        <f t="shared" si="5"/>
        <v>0</v>
      </c>
      <c r="CD9" s="45">
        <f t="shared" si="6"/>
        <v>0</v>
      </c>
      <c r="CE9" s="45">
        <f t="shared" si="7"/>
        <v>0</v>
      </c>
      <c r="CF9" s="45">
        <f t="shared" si="8"/>
        <v>0</v>
      </c>
      <c r="CG9" s="45">
        <f t="shared" si="9"/>
        <v>0</v>
      </c>
      <c r="CH9" s="45">
        <f t="shared" si="10"/>
        <v>0</v>
      </c>
      <c r="CI9" s="45">
        <f t="shared" si="11"/>
        <v>0</v>
      </c>
      <c r="CJ9" s="45">
        <f t="shared" si="12"/>
        <v>0</v>
      </c>
      <c r="CK9" s="45">
        <f t="shared" si="15"/>
        <v>0.125</v>
      </c>
      <c r="CL9" s="45">
        <f t="shared" si="23"/>
        <v>0.375</v>
      </c>
      <c r="CM9" s="45">
        <f t="shared" si="16"/>
        <v>0.625</v>
      </c>
      <c r="CN9" s="45">
        <f t="shared" si="17"/>
        <v>0.875</v>
      </c>
      <c r="CO9" s="45">
        <f t="shared" si="18"/>
        <v>1</v>
      </c>
      <c r="CP9" s="260">
        <f t="shared" si="19"/>
        <v>8145497.116934977</v>
      </c>
      <c r="CQ9" s="260">
        <f t="shared" si="20"/>
        <v>6694218.842707136</v>
      </c>
      <c r="CR9" s="260">
        <f t="shared" si="13"/>
        <v>694609.7018058689</v>
      </c>
      <c r="CT9" s="282">
        <f t="shared" si="21"/>
        <v>1451278.2742278408</v>
      </c>
      <c r="CU9" s="318">
        <f t="shared" si="22"/>
        <v>0</v>
      </c>
    </row>
    <row r="10" spans="1:99" ht="12.75" customHeight="1">
      <c r="A10" s="422"/>
      <c r="B10" s="3" t="s">
        <v>12</v>
      </c>
      <c r="C10" s="7">
        <v>5</v>
      </c>
      <c r="D10" s="37">
        <v>5798560.323719959</v>
      </c>
      <c r="E10" s="144"/>
      <c r="F10" s="145">
        <v>3227551.952161356</v>
      </c>
      <c r="G10" s="86">
        <v>0</v>
      </c>
      <c r="H10" s="87"/>
      <c r="I10" s="124"/>
      <c r="J10" s="87"/>
      <c r="K10" s="88">
        <v>0</v>
      </c>
      <c r="L10" s="89">
        <v>0</v>
      </c>
      <c r="M10" s="146"/>
      <c r="N10" s="90"/>
      <c r="O10" s="94">
        <v>0</v>
      </c>
      <c r="P10" s="92"/>
      <c r="Q10" s="93"/>
      <c r="R10" s="92"/>
      <c r="S10" s="147">
        <v>0</v>
      </c>
      <c r="T10" s="113"/>
      <c r="U10" s="147"/>
      <c r="V10" s="148"/>
      <c r="W10" s="56">
        <v>405378.07</v>
      </c>
      <c r="X10" s="56">
        <v>0</v>
      </c>
      <c r="Y10" s="56"/>
      <c r="Z10" s="57"/>
      <c r="AA10" s="75">
        <v>0</v>
      </c>
      <c r="AB10" s="149">
        <v>0</v>
      </c>
      <c r="AC10" s="150"/>
      <c r="AD10" s="61"/>
      <c r="AE10" s="62">
        <v>149314.29</v>
      </c>
      <c r="AF10" s="62">
        <v>0</v>
      </c>
      <c r="AG10" s="151"/>
      <c r="AH10" s="60"/>
      <c r="AI10" s="197">
        <v>0</v>
      </c>
      <c r="AJ10" s="147">
        <v>0</v>
      </c>
      <c r="AK10" s="147"/>
      <c r="AL10" s="148"/>
      <c r="AM10" s="198">
        <v>0</v>
      </c>
      <c r="AN10" s="198">
        <v>0</v>
      </c>
      <c r="AO10" s="198"/>
      <c r="AP10" s="234"/>
      <c r="AQ10" s="152">
        <v>370753.65</v>
      </c>
      <c r="AR10" s="152">
        <v>0</v>
      </c>
      <c r="AS10" s="152"/>
      <c r="AT10" s="225"/>
      <c r="AU10" s="125">
        <v>578298.94</v>
      </c>
      <c r="AV10" s="125">
        <v>0</v>
      </c>
      <c r="AW10" s="125"/>
      <c r="AX10" s="227"/>
      <c r="AY10" s="128">
        <v>474988</v>
      </c>
      <c r="AZ10" s="128">
        <v>0</v>
      </c>
      <c r="BA10" s="128"/>
      <c r="BB10" s="128"/>
      <c r="BC10" s="135">
        <f>'[1]Resumen'!C10</f>
        <v>0</v>
      </c>
      <c r="BD10" s="135">
        <f>'[1]Resumen'!F10</f>
        <v>0</v>
      </c>
      <c r="BE10" s="135"/>
      <c r="BF10" s="135"/>
      <c r="BG10" s="253">
        <f>'[2]Resumen'!C10</f>
        <v>1163538.24</v>
      </c>
      <c r="BH10" s="253">
        <f>'[2]Resumen'!F10</f>
        <v>0</v>
      </c>
      <c r="BI10" s="253"/>
      <c r="BJ10" s="253"/>
      <c r="BK10" s="264">
        <f>'[3]Resumen'!C10</f>
        <v>905277.61</v>
      </c>
      <c r="BL10" s="264">
        <f>'[3]Resumen'!F10</f>
        <v>0</v>
      </c>
      <c r="BM10" s="264"/>
      <c r="BN10" s="264"/>
      <c r="BO10" s="270">
        <f>'[5]Resumen'!C10</f>
        <v>143384.65000000002</v>
      </c>
      <c r="BP10" s="270"/>
      <c r="BQ10" s="270"/>
      <c r="BR10" s="270"/>
      <c r="BS10" s="276">
        <f>'[4]Resumen'!C10</f>
        <v>1583000</v>
      </c>
      <c r="BT10" s="276"/>
      <c r="BU10" s="276"/>
      <c r="BV10" s="276"/>
      <c r="BW10" s="26">
        <f t="shared" si="14"/>
        <v>1998.783063184631</v>
      </c>
      <c r="BX10" s="45">
        <f t="shared" si="0"/>
        <v>0</v>
      </c>
      <c r="BY10" s="45">
        <f t="shared" si="1"/>
        <v>0</v>
      </c>
      <c r="BZ10" s="45">
        <f t="shared" si="2"/>
        <v>0</v>
      </c>
      <c r="CA10" s="45">
        <f t="shared" si="3"/>
        <v>0</v>
      </c>
      <c r="CB10" s="45">
        <f t="shared" si="4"/>
        <v>0</v>
      </c>
      <c r="CC10" s="45">
        <f t="shared" si="5"/>
        <v>0</v>
      </c>
      <c r="CD10" s="45">
        <f t="shared" si="6"/>
        <v>0</v>
      </c>
      <c r="CE10" s="45">
        <f t="shared" si="7"/>
        <v>0</v>
      </c>
      <c r="CF10" s="45">
        <f t="shared" si="8"/>
        <v>0</v>
      </c>
      <c r="CG10" s="45">
        <f t="shared" si="9"/>
        <v>0</v>
      </c>
      <c r="CH10" s="45">
        <f t="shared" si="10"/>
        <v>0</v>
      </c>
      <c r="CI10" s="45">
        <f t="shared" si="11"/>
        <v>0</v>
      </c>
      <c r="CJ10" s="45">
        <f t="shared" si="12"/>
        <v>0.09999999999999998</v>
      </c>
      <c r="CK10" s="45">
        <f t="shared" si="15"/>
        <v>0.30000000000000004</v>
      </c>
      <c r="CL10" s="45">
        <f t="shared" si="23"/>
        <v>0.5</v>
      </c>
      <c r="CM10" s="45">
        <f t="shared" si="16"/>
        <v>0.7</v>
      </c>
      <c r="CN10" s="45">
        <f t="shared" si="17"/>
        <v>0.9</v>
      </c>
      <c r="CO10" s="45">
        <f t="shared" si="18"/>
        <v>1</v>
      </c>
      <c r="CP10" s="260">
        <f t="shared" si="19"/>
        <v>10749881.675715448</v>
      </c>
      <c r="CQ10" s="260">
        <f t="shared" si="20"/>
        <v>6982568.913796196</v>
      </c>
      <c r="CR10" s="260">
        <f t="shared" si="13"/>
        <v>2540697.033333258</v>
      </c>
      <c r="CT10" s="282">
        <f t="shared" si="21"/>
        <v>3767312.7619192526</v>
      </c>
      <c r="CU10" s="318">
        <f t="shared" si="22"/>
        <v>0</v>
      </c>
    </row>
    <row r="11" spans="1:99" ht="12.75" customHeight="1">
      <c r="A11" s="422"/>
      <c r="B11" s="3" t="s">
        <v>13</v>
      </c>
      <c r="C11" s="7">
        <v>8</v>
      </c>
      <c r="D11" s="37">
        <v>0</v>
      </c>
      <c r="E11" s="144"/>
      <c r="F11" s="145">
        <v>0</v>
      </c>
      <c r="G11" s="86">
        <v>117405.06</v>
      </c>
      <c r="H11" s="87"/>
      <c r="I11" s="124"/>
      <c r="J11" s="87"/>
      <c r="K11" s="88">
        <v>0</v>
      </c>
      <c r="L11" s="89">
        <v>0</v>
      </c>
      <c r="M11" s="146"/>
      <c r="N11" s="90"/>
      <c r="O11" s="94">
        <v>98287.808233</v>
      </c>
      <c r="P11" s="92"/>
      <c r="Q11" s="93"/>
      <c r="R11" s="92"/>
      <c r="S11" s="147">
        <v>182960.31</v>
      </c>
      <c r="T11" s="113"/>
      <c r="U11" s="147"/>
      <c r="V11" s="148"/>
      <c r="W11" s="56">
        <v>6456.27</v>
      </c>
      <c r="X11" s="56">
        <v>0</v>
      </c>
      <c r="Y11" s="56"/>
      <c r="Z11" s="57"/>
      <c r="AA11" s="75">
        <v>0</v>
      </c>
      <c r="AB11" s="149">
        <v>0</v>
      </c>
      <c r="AC11" s="150"/>
      <c r="AD11" s="61"/>
      <c r="AE11" s="62">
        <v>0</v>
      </c>
      <c r="AF11" s="62">
        <v>0</v>
      </c>
      <c r="AG11" s="151"/>
      <c r="AH11" s="60"/>
      <c r="AI11" s="197">
        <v>110773.24650000002</v>
      </c>
      <c r="AJ11" s="147">
        <v>0</v>
      </c>
      <c r="AK11" s="147"/>
      <c r="AL11" s="148"/>
      <c r="AM11" s="198">
        <v>92773.35</v>
      </c>
      <c r="AN11" s="198">
        <v>0</v>
      </c>
      <c r="AO11" s="198"/>
      <c r="AP11" s="234"/>
      <c r="AQ11" s="152">
        <v>156532.66999999998</v>
      </c>
      <c r="AR11" s="152">
        <v>0</v>
      </c>
      <c r="AS11" s="152"/>
      <c r="AT11" s="186"/>
      <c r="AU11" s="125">
        <v>105997.39</v>
      </c>
      <c r="AV11" s="125">
        <v>0</v>
      </c>
      <c r="AW11" s="125"/>
      <c r="AX11" s="203"/>
      <c r="AY11" s="128">
        <v>53332.92</v>
      </c>
      <c r="AZ11" s="128">
        <v>0</v>
      </c>
      <c r="BA11" s="128"/>
      <c r="BB11" s="128"/>
      <c r="BC11" s="135">
        <f>'[1]Resumen'!C11</f>
        <v>150723.88</v>
      </c>
      <c r="BD11" s="135">
        <f>'[1]Resumen'!F11</f>
        <v>0</v>
      </c>
      <c r="BE11" s="135"/>
      <c r="BF11" s="135"/>
      <c r="BG11" s="253">
        <f>'[2]Resumen'!C11</f>
        <v>60981.62</v>
      </c>
      <c r="BH11" s="253">
        <f>'[2]Resumen'!F11</f>
        <v>0</v>
      </c>
      <c r="BI11" s="253"/>
      <c r="BJ11" s="253"/>
      <c r="BK11" s="264">
        <f>'[3]Resumen'!C11</f>
        <v>0</v>
      </c>
      <c r="BL11" s="264">
        <f>'[3]Resumen'!F11</f>
        <v>0</v>
      </c>
      <c r="BM11" s="264"/>
      <c r="BN11" s="264"/>
      <c r="BO11" s="270">
        <f>'[5]Resumen'!C11</f>
        <v>0</v>
      </c>
      <c r="BP11" s="270"/>
      <c r="BQ11" s="270"/>
      <c r="BR11" s="270"/>
      <c r="BS11" s="276">
        <f>'[4]Resumen'!C11</f>
        <v>0</v>
      </c>
      <c r="BT11" s="276"/>
      <c r="BU11" s="276"/>
      <c r="BV11" s="276"/>
      <c r="BW11" s="26">
        <f t="shared" si="14"/>
        <v>0</v>
      </c>
      <c r="BX11" s="45">
        <f t="shared" si="0"/>
        <v>0</v>
      </c>
      <c r="BY11" s="45">
        <f t="shared" si="1"/>
        <v>0</v>
      </c>
      <c r="BZ11" s="45">
        <f t="shared" si="2"/>
        <v>0</v>
      </c>
      <c r="CA11" s="45">
        <f t="shared" si="3"/>
        <v>0</v>
      </c>
      <c r="CB11" s="45">
        <f t="shared" si="4"/>
        <v>0</v>
      </c>
      <c r="CC11" s="45">
        <f t="shared" si="5"/>
        <v>0</v>
      </c>
      <c r="CD11" s="45">
        <f t="shared" si="6"/>
        <v>0</v>
      </c>
      <c r="CE11" s="45">
        <f t="shared" si="7"/>
        <v>0</v>
      </c>
      <c r="CF11" s="45">
        <f t="shared" si="8"/>
        <v>0</v>
      </c>
      <c r="CG11" s="45">
        <f t="shared" si="9"/>
        <v>0.0625</v>
      </c>
      <c r="CH11" s="45">
        <f t="shared" si="10"/>
        <v>0.1875</v>
      </c>
      <c r="CI11" s="45">
        <f t="shared" si="11"/>
        <v>0.3125</v>
      </c>
      <c r="CJ11" s="45">
        <f t="shared" si="12"/>
        <v>0.4375</v>
      </c>
      <c r="CK11" s="45">
        <f t="shared" si="15"/>
        <v>0.5625</v>
      </c>
      <c r="CL11" s="45">
        <f t="shared" si="23"/>
        <v>0.6875</v>
      </c>
      <c r="CM11" s="45">
        <f t="shared" si="16"/>
        <v>0.8125</v>
      </c>
      <c r="CN11" s="45">
        <f t="shared" si="17"/>
        <v>0.9375</v>
      </c>
      <c r="CO11" s="45">
        <f t="shared" si="18"/>
        <v>1</v>
      </c>
      <c r="CP11" s="260">
        <f t="shared" si="19"/>
        <v>924093.7580935057</v>
      </c>
      <c r="CQ11" s="260">
        <f t="shared" si="20"/>
        <v>386324.09143557894</v>
      </c>
      <c r="CR11" s="260">
        <f t="shared" si="13"/>
        <v>185054.750573874</v>
      </c>
      <c r="CT11" s="282">
        <f t="shared" si="21"/>
        <v>537769.6666579267</v>
      </c>
      <c r="CU11" s="318">
        <f t="shared" si="22"/>
        <v>0</v>
      </c>
    </row>
    <row r="12" spans="1:99" ht="12.75" customHeight="1" thickBot="1">
      <c r="A12" s="422"/>
      <c r="B12" s="10" t="s">
        <v>14</v>
      </c>
      <c r="C12" s="11">
        <v>17</v>
      </c>
      <c r="D12" s="154">
        <v>3671966.99152334</v>
      </c>
      <c r="E12" s="144"/>
      <c r="F12" s="155">
        <v>2042944.2144350202</v>
      </c>
      <c r="G12" s="86">
        <v>89880.83</v>
      </c>
      <c r="H12" s="95"/>
      <c r="I12" s="124"/>
      <c r="J12" s="95"/>
      <c r="K12" s="88">
        <v>334921.35</v>
      </c>
      <c r="L12" s="96">
        <v>0</v>
      </c>
      <c r="M12" s="146"/>
      <c r="N12" s="97"/>
      <c r="O12" s="91">
        <v>128967.56</v>
      </c>
      <c r="P12" s="98"/>
      <c r="Q12" s="93"/>
      <c r="R12" s="98"/>
      <c r="S12" s="85">
        <v>170960.37</v>
      </c>
      <c r="T12" s="113"/>
      <c r="U12" s="147"/>
      <c r="V12" s="35"/>
      <c r="W12" s="56">
        <v>501023.28</v>
      </c>
      <c r="X12" s="56">
        <v>0</v>
      </c>
      <c r="Y12" s="56"/>
      <c r="Z12" s="63"/>
      <c r="AA12" s="69">
        <v>294151.9000000001</v>
      </c>
      <c r="AB12" s="149">
        <v>0</v>
      </c>
      <c r="AC12" s="150"/>
      <c r="AD12" s="64"/>
      <c r="AE12" s="62">
        <v>231400.88</v>
      </c>
      <c r="AF12" s="62">
        <v>0</v>
      </c>
      <c r="AG12" s="151"/>
      <c r="AH12" s="65"/>
      <c r="AI12" s="204">
        <v>79872.89</v>
      </c>
      <c r="AJ12" s="147">
        <v>0</v>
      </c>
      <c r="AK12" s="147"/>
      <c r="AL12" s="35"/>
      <c r="AM12" s="198">
        <v>0</v>
      </c>
      <c r="AN12" s="198">
        <v>0</v>
      </c>
      <c r="AO12" s="198"/>
      <c r="AP12" s="235"/>
      <c r="AQ12" s="152">
        <v>0</v>
      </c>
      <c r="AR12" s="152">
        <v>0</v>
      </c>
      <c r="AS12" s="152"/>
      <c r="AT12" s="226"/>
      <c r="AU12" s="125">
        <v>13823.33</v>
      </c>
      <c r="AV12" s="125">
        <v>0</v>
      </c>
      <c r="AW12" s="125"/>
      <c r="AX12" s="205"/>
      <c r="AY12" s="129">
        <v>0</v>
      </c>
      <c r="AZ12" s="129">
        <v>0</v>
      </c>
      <c r="BA12" s="129"/>
      <c r="BB12" s="129"/>
      <c r="BC12" s="135">
        <f>'[1]Resumen'!C12</f>
        <v>83034.83</v>
      </c>
      <c r="BD12" s="143">
        <f>'[1]Resumen'!F12</f>
        <v>0</v>
      </c>
      <c r="BE12" s="136"/>
      <c r="BF12" s="136"/>
      <c r="BG12" s="254">
        <f>'[2]Resumen'!C12</f>
        <v>46720.15</v>
      </c>
      <c r="BH12" s="254">
        <f>'[2]Resumen'!F12</f>
        <v>0</v>
      </c>
      <c r="BI12" s="254"/>
      <c r="BJ12" s="254"/>
      <c r="BK12" s="265">
        <f>'[3]Resumen'!C12</f>
        <v>102771.54000000001</v>
      </c>
      <c r="BL12" s="265">
        <f>'[3]Resumen'!F12</f>
        <v>0</v>
      </c>
      <c r="BM12" s="265"/>
      <c r="BN12" s="265"/>
      <c r="BO12" s="270">
        <f>'[5]Resumen'!C12</f>
        <v>3365</v>
      </c>
      <c r="BP12" s="271"/>
      <c r="BQ12" s="271"/>
      <c r="BR12" s="271"/>
      <c r="BS12" s="276">
        <f>'[4]Resumen'!C12</f>
        <v>0</v>
      </c>
      <c r="BT12" s="277"/>
      <c r="BU12" s="277"/>
      <c r="BV12" s="277"/>
      <c r="BW12" s="26">
        <f t="shared" si="14"/>
        <v>1993.4581600884674</v>
      </c>
      <c r="BX12" s="45">
        <f t="shared" si="0"/>
        <v>0</v>
      </c>
      <c r="BY12" s="45">
        <f t="shared" si="1"/>
        <v>0.08823529411764708</v>
      </c>
      <c r="BZ12" s="45">
        <f t="shared" si="2"/>
        <v>0.1470588235294118</v>
      </c>
      <c r="CA12" s="45">
        <f t="shared" si="3"/>
        <v>0.20588235294117652</v>
      </c>
      <c r="CB12" s="45">
        <f t="shared" si="4"/>
        <v>0.2647058823529411</v>
      </c>
      <c r="CC12" s="46">
        <f t="shared" si="5"/>
        <v>0.32352941176470584</v>
      </c>
      <c r="CD12" s="45">
        <f t="shared" si="6"/>
        <v>0.38235294117647056</v>
      </c>
      <c r="CE12" s="45">
        <f t="shared" si="7"/>
        <v>0.4411764705882353</v>
      </c>
      <c r="CF12" s="45">
        <f t="shared" si="8"/>
        <v>0.5</v>
      </c>
      <c r="CG12" s="45">
        <f t="shared" si="9"/>
        <v>0.5588235294117647</v>
      </c>
      <c r="CH12" s="45">
        <f t="shared" si="10"/>
        <v>0.6176470588235294</v>
      </c>
      <c r="CI12" s="45">
        <f t="shared" si="11"/>
        <v>0.6764705882352942</v>
      </c>
      <c r="CJ12" s="45">
        <f t="shared" si="12"/>
        <v>0.7352941176470589</v>
      </c>
      <c r="CK12" s="45">
        <f t="shared" si="15"/>
        <v>0.7941176470588236</v>
      </c>
      <c r="CL12" s="45">
        <f t="shared" si="23"/>
        <v>0.8529411764705882</v>
      </c>
      <c r="CM12" s="45">
        <f t="shared" si="16"/>
        <v>0.9117647058823529</v>
      </c>
      <c r="CN12" s="45">
        <f t="shared" si="17"/>
        <v>0.9705882352941176</v>
      </c>
      <c r="CO12" s="45">
        <f t="shared" si="18"/>
        <v>1</v>
      </c>
      <c r="CP12" s="260">
        <f t="shared" si="19"/>
        <v>5410719.769133678</v>
      </c>
      <c r="CQ12" s="260">
        <f t="shared" si="20"/>
        <v>3671966.99152334</v>
      </c>
      <c r="CR12" s="260">
        <f>(D12-E12)*BX12+((G12-H12-(I12-J12))*G$60)*BY12+((K12-L12-(M12-N12))*K$60)*BZ12+((O12-P12-(Q12-R12))*O$60)*CA12+((S12-T12-(U12-V12))*S$60)*CB12+((W12-X12-(Y12-Z12))*W$60)*CC12+((AA12-AB12-(AC12-AD12))*AA$60)*CD12+((AE12-AF12-(AG12-AH12))*AE$60)*CE12+((AI12-AJ12-(AK12-AL12))*AI$60)*CF12+((AM12-AN12-(AO12-AP12))*$AM$60)*CG12+((AQ12-AR12-(AS12-AT12))*$AQ$60)*CH12+((AU12-AV12-(AW12-AX12))*$AU$60)*CI12+((AY12-AZ12-(BA12-BB12))*$AY$60)*CJ12+((BC12-BD12-(BE12-BF12))*$BC$60)*CK12+((BG12-BH12-(BI12-BJ12))*$BG$60)*CL12+((BK12-BL12-(BM12-BN12))*$BK$60)*CM12+((BO12-BP12-(BQ12-BR12))*$BO$60)*CN12+((BS12-BT12-(BU12-BV12))*$BS$60)*CO12</f>
        <v>640319.0586097812</v>
      </c>
      <c r="CT12" s="282">
        <f t="shared" si="21"/>
        <v>1738752.7776103378</v>
      </c>
      <c r="CU12" s="318">
        <f t="shared" si="22"/>
        <v>0</v>
      </c>
    </row>
    <row r="13" spans="1:99" ht="12.75" customHeight="1" thickBot="1">
      <c r="A13" s="423"/>
      <c r="B13" s="13" t="s">
        <v>15</v>
      </c>
      <c r="C13" s="14"/>
      <c r="D13" s="38">
        <f>SUM(D5:D12)</f>
        <v>52585618.151573755</v>
      </c>
      <c r="E13" s="38"/>
      <c r="F13" s="38">
        <f aca="true" t="shared" si="24" ref="F13:BD13">SUM(F5:F12)</f>
        <v>30043953.49279329</v>
      </c>
      <c r="G13" s="66">
        <f t="shared" si="24"/>
        <v>3740622.4299999997</v>
      </c>
      <c r="H13" s="66">
        <f t="shared" si="24"/>
        <v>0</v>
      </c>
      <c r="I13" s="66"/>
      <c r="J13" s="66">
        <f t="shared" si="24"/>
        <v>0</v>
      </c>
      <c r="K13" s="115">
        <f t="shared" si="24"/>
        <v>808861.3859999999</v>
      </c>
      <c r="L13" s="115">
        <f t="shared" si="24"/>
        <v>0</v>
      </c>
      <c r="M13" s="115"/>
      <c r="N13" s="115">
        <f t="shared" si="24"/>
        <v>0</v>
      </c>
      <c r="O13" s="67">
        <f t="shared" si="24"/>
        <v>1276647.9412330003</v>
      </c>
      <c r="P13" s="67">
        <f t="shared" si="24"/>
        <v>0</v>
      </c>
      <c r="Q13" s="67"/>
      <c r="R13" s="67">
        <f t="shared" si="24"/>
        <v>0</v>
      </c>
      <c r="S13" s="156">
        <f t="shared" si="24"/>
        <v>1114308.6</v>
      </c>
      <c r="T13" s="157">
        <f t="shared" si="24"/>
        <v>0</v>
      </c>
      <c r="U13" s="157"/>
      <c r="V13" s="158">
        <f t="shared" si="24"/>
        <v>0</v>
      </c>
      <c r="W13" s="66">
        <f t="shared" si="24"/>
        <v>2197174.6100000003</v>
      </c>
      <c r="X13" s="66">
        <f t="shared" si="24"/>
        <v>0</v>
      </c>
      <c r="Y13" s="66"/>
      <c r="Z13" s="66">
        <f t="shared" si="24"/>
        <v>0</v>
      </c>
      <c r="AA13" s="115">
        <f t="shared" si="24"/>
        <v>1429651.2100000002</v>
      </c>
      <c r="AB13" s="115">
        <f t="shared" si="24"/>
        <v>0</v>
      </c>
      <c r="AC13" s="115"/>
      <c r="AD13" s="115">
        <f t="shared" si="24"/>
        <v>0</v>
      </c>
      <c r="AE13" s="67">
        <f t="shared" si="24"/>
        <v>1118910.9100000001</v>
      </c>
      <c r="AF13" s="67">
        <f t="shared" si="24"/>
        <v>0</v>
      </c>
      <c r="AG13" s="67"/>
      <c r="AH13" s="116">
        <f t="shared" si="24"/>
        <v>0</v>
      </c>
      <c r="AI13" s="206">
        <f t="shared" si="24"/>
        <v>2765867.1404624</v>
      </c>
      <c r="AJ13" s="157">
        <f t="shared" si="24"/>
        <v>0</v>
      </c>
      <c r="AK13" s="157"/>
      <c r="AL13" s="158">
        <f t="shared" si="24"/>
        <v>0</v>
      </c>
      <c r="AM13" s="207">
        <f t="shared" si="24"/>
        <v>524984.4999999999</v>
      </c>
      <c r="AN13" s="236">
        <f t="shared" si="24"/>
        <v>0</v>
      </c>
      <c r="AO13" s="237"/>
      <c r="AP13" s="238"/>
      <c r="AQ13" s="184">
        <f t="shared" si="24"/>
        <v>1455482.0899999999</v>
      </c>
      <c r="AR13" s="188">
        <f t="shared" si="24"/>
        <v>0</v>
      </c>
      <c r="AS13" s="182"/>
      <c r="AT13" s="189"/>
      <c r="AU13" s="201">
        <f t="shared" si="24"/>
        <v>1567880.3699999999</v>
      </c>
      <c r="AV13" s="208">
        <f t="shared" si="24"/>
        <v>0</v>
      </c>
      <c r="AW13" s="199"/>
      <c r="AX13" s="209"/>
      <c r="AY13" s="130">
        <f t="shared" si="24"/>
        <v>1253316.15</v>
      </c>
      <c r="AZ13" s="130">
        <f t="shared" si="24"/>
        <v>0</v>
      </c>
      <c r="BA13" s="130"/>
      <c r="BB13" s="130"/>
      <c r="BC13" s="137">
        <f t="shared" si="24"/>
        <v>1627680.9</v>
      </c>
      <c r="BD13" s="137">
        <f t="shared" si="24"/>
        <v>0</v>
      </c>
      <c r="BE13" s="137"/>
      <c r="BF13" s="137"/>
      <c r="BG13" s="255">
        <f>+SUM(BG5:BG12)</f>
        <v>10786027.93</v>
      </c>
      <c r="BH13" s="255">
        <f>+SUM(BH5:BH12)</f>
        <v>0</v>
      </c>
      <c r="BI13" s="255"/>
      <c r="BJ13" s="255"/>
      <c r="BK13" s="266">
        <f>+SUM(BK5:BK12)</f>
        <v>6982533.2299999995</v>
      </c>
      <c r="BL13" s="266">
        <f>+SUM(BL5:BL12)</f>
        <v>0</v>
      </c>
      <c r="BM13" s="266"/>
      <c r="BN13" s="266"/>
      <c r="BO13" s="272">
        <f>+SUM(BO5:BO12)</f>
        <v>6846070.740000001</v>
      </c>
      <c r="BP13" s="272">
        <f>+SUM(BP5:BP12)</f>
        <v>0</v>
      </c>
      <c r="BQ13" s="272"/>
      <c r="BR13" s="272"/>
      <c r="BS13" s="278">
        <f>+SUM(BS5:BS12)</f>
        <v>9999670.296862608</v>
      </c>
      <c r="BT13" s="278">
        <f>+SUM(BT5:BT12)</f>
        <v>0</v>
      </c>
      <c r="BU13" s="278">
        <f>+SUM(BU5:BU12)</f>
        <v>0</v>
      </c>
      <c r="BV13" s="278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261">
        <f>SUM(CP5:CP12)</f>
        <v>100635477.26761167</v>
      </c>
      <c r="CQ13" s="261">
        <f>SUM(CQ5:CQ12)</f>
        <v>44541124.24045903</v>
      </c>
      <c r="CR13" s="261">
        <f>SUM(CR5:CR12)</f>
        <v>33412954.233360115</v>
      </c>
      <c r="CT13" s="282">
        <f t="shared" si="21"/>
        <v>56094353.027152635</v>
      </c>
      <c r="CU13" s="318">
        <f t="shared" si="22"/>
        <v>0</v>
      </c>
    </row>
    <row r="14" spans="1:99" ht="12.75" customHeight="1">
      <c r="A14" s="6"/>
      <c r="B14" s="4" t="s">
        <v>18</v>
      </c>
      <c r="C14" s="15"/>
      <c r="D14" s="40">
        <v>0</v>
      </c>
      <c r="E14" s="180"/>
      <c r="F14" s="76">
        <v>0</v>
      </c>
      <c r="G14" s="103"/>
      <c r="H14" s="103"/>
      <c r="I14" s="103"/>
      <c r="J14" s="103"/>
      <c r="K14" s="104"/>
      <c r="L14" s="105">
        <v>0</v>
      </c>
      <c r="M14" s="105"/>
      <c r="N14" s="104"/>
      <c r="O14" s="106"/>
      <c r="P14" s="106"/>
      <c r="Q14" s="106"/>
      <c r="R14" s="106"/>
      <c r="S14" s="161">
        <v>0</v>
      </c>
      <c r="T14" s="161"/>
      <c r="U14" s="162"/>
      <c r="V14" s="163"/>
      <c r="W14" s="72"/>
      <c r="X14" s="72"/>
      <c r="Y14" s="73"/>
      <c r="Z14" s="72"/>
      <c r="AA14" s="74"/>
      <c r="AB14" s="74"/>
      <c r="AC14" s="164"/>
      <c r="AD14" s="74"/>
      <c r="AE14" s="51"/>
      <c r="AF14" s="51"/>
      <c r="AG14" s="52"/>
      <c r="AH14" s="51"/>
      <c r="AI14" s="211"/>
      <c r="AJ14" s="163"/>
      <c r="AK14" s="163"/>
      <c r="AL14" s="163"/>
      <c r="AM14" s="212">
        <v>0</v>
      </c>
      <c r="AN14" s="239">
        <v>0</v>
      </c>
      <c r="AO14" s="239"/>
      <c r="AP14" s="240"/>
      <c r="AQ14" s="190">
        <v>0</v>
      </c>
      <c r="AR14" s="183">
        <v>0</v>
      </c>
      <c r="AS14" s="183"/>
      <c r="AT14" s="191"/>
      <c r="AU14" s="213">
        <v>0</v>
      </c>
      <c r="AV14" s="200">
        <v>0</v>
      </c>
      <c r="AW14" s="200"/>
      <c r="AX14" s="214"/>
      <c r="AY14" s="127">
        <v>0</v>
      </c>
      <c r="AZ14" s="127">
        <v>0</v>
      </c>
      <c r="BA14" s="127"/>
      <c r="BB14" s="127"/>
      <c r="BC14" s="142"/>
      <c r="BD14" s="142"/>
      <c r="BE14" s="142"/>
      <c r="BF14" s="142"/>
      <c r="BG14" s="253"/>
      <c r="BH14" s="253"/>
      <c r="BI14" s="253"/>
      <c r="BJ14" s="253"/>
      <c r="BK14" s="264"/>
      <c r="BL14" s="264"/>
      <c r="BM14" s="264"/>
      <c r="BN14" s="264"/>
      <c r="BO14" s="270"/>
      <c r="BP14" s="270"/>
      <c r="BQ14" s="270"/>
      <c r="BR14" s="270"/>
      <c r="BS14" s="276">
        <f>+BO14/2</f>
        <v>0</v>
      </c>
      <c r="BT14" s="276"/>
      <c r="BU14" s="276"/>
      <c r="BV14" s="276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260">
        <f>+D14-E14+(G14-I14)*G$61+(K14-M14)*K$61+(O14-Q14)*O$61+(S14-U14)*S$61+(W14-Y14)*W$61+(AA14-AC14)*AA$61+(AE14-AG14)*AE$61+(AI14-AK14)*AI$61+(AM14-AO14)*AM$61+(AQ14-AS14)*$AQ$61+(AU14-AW14)*$AU$61+(AY14-BA14)*$AY$61+(BC14-BE14)*$BC$61+(BG14-BI14)*$BG$61+(BK14-BM14)*$BK$61+(BO14-BQ14)*$BO$61+(BS14-BU14)*$BS$61</f>
        <v>0</v>
      </c>
      <c r="CQ14" s="260">
        <f>IF(BX14=0,D14-E14,0)+IF(BY14=0,(G14-I14)*G$61,0)+IF(BZ14=0,(K14-M14)*K$61,0)+IF(CA14=0,(O14-Q14)*O$61,0)+IF(CB14=0,(S14-U14)*S$61,0)+IF(CC14=0,(W14-Y14)*W$61,0)+IF(CD14=0,(AA14-AC14)*AA$61,0)+IF(CE14=0,(AE14-AG14)*AE$61,0)+IF(CF14=0,(AI14-AK14)*AI$61,0)+IF(CG14=0,(AM14-AO14)*AM$61,0)+IF(CH14=0,(AQ14-AS14)*$AQ$61,0)+IF(CI14=0,(AU14-AW14)*$AU$61,0)+IF(CJ14=0,(AY14-BA14)*$AY$61,0)++IF(CK14=0,(BC14-BE14)*$BC$61,0)+IF(CL14=0,(BG14-BI14)*$BG$61,0)+IF(CM14=0,(BK14-BM14)*$BK$61,0)+IF(CN14=0,(BO14-BQ14)*$BO$61,0)+IF(CO14=0,(BS14-BU14)*$BS$61,0)</f>
        <v>0</v>
      </c>
      <c r="CR14" s="260">
        <f>(D14-E14)*BX14+((G14-H14-(I14-J14))*G$61)*BY14+((K14-L14-(M14-N14))*K$61)*BZ14+((O14-P14-(Q14-R14))*O$61)*CA14+((S14-T14-(U14-V14))*S$61)*CB14+((W14-X14-(Y14-Z14))*W$61)*CC14+((AA14-AB14-(AC14-AD14))*AA$61)*CD14+((AE14-AF14-(AG14-AH14))*AE$61)*CE14+((AI14-AJ14-(AK14-AL14))*AI$61)*CF14+((AM14-AN14-(AO14-AP14))*$AM$61)*CG14+((AQ14-AR14-(AS14-AT14))*$AQ$61)*CH14+((AU14-AV14-(AW14-AX14))*$AU$61)*CI14+((AY14-AZ14-(BA14-BB14))*$AY$61)*CJ14+((BC14-BD14-(BE14-BF14))*$BC$61)*CK14+((BG14-BH14-(BI14-BJ14))*$BG$61)*CL14+((BK14-BL14-(BM14-BN14))*$BK$61)*CM14+((BO14-BP14-(BQ14-BR14))*$BO$61)*CN14+((BS14-BT14-(BU14-BV14))*$BS$61)*CO14</f>
        <v>0</v>
      </c>
      <c r="CT14" s="282">
        <f t="shared" si="21"/>
        <v>0</v>
      </c>
      <c r="CU14" s="318">
        <f>+I14*$G$61+M14*$K$61+Q14*$O$61+U14*$S$61+Y14*$W$61+AC14*$AA$61+AG14*$AE$61+AK14*$AI$61+AO14*$AM$61++AS14*$AQ$61+AW14*$AU$61+BA14*$AY$61+BE14*$BC$61+BI14*$BG$61+BM14*$BK$61+BQ14*$BO$61+BU14*$BS$61</f>
        <v>0</v>
      </c>
    </row>
    <row r="15" spans="1:99" ht="12.75" customHeight="1">
      <c r="A15" s="6"/>
      <c r="B15" s="3" t="s">
        <v>95</v>
      </c>
      <c r="C15" s="7">
        <v>30</v>
      </c>
      <c r="D15" s="37">
        <v>14258943.477268081</v>
      </c>
      <c r="E15" s="144"/>
      <c r="F15" s="145">
        <v>8161634.986512598</v>
      </c>
      <c r="G15" s="86">
        <v>152319</v>
      </c>
      <c r="H15" s="87"/>
      <c r="I15" s="124"/>
      <c r="J15" s="87"/>
      <c r="K15" s="88">
        <v>338129.06</v>
      </c>
      <c r="L15" s="89">
        <v>0</v>
      </c>
      <c r="M15" s="146"/>
      <c r="N15" s="90"/>
      <c r="O15" s="94">
        <v>0</v>
      </c>
      <c r="P15" s="92"/>
      <c r="Q15" s="93"/>
      <c r="R15" s="92"/>
      <c r="S15" s="147">
        <v>320245</v>
      </c>
      <c r="T15" s="113"/>
      <c r="U15" s="147"/>
      <c r="V15" s="148"/>
      <c r="W15" s="56">
        <v>11341.38</v>
      </c>
      <c r="X15" s="56">
        <v>0</v>
      </c>
      <c r="Y15" s="56"/>
      <c r="Z15" s="57"/>
      <c r="AA15" s="75">
        <v>12304.695</v>
      </c>
      <c r="AB15" s="149">
        <v>0</v>
      </c>
      <c r="AC15" s="150"/>
      <c r="AD15" s="61"/>
      <c r="AE15" s="62">
        <v>29864.48</v>
      </c>
      <c r="AF15" s="62">
        <v>0</v>
      </c>
      <c r="AG15" s="151"/>
      <c r="AH15" s="60"/>
      <c r="AI15" s="197">
        <v>0</v>
      </c>
      <c r="AJ15" s="147">
        <v>0</v>
      </c>
      <c r="AK15" s="147"/>
      <c r="AL15" s="148"/>
      <c r="AM15" s="198">
        <v>116035.58</v>
      </c>
      <c r="AN15" s="198">
        <v>0</v>
      </c>
      <c r="AO15" s="198"/>
      <c r="AP15" s="234"/>
      <c r="AQ15" s="152">
        <v>1076464.81</v>
      </c>
      <c r="AR15" s="152">
        <v>0</v>
      </c>
      <c r="AS15" s="152"/>
      <c r="AT15" s="186"/>
      <c r="AU15" s="125">
        <v>0</v>
      </c>
      <c r="AV15" s="125">
        <v>0</v>
      </c>
      <c r="AW15" s="125"/>
      <c r="AX15" s="203"/>
      <c r="AY15" s="128">
        <v>0</v>
      </c>
      <c r="AZ15" s="128">
        <v>0</v>
      </c>
      <c r="BA15" s="128"/>
      <c r="BB15" s="128"/>
      <c r="BC15" s="138">
        <f>'[1]Resumen'!C15</f>
        <v>0</v>
      </c>
      <c r="BD15" s="135">
        <f>'[1]Resumen'!F15</f>
        <v>0</v>
      </c>
      <c r="BE15" s="135"/>
      <c r="BF15" s="135"/>
      <c r="BG15" s="253">
        <f>'[2]Resumen'!C15</f>
        <v>0</v>
      </c>
      <c r="BH15" s="253">
        <f>'[2]Resumen'!F15</f>
        <v>0</v>
      </c>
      <c r="BI15" s="253"/>
      <c r="BJ15" s="253"/>
      <c r="BK15" s="264">
        <f>'[3]Resumen'!C15</f>
        <v>68791.2</v>
      </c>
      <c r="BL15" s="264">
        <f>'[3]Resumen'!F15</f>
        <v>0</v>
      </c>
      <c r="BM15" s="264"/>
      <c r="BN15" s="264"/>
      <c r="BO15" s="270">
        <f>'[5]Resumen'!C15</f>
        <v>0</v>
      </c>
      <c r="BP15" s="270"/>
      <c r="BQ15" s="270"/>
      <c r="BR15" s="270"/>
      <c r="BS15" s="276">
        <f>'[4]Resumen'!C15</f>
        <v>0</v>
      </c>
      <c r="BT15" s="276"/>
      <c r="BU15" s="276"/>
      <c r="BV15" s="276"/>
      <c r="BW15" s="26">
        <f>IF(D15=0,0,2001-(D15-F15)*C15/D15)</f>
        <v>1988.1716123277802</v>
      </c>
      <c r="BX15" s="45">
        <f>IF((1-($CP$2-$BW15)/$C15)&gt;0,(1-($CP$2-$BW15)/$C15),0)</f>
        <v>0.022387077592672222</v>
      </c>
      <c r="BY15" s="45">
        <f>IF((1-($CP$2-G$2)/$C15)&gt;0,(1-($CP$2-G$2)/$C15),0)</f>
        <v>0.4833333333333333</v>
      </c>
      <c r="BZ15" s="45">
        <f>IF((1-($CP$2-K$2)/$C15)&gt;0,(1-($CP$2-K$2)/$C15),0)</f>
        <v>0.5166666666666666</v>
      </c>
      <c r="CA15" s="45">
        <f>IF((1-($CP$2-O$2)/$C15)&gt;0,(1-($CP$2-O$2)/$C15),0)</f>
        <v>0.55</v>
      </c>
      <c r="CB15" s="45">
        <f>IF((1-($CP$2-S$2)/$C15)&gt;0,(1-($CP$2-S$2)/$C15),0)</f>
        <v>0.5833333333333333</v>
      </c>
      <c r="CC15" s="45">
        <f>IF((1-($CP$2-W$2)/$C15)&gt;0,(1-($CP$2-W$2)/$C15),0)</f>
        <v>0.6166666666666667</v>
      </c>
      <c r="CD15" s="45">
        <f>IF((1-($CP$2-AA$2)/$C15)&gt;0,(1-($CP$2-AA$2)/$C15),0)</f>
        <v>0.65</v>
      </c>
      <c r="CE15" s="45">
        <f>IF((1-($CP$2-AE$2)/$C15)&gt;0,(1-($CP$2-AE$2)/$C15),0)</f>
        <v>0.6833333333333333</v>
      </c>
      <c r="CF15" s="45">
        <f>IF((1-($CP$2-AI$2)/$C15)&gt;0,(1-($CP$2-AI$2)/$C15),0)</f>
        <v>0.7166666666666667</v>
      </c>
      <c r="CG15" s="45">
        <f>IF((1-($CP$2-AM$2)/$C15)&gt;0,(1-($CP$2-AM$2)/$C15),0)</f>
        <v>0.75</v>
      </c>
      <c r="CH15" s="45">
        <f>IF((1-($CP$2-AQ$2)/$C15)&gt;0,(1-($CP$2-AQ$2)/$C15),0)</f>
        <v>0.7833333333333333</v>
      </c>
      <c r="CI15" s="45">
        <f>IF((1-($CP$2-AU$2)/$C15)&gt;0,(1-($CP$2-AU$2)/$C15),0)</f>
        <v>0.8166666666666667</v>
      </c>
      <c r="CJ15" s="45">
        <f>IF((1-($CP$2-AY$2)/$C15)&gt;0,(1-($CP$2-AY$2)/$C15),0)</f>
        <v>0.85</v>
      </c>
      <c r="CK15" s="45">
        <f>IF((1-($CP$2-BC$2)/$C15)&gt;0,(1-($CP$2-BC$2)/$C15),0)</f>
        <v>0.8833333333333333</v>
      </c>
      <c r="CL15" s="45">
        <f>IF((1-($CP$2-BG$2)/$C15)&gt;0,(1-($CP$2-BG$2)/$C15),0)</f>
        <v>0.9166666666666666</v>
      </c>
      <c r="CM15" s="45">
        <f>IF((1-($CP$2-BK$2)/$C15)&gt;0,(1-($CP$2-BK$2)/$C15),0)</f>
        <v>0.95</v>
      </c>
      <c r="CN15" s="45">
        <f>IF((1-($CP$2-BO$2)/$C15)&gt;0,(1-($CP$2-BO$2)/$C15),0)</f>
        <v>0.9833333333333333</v>
      </c>
      <c r="CO15" s="45">
        <f>IF((1-($CP$2-BS$2)/$C15)&gt;0,(1-($CP$2-BS$2)/$C15),0)</f>
        <v>1</v>
      </c>
      <c r="CP15" s="260">
        <f>+D15-E15+(G15-I15)*G$61+(K15-M15)*K$61+(O15-Q15)*O$61+(S15-U15)*S$61+(W15-Y15)*W$61+(AA15-AC15)*AA$61+(AE15-AG15)*AE$61+(AI15-AK15)*AI$61+(AM15-AO15)*AM$61+(AQ15-AS15)*$AQ$61+(AU15-AW15)*$AU$61+(AY15-BA15)*$AY$61+(BC15-BE15)*$BC$61+(BG15-BI15)*$BG$61+(BK15-BM15)*$BK$61+(BO15-BQ15)*$BO$61+(BS15-BU15)*$BS$61</f>
        <v>16112783.935102344</v>
      </c>
      <c r="CQ15" s="260">
        <f>IF(BX15=0,D15-E15,0)+IF(BY15=0,(G15-I15)*G$61,0)+IF(BZ15=0,(K15-M15)*K$61,0)+IF(CA15=0,(O15-Q15)*O$61,0)+IF(CB15=0,(S15-U15)*S$61,0)+IF(CC15=0,(W15-Y15)*W$61,0)+IF(CD15=0,(AA15-AC15)*AA$61,0)+IF(CE15=0,(AE15-AG15)*AE$61,0)+IF(CF15=0,(AI15-AK15)*AI$61,0)+IF(CG15=0,(AM15-AO15)*AM$61,0)+IF(CH15=0,(AQ15-AS15)*$AQ$61,0)+IF(CI15=0,(AU15-AW15)*$AU$61,0)+IF(CJ15=0,(AY15-BA15)*$AY$61,0)++IF(CK15=0,(BC15-BE15)*$BC$61,0)+IF(CL15=0,(BG15-BI15)*$BG$61,0)+IF(CM15=0,(BK15-BM15)*$BK$61,0)+IF(CN15=0,(BO15-BQ15)*$BO$61,0)+IF(CO15=0,(BS15-BU15)*$BS$61,0)</f>
        <v>0</v>
      </c>
      <c r="CR15" s="260">
        <f>(D15-E15)*BX15+((G15-H15-(I15-J15))*G$61)*BY15+((K15-L15-(M15-N15))*K$61)*BZ15+((O15-P15-(Q15-R15))*O$61)*CA15+((S15-T15-(U15-V15))*S$61)*CB15+((W15-X15-(Y15-Z15))*W$61)*CC15+((AA15-AB15-(AC15-AD15))*AA$61)*CD15+((AE15-AF15-(AG15-AH15))*AE$61)*CE15+((AI15-AJ15-(AK15-AL15))*AI$61)*CF15+((AM15-AN15-(AO15-AP15))*$AM$61)*CG15+((AQ15-AR15-(AS15-AT15))*$AQ$61)*CH15+((AU15-AV15-(AW15-AX15))*$AU$61)*CI15+((AY15-AZ15-(BA15-BB15))*$AY$61)*CJ15+((BC15-BD15-(BE15-BF15))*$BC$61)*CK15+((BG15-BH15-(BI15-BJ15))*$BG$61)*CL15+((BK15-BL15-(BM15-BN15))*$BK$61)*CM15+((BO15-BP15-(BQ15-BR15))*$BO$61)*CN15+((BS15-BT15-(BU15-BV15))*$BS$61)*CO15</f>
        <v>1597958.4587590692</v>
      </c>
      <c r="CT15" s="282">
        <f t="shared" si="21"/>
        <v>16112783.935102344</v>
      </c>
      <c r="CU15" s="318">
        <f aca="true" t="shared" si="25" ref="CU15:CU45">+I15*$G$61+M15*$K$61+Q15*$O$61+U15*$S$61+Y15*$W$61+AC15*$AA$61+AG15*$AE$61+AK15*$AI$61+AO15*$AM$61++AS15*$AQ$61+AW15*$AU$61+BA15*$AY$61+BE15*$BC$61+BI15*$BG$61+BM15*$BK$61+BQ15*$BO$61+BU15*$BS$61</f>
        <v>0</v>
      </c>
    </row>
    <row r="16" spans="1:99" ht="12.75" customHeight="1">
      <c r="A16" s="6"/>
      <c r="B16" s="3" t="s">
        <v>96</v>
      </c>
      <c r="C16" s="7">
        <v>30</v>
      </c>
      <c r="D16" s="37">
        <v>0</v>
      </c>
      <c r="E16" s="144"/>
      <c r="F16" s="145">
        <v>0</v>
      </c>
      <c r="G16" s="86">
        <v>0</v>
      </c>
      <c r="H16" s="87"/>
      <c r="I16" s="124"/>
      <c r="J16" s="87"/>
      <c r="K16" s="88">
        <v>0</v>
      </c>
      <c r="L16" s="89">
        <v>0</v>
      </c>
      <c r="M16" s="146"/>
      <c r="N16" s="90"/>
      <c r="O16" s="94">
        <v>0</v>
      </c>
      <c r="P16" s="92"/>
      <c r="Q16" s="93"/>
      <c r="R16" s="92"/>
      <c r="S16" s="147">
        <v>2783529.55</v>
      </c>
      <c r="T16" s="113"/>
      <c r="U16" s="147"/>
      <c r="V16" s="148"/>
      <c r="W16" s="56">
        <v>1604617.82</v>
      </c>
      <c r="X16" s="56">
        <v>0</v>
      </c>
      <c r="Y16" s="56"/>
      <c r="Z16" s="57"/>
      <c r="AA16" s="75">
        <v>0</v>
      </c>
      <c r="AB16" s="149">
        <v>0</v>
      </c>
      <c r="AC16" s="150"/>
      <c r="AD16" s="61"/>
      <c r="AE16" s="62">
        <v>2009540.01</v>
      </c>
      <c r="AF16" s="62">
        <v>0</v>
      </c>
      <c r="AG16" s="151"/>
      <c r="AH16" s="60"/>
      <c r="AI16" s="197">
        <v>0</v>
      </c>
      <c r="AJ16" s="147">
        <v>0</v>
      </c>
      <c r="AK16" s="147"/>
      <c r="AL16" s="148"/>
      <c r="AM16" s="198">
        <v>0</v>
      </c>
      <c r="AN16" s="198">
        <v>0</v>
      </c>
      <c r="AO16" s="198"/>
      <c r="AP16" s="234"/>
      <c r="AQ16" s="152">
        <v>0</v>
      </c>
      <c r="AR16" s="152">
        <v>0</v>
      </c>
      <c r="AS16" s="152"/>
      <c r="AT16" s="186"/>
      <c r="AU16" s="125">
        <v>0</v>
      </c>
      <c r="AV16" s="125">
        <v>0</v>
      </c>
      <c r="AW16" s="125"/>
      <c r="AX16" s="203"/>
      <c r="AY16" s="128">
        <v>865449.26</v>
      </c>
      <c r="AZ16" s="128">
        <v>0</v>
      </c>
      <c r="BA16" s="128"/>
      <c r="BB16" s="128"/>
      <c r="BC16" s="138">
        <f>'[1]Resumen'!C16</f>
        <v>0</v>
      </c>
      <c r="BD16" s="135">
        <f>'[1]Resumen'!F16</f>
        <v>0</v>
      </c>
      <c r="BE16" s="135"/>
      <c r="BF16" s="135"/>
      <c r="BG16" s="253">
        <f>'[2]Resumen'!C16</f>
        <v>0</v>
      </c>
      <c r="BH16" s="253">
        <f>'[2]Resumen'!F16</f>
        <v>0</v>
      </c>
      <c r="BI16" s="253"/>
      <c r="BJ16" s="253"/>
      <c r="BK16" s="264">
        <f>'[3]Resumen'!C16</f>
        <v>0</v>
      </c>
      <c r="BL16" s="264">
        <f>'[3]Resumen'!F16</f>
        <v>0</v>
      </c>
      <c r="BM16" s="264"/>
      <c r="BN16" s="264"/>
      <c r="BO16" s="270">
        <f>'[5]Resumen'!C16</f>
        <v>0</v>
      </c>
      <c r="BP16" s="270"/>
      <c r="BQ16" s="270"/>
      <c r="BR16" s="270"/>
      <c r="BS16" s="276">
        <f>'[4]Resumen'!C16</f>
        <v>0</v>
      </c>
      <c r="BT16" s="276"/>
      <c r="BU16" s="276"/>
      <c r="BV16" s="276"/>
      <c r="BW16" s="26">
        <f>IF(D16=0,0,2001-(D16-F16)*C16/D16)</f>
        <v>0</v>
      </c>
      <c r="BX16" s="45">
        <f>IF((1-($CP$2-$BW16)/$C16)&gt;0,(1-($CP$2-$BW16)/$C16),0)</f>
        <v>0</v>
      </c>
      <c r="BY16" s="45">
        <f>IF((1-($CP$2-G$2)/$C16)&gt;0,(1-($CP$2-G$2)/$C16),0)</f>
        <v>0.4833333333333333</v>
      </c>
      <c r="BZ16" s="45">
        <f>IF((1-($CP$2-K$2)/$C16)&gt;0,(1-($CP$2-K$2)/$C16),0)</f>
        <v>0.5166666666666666</v>
      </c>
      <c r="CA16" s="45">
        <f>IF((1-($CP$2-O$2)/$C16)&gt;0,(1-($CP$2-O$2)/$C16),0)</f>
        <v>0.55</v>
      </c>
      <c r="CB16" s="45">
        <f>IF((1-($CP$2-S$2)/$C16)&gt;0,(1-($CP$2-S$2)/$C16),0)</f>
        <v>0.5833333333333333</v>
      </c>
      <c r="CC16" s="45">
        <f>IF((1-($CP$2-W$2)/$C16)&gt;0,(1-($CP$2-W$2)/$C16),0)</f>
        <v>0.6166666666666667</v>
      </c>
      <c r="CD16" s="45">
        <f>IF((1-($CP$2-AA$2)/$C16)&gt;0,(1-($CP$2-AA$2)/$C16),0)</f>
        <v>0.65</v>
      </c>
      <c r="CE16" s="45">
        <f>IF((1-($CP$2-AE$2)/$C16)&gt;0,(1-($CP$2-AE$2)/$C16),0)</f>
        <v>0.6833333333333333</v>
      </c>
      <c r="CF16" s="45">
        <f>IF((1-($CP$2-AI$2)/$C16)&gt;0,(1-($CP$2-AI$2)/$C16),0)</f>
        <v>0.7166666666666667</v>
      </c>
      <c r="CG16" s="45">
        <f>IF((1-($CP$2-AM$2)/$C16)&gt;0,(1-($CP$2-AM$2)/$C16),0)</f>
        <v>0.75</v>
      </c>
      <c r="CH16" s="45">
        <f>IF((1-($CP$2-AQ$2)/$C16)&gt;0,(1-($CP$2-AQ$2)/$C16),0)</f>
        <v>0.7833333333333333</v>
      </c>
      <c r="CI16" s="45">
        <f>IF((1-($CP$2-AU$2)/$C16)&gt;0,(1-($CP$2-AU$2)/$C16),0)</f>
        <v>0.8166666666666667</v>
      </c>
      <c r="CJ16" s="45">
        <f>IF((1-($CP$2-AY$2)/$C16)&gt;0,(1-($CP$2-AY$2)/$C16),0)</f>
        <v>0.85</v>
      </c>
      <c r="CK16" s="45">
        <f>IF((1-($CP$2-BC$2)/$C16)&gt;0,(1-($CP$2-BC$2)/$C16),0)</f>
        <v>0.8833333333333333</v>
      </c>
      <c r="CL16" s="45">
        <f>IF((1-($CP$2-BG$2)/$C16)&gt;0,(1-($CP$2-BG$2)/$C16),0)</f>
        <v>0.9166666666666666</v>
      </c>
      <c r="CM16" s="45">
        <f>IF((1-($CP$2-BK$2)/$C16)&gt;0,(1-($CP$2-BK$2)/$C16),0)</f>
        <v>0.95</v>
      </c>
      <c r="CN16" s="45">
        <f>IF((1-($CP$2-BO$2)/$C16)&gt;0,(1-($CP$2-BO$2)/$C16),0)</f>
        <v>0.9833333333333333</v>
      </c>
      <c r="CO16" s="45">
        <f>IF((1-($CP$2-BS$2)/$C16)&gt;0,(1-($CP$2-BS$2)/$C16),0)</f>
        <v>1</v>
      </c>
      <c r="CP16" s="260">
        <f>+D16-E16+(G16-I16)*G$61+(K16-M16)*K$61+(O16-Q16)*O$61+(S16-U16)*S$61+(W16-Y16)*W$61+(AA16-AC16)*AA$61+(AE16-AG16)*AE$61+(AI16-AK16)*AI$61+(AM16-AO16)*AM$61+(AQ16-AS16)*$AQ$61+(AU16-AW16)*$AU$61+(AY16-BA16)*$AY$61+(BC16-BE16)*$BC$61+(BG16-BI16)*$BG$61+(BK16-BM16)*$BK$61+(BO16-BQ16)*$BO$61+(BS16-BU16)*$BS$61</f>
        <v>6255240.207620253</v>
      </c>
      <c r="CQ16" s="260">
        <f>IF(BX16=0,D16-E16,0)+IF(BY16=0,(G16-I16)*G$61,0)+IF(BZ16=0,(K16-M16)*K$61,0)+IF(CA16=0,(O16-Q16)*O$61,0)+IF(CB16=0,(S16-U16)*S$61,0)+IF(CC16=0,(W16-Y16)*W$61,0)+IF(CD16=0,(AA16-AC16)*AA$61,0)+IF(CE16=0,(AE16-AG16)*AE$61,0)+IF(CF16=0,(AI16-AK16)*AI$61,0)+IF(CG16=0,(AM16-AO16)*AM$61,0)+IF(CH16=0,(AQ16-AS16)*$AQ$61,0)+IF(CI16=0,(AU16-AW16)*$AU$61,0)+IF(CJ16=0,(AY16-BA16)*$AY$61,0)++IF(CK16=0,(BC16-BE16)*$BC$61,0)+IF(CL16=0,(BG16-BI16)*$BG$61,0)+IF(CM16=0,(BK16-BM16)*$BK$61,0)+IF(CN16=0,(BO16-BQ16)*$BO$61,0)+IF(CO16=0,(BS16-BU16)*$BS$61,0)</f>
        <v>0</v>
      </c>
      <c r="CR16" s="260">
        <f>(D16-E16)*BX16+((G16-H16-(I16-J16))*G$61)*BY16+((K16-L16-(M16-N16))*K$61)*BZ16+((O16-P16-(Q16-R16))*O$61)*CA16+((S16-T16-(U16-V16))*S$61)*CB16+((W16-X16-(Y16-Z16))*W$61)*CC16+((AA16-AB16-(AC16-AD16))*AA$61)*CD16+((AE16-AF16-(AG16-AH16))*AE$61)*CE16+((AI16-AJ16-(AK16-AL16))*AI$61)*CF16+((AM16-AN16-(AO16-AP16))*$AM$61)*CG16+((AQ16-AR16-(AS16-AT16))*$AQ$61)*CH16+((AU16-AV16-(AW16-AX16))*$AU$61)*CI16+((AY16-AZ16-(BA16-BB16))*$AY$61)*CJ16+((BC16-BD16-(BE16-BF16))*$BC$61)*CK16+((BG16-BH16-(BI16-BJ16))*$BG$61)*CL16+((BK16-BL16-(BM16-BN16))*$BK$61)*CM16+((BO16-BP16-(BQ16-BR16))*$BO$61)*CN16+((BS16-BT16-(BU16-BV16))*$BS$61)*CO16</f>
        <v>4060387.659844532</v>
      </c>
      <c r="CT16" s="282">
        <f t="shared" si="21"/>
        <v>6255240.207620253</v>
      </c>
      <c r="CU16" s="318">
        <f t="shared" si="25"/>
        <v>0</v>
      </c>
    </row>
    <row r="17" spans="1:99" ht="12.75" customHeight="1">
      <c r="A17" s="6"/>
      <c r="B17" s="3" t="s">
        <v>98</v>
      </c>
      <c r="C17" s="7">
        <v>30</v>
      </c>
      <c r="D17" s="37">
        <v>18156752.043342188</v>
      </c>
      <c r="E17" s="144"/>
      <c r="F17" s="145">
        <v>10392690.240663446</v>
      </c>
      <c r="G17" s="86">
        <v>4326524.08</v>
      </c>
      <c r="H17" s="87"/>
      <c r="I17" s="124"/>
      <c r="J17" s="87"/>
      <c r="K17" s="88">
        <v>157348.18</v>
      </c>
      <c r="L17" s="89">
        <v>0</v>
      </c>
      <c r="M17" s="146"/>
      <c r="N17" s="90"/>
      <c r="O17" s="94">
        <v>1381720.04</v>
      </c>
      <c r="P17" s="92"/>
      <c r="Q17" s="93"/>
      <c r="R17" s="92"/>
      <c r="S17" s="147">
        <v>6562191</v>
      </c>
      <c r="T17" s="113"/>
      <c r="U17" s="147"/>
      <c r="V17" s="148"/>
      <c r="W17" s="56">
        <v>1779943</v>
      </c>
      <c r="X17" s="56">
        <v>0</v>
      </c>
      <c r="Y17" s="56"/>
      <c r="Z17" s="57"/>
      <c r="AA17" s="75">
        <v>0</v>
      </c>
      <c r="AB17" s="149">
        <v>0</v>
      </c>
      <c r="AC17" s="150"/>
      <c r="AD17" s="61"/>
      <c r="AE17" s="62">
        <v>166644.7334</v>
      </c>
      <c r="AF17" s="62">
        <v>0</v>
      </c>
      <c r="AG17" s="151"/>
      <c r="AH17" s="60"/>
      <c r="AI17" s="197">
        <v>0</v>
      </c>
      <c r="AJ17" s="147">
        <v>0</v>
      </c>
      <c r="AK17" s="147"/>
      <c r="AL17" s="148"/>
      <c r="AM17" s="198">
        <v>334932</v>
      </c>
      <c r="AN17" s="198">
        <v>0</v>
      </c>
      <c r="AO17" s="198"/>
      <c r="AP17" s="234"/>
      <c r="AQ17" s="152">
        <v>6198413.53</v>
      </c>
      <c r="AR17" s="152">
        <v>0</v>
      </c>
      <c r="AS17" s="152"/>
      <c r="AT17" s="186"/>
      <c r="AU17" s="125">
        <v>151071</v>
      </c>
      <c r="AV17" s="125">
        <v>0</v>
      </c>
      <c r="AW17" s="125"/>
      <c r="AX17" s="203"/>
      <c r="AY17" s="128">
        <v>4576000.1899999995</v>
      </c>
      <c r="AZ17" s="128">
        <v>0</v>
      </c>
      <c r="BA17" s="128"/>
      <c r="BB17" s="128"/>
      <c r="BC17" s="138">
        <f>'[1]Resumen'!C17</f>
        <v>142571.36</v>
      </c>
      <c r="BD17" s="135">
        <f>'[1]Resumen'!F17</f>
        <v>0</v>
      </c>
      <c r="BE17" s="135"/>
      <c r="BF17" s="135"/>
      <c r="BG17" s="253">
        <f>'[2]Resumen'!C17</f>
        <v>627083.9099999999</v>
      </c>
      <c r="BH17" s="253">
        <f>'[2]Resumen'!F17</f>
        <v>0</v>
      </c>
      <c r="BI17" s="253"/>
      <c r="BJ17" s="253"/>
      <c r="BK17" s="264">
        <f>'[3]Resumen'!C17</f>
        <v>3314374</v>
      </c>
      <c r="BL17" s="264">
        <f>'[3]Resumen'!F17</f>
        <v>0</v>
      </c>
      <c r="BM17" s="264"/>
      <c r="BN17" s="264"/>
      <c r="BO17" s="270">
        <f>'[5]Resumen'!C17</f>
        <v>26484224.05</v>
      </c>
      <c r="BP17" s="270"/>
      <c r="BQ17" s="270"/>
      <c r="BR17" s="270"/>
      <c r="BS17" s="276">
        <f>'[4]Resumen'!C17</f>
        <v>16300000</v>
      </c>
      <c r="BT17" s="276"/>
      <c r="BU17" s="276"/>
      <c r="BV17" s="276"/>
      <c r="BW17" s="26">
        <f>IF(D17=0,0,2001-(D17-F17)*C17/D17)</f>
        <v>1988.1716123277802</v>
      </c>
      <c r="BX17" s="45">
        <f>IF((1-($CP$2-$BW17)/$C17)&gt;0,(1-($CP$2-$BW17)/$C17),0)</f>
        <v>0.022387077592672222</v>
      </c>
      <c r="BY17" s="45">
        <f>IF((1-($CP$2-G$2)/$C17)&gt;0,(1-($CP$2-G$2)/$C17),0)</f>
        <v>0.4833333333333333</v>
      </c>
      <c r="BZ17" s="45">
        <f>IF((1-($CP$2-K$2)/$C17)&gt;0,(1-($CP$2-K$2)/$C17),0)</f>
        <v>0.5166666666666666</v>
      </c>
      <c r="CA17" s="45">
        <f>IF((1-($CP$2-O$2)/$C17)&gt;0,(1-($CP$2-O$2)/$C17),0)</f>
        <v>0.55</v>
      </c>
      <c r="CB17" s="45">
        <f>IF((1-($CP$2-S$2)/$C17)&gt;0,(1-($CP$2-S$2)/$C17),0)</f>
        <v>0.5833333333333333</v>
      </c>
      <c r="CC17" s="45">
        <f>IF((1-($CP$2-W$2)/$C17)&gt;0,(1-($CP$2-W$2)/$C17),0)</f>
        <v>0.6166666666666667</v>
      </c>
      <c r="CD17" s="45">
        <f>IF((1-($CP$2-AA$2)/$C17)&gt;0,(1-($CP$2-AA$2)/$C17),0)</f>
        <v>0.65</v>
      </c>
      <c r="CE17" s="45">
        <f>IF((1-($CP$2-AE$2)/$C17)&gt;0,(1-($CP$2-AE$2)/$C17),0)</f>
        <v>0.6833333333333333</v>
      </c>
      <c r="CF17" s="45">
        <f>IF((1-($CP$2-AI$2)/$C17)&gt;0,(1-($CP$2-AI$2)/$C17),0)</f>
        <v>0.7166666666666667</v>
      </c>
      <c r="CG17" s="45">
        <f>IF((1-($CP$2-AM$2)/$C17)&gt;0,(1-($CP$2-AM$2)/$C17),0)</f>
        <v>0.75</v>
      </c>
      <c r="CH17" s="45">
        <f>IF((1-($CP$2-AQ$2)/$C17)&gt;0,(1-($CP$2-AQ$2)/$C17),0)</f>
        <v>0.7833333333333333</v>
      </c>
      <c r="CI17" s="45">
        <f>IF((1-($CP$2-AU$2)/$C17)&gt;0,(1-($CP$2-AU$2)/$C17),0)</f>
        <v>0.8166666666666667</v>
      </c>
      <c r="CJ17" s="45">
        <f>IF((1-($CP$2-AY$2)/$C17)&gt;0,(1-($CP$2-AY$2)/$C17),0)</f>
        <v>0.85</v>
      </c>
      <c r="CK17" s="45">
        <f>IF((1-($CP$2-BC$2)/$C17)&gt;0,(1-($CP$2-BC$2)/$C17),0)</f>
        <v>0.8833333333333333</v>
      </c>
      <c r="CL17" s="45">
        <f>IF((1-($CP$2-BG$2)/$C17)&gt;0,(1-($CP$2-BG$2)/$C17),0)</f>
        <v>0.9166666666666666</v>
      </c>
      <c r="CM17" s="45">
        <f>IF((1-($CP$2-BK$2)/$C17)&gt;0,(1-($CP$2-BK$2)/$C17),0)</f>
        <v>0.95</v>
      </c>
      <c r="CN17" s="45">
        <f>IF((1-($CP$2-BO$2)/$C17)&gt;0,(1-($CP$2-BO$2)/$C17),0)</f>
        <v>0.9833333333333333</v>
      </c>
      <c r="CO17" s="45">
        <f>IF((1-($CP$2-BS$2)/$C17)&gt;0,(1-($CP$2-BS$2)/$C17),0)</f>
        <v>1</v>
      </c>
      <c r="CP17" s="260">
        <f>+D17-E17+(G17-I17)*G$61+(K17-M17)*K$61+(O17-Q17)*O$61+(S17-U17)*S$61+(W17-Y17)*W$61+(AA17-AC17)*AA$61+(AE17-AG17)*AE$61+(AI17-AK17)*AI$61+(AM17-AO17)*AM$61+(AQ17-AS17)*$AQ$61+(AU17-AW17)*$AU$61+(AY17-BA17)*$AY$61+(BC17-BE17)*$BC$61+(BG17-BI17)*$BG$61+(BK17-BM17)*$BK$61+(BO17-BQ17)*$BO$61+(BS17-BU17)*$BS$61</f>
        <v>78697976.22667535</v>
      </c>
      <c r="CQ17" s="260">
        <f>IF(BX17=0,D17-E17,0)+IF(BY17=0,(G17-I17)*G$61,0)+IF(BZ17=0,(K17-M17)*K$61,0)+IF(CA17=0,(O17-Q17)*O$61,0)+IF(CB17=0,(S17-U17)*S$61,0)+IF(CC17=0,(W17-Y17)*W$61,0)+IF(CD17=0,(AA17-AC17)*AA$61,0)+IF(CE17=0,(AE17-AG17)*AE$61,0)+IF(CF17=0,(AI17-AK17)*AI$61,0)+IF(CG17=0,(AM17-AO17)*AM$61,0)+IF(CH17=0,(AQ17-AS17)*$AQ$61,0)+IF(CI17=0,(AU17-AW17)*$AU$61,0)+IF(CJ17=0,(AY17-BA17)*$AY$61,0)++IF(CK17=0,(BC17-BE17)*$BC$61,0)+IF(CL17=0,(BG17-BI17)*$BG$61,0)+IF(CM17=0,(BK17-BM17)*$BK$61,0)+IF(CN17=0,(BO17-BQ17)*$BO$61,0)+IF(CO17=0,(BS17-BU17)*$BS$61,0)</f>
        <v>0</v>
      </c>
      <c r="CR17" s="260">
        <f>(D17-E17)*BX17+((G17-H17-(I17-J17))*G$61)*BY17+((K17-L17-(M17-N17))*K$61)*BZ17+((O17-P17-(Q17-R17))*O$61)*CA17+((S17-T17-(U17-V17))*S$61)*CB17+((W17-X17-(Y17-Z17))*W$61)*CC17+((AA17-AB17-(AC17-AD17))*AA$61)*CD17+((AE17-AF17-(AG17-AH17))*AE$61)*CE17+((AI17-AJ17-(AK17-AL17))*AI$61)*CF17+((AM17-AN17-(AO17-AP17))*$AM$61)*CG17+((AQ17-AR17-(AS17-AT17))*$AQ$61)*CH17+((AU17-AV17-(AW17-AX17))*$AU$61)*CI17+((AY17-AZ17-(BA17-BB17))*$AY$61)*CJ17+((BC17-BD17-(BE17-BF17))*$BC$61)*CK17+((BG17-BH17-(BI17-BJ17))*$BG$61)*CL17+((BK17-BL17-(BM17-BN17))*$BK$61)*CM17+((BO17-BP17-(BQ17-BR17))*$BO$61)*CN17+((BS17-BT17-(BU17-BV17))*$BS$61)*CO17</f>
        <v>52976072.15183215</v>
      </c>
      <c r="CT17" s="282">
        <f t="shared" si="21"/>
        <v>78697976.22667535</v>
      </c>
      <c r="CU17" s="318">
        <f t="shared" si="25"/>
        <v>0</v>
      </c>
    </row>
    <row r="18" spans="1:99" ht="12.75" customHeight="1">
      <c r="A18" s="6"/>
      <c r="B18" s="4" t="s">
        <v>19</v>
      </c>
      <c r="C18" s="15"/>
      <c r="D18" s="76">
        <v>0</v>
      </c>
      <c r="E18" s="108"/>
      <c r="F18" s="76">
        <v>0</v>
      </c>
      <c r="G18" s="103"/>
      <c r="H18" s="103"/>
      <c r="I18" s="103"/>
      <c r="J18" s="103"/>
      <c r="K18" s="104"/>
      <c r="L18" s="105">
        <v>0</v>
      </c>
      <c r="M18" s="105"/>
      <c r="N18" s="104"/>
      <c r="O18" s="106"/>
      <c r="P18" s="106"/>
      <c r="Q18" s="106"/>
      <c r="R18" s="106"/>
      <c r="S18" s="161">
        <v>0</v>
      </c>
      <c r="T18" s="161"/>
      <c r="U18" s="162"/>
      <c r="V18" s="163"/>
      <c r="W18" s="73"/>
      <c r="X18" s="72"/>
      <c r="Y18" s="73"/>
      <c r="Z18" s="72"/>
      <c r="AA18" s="74"/>
      <c r="AB18" s="74"/>
      <c r="AC18" s="164"/>
      <c r="AD18" s="74"/>
      <c r="AE18" s="51"/>
      <c r="AF18" s="51"/>
      <c r="AG18" s="52"/>
      <c r="AH18" s="51"/>
      <c r="AI18" s="211"/>
      <c r="AJ18" s="163"/>
      <c r="AK18" s="163"/>
      <c r="AL18" s="163"/>
      <c r="AM18" s="212">
        <v>0</v>
      </c>
      <c r="AN18" s="239">
        <v>0</v>
      </c>
      <c r="AO18" s="239"/>
      <c r="AP18" s="240"/>
      <c r="AQ18" s="190">
        <v>0</v>
      </c>
      <c r="AR18" s="183">
        <v>0</v>
      </c>
      <c r="AS18" s="183"/>
      <c r="AT18" s="191"/>
      <c r="AU18" s="213">
        <v>0</v>
      </c>
      <c r="AV18" s="200">
        <v>0</v>
      </c>
      <c r="AW18" s="200"/>
      <c r="AX18" s="214"/>
      <c r="AY18" s="127">
        <v>0</v>
      </c>
      <c r="AZ18" s="127">
        <v>0</v>
      </c>
      <c r="BA18" s="127"/>
      <c r="BB18" s="127"/>
      <c r="BC18" s="142"/>
      <c r="BD18" s="142"/>
      <c r="BE18" s="142"/>
      <c r="BF18" s="142"/>
      <c r="BG18" s="253"/>
      <c r="BH18" s="253"/>
      <c r="BI18" s="253"/>
      <c r="BJ18" s="253"/>
      <c r="BK18" s="264"/>
      <c r="BL18" s="264"/>
      <c r="BM18" s="264"/>
      <c r="BN18" s="264"/>
      <c r="BO18" s="270"/>
      <c r="BP18" s="270"/>
      <c r="BQ18" s="270"/>
      <c r="BR18" s="270"/>
      <c r="BS18" s="276"/>
      <c r="BT18" s="276"/>
      <c r="BU18" s="276"/>
      <c r="BV18" s="276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262"/>
      <c r="CQ18" s="262"/>
      <c r="CR18" s="262"/>
      <c r="CT18" s="282">
        <f t="shared" si="21"/>
        <v>0</v>
      </c>
      <c r="CU18" s="318">
        <f t="shared" si="25"/>
        <v>0</v>
      </c>
    </row>
    <row r="19" spans="1:99" ht="12.75" customHeight="1">
      <c r="A19" s="6"/>
      <c r="B19" s="3" t="s">
        <v>20</v>
      </c>
      <c r="C19" s="7">
        <v>30</v>
      </c>
      <c r="D19" s="37">
        <v>45104668.049131624</v>
      </c>
      <c r="E19" s="144"/>
      <c r="F19" s="145">
        <v>25817329.130430106</v>
      </c>
      <c r="G19" s="86">
        <v>2914508.15</v>
      </c>
      <c r="H19" s="87"/>
      <c r="I19" s="124">
        <v>0</v>
      </c>
      <c r="J19" s="87"/>
      <c r="K19" s="88">
        <v>3062464.14</v>
      </c>
      <c r="L19" s="89">
        <v>1808541</v>
      </c>
      <c r="M19" s="146"/>
      <c r="N19" s="90"/>
      <c r="O19" s="94">
        <v>1498368</v>
      </c>
      <c r="P19" s="92"/>
      <c r="Q19" s="93"/>
      <c r="R19" s="92"/>
      <c r="S19" s="147">
        <v>1733828</v>
      </c>
      <c r="T19" s="113"/>
      <c r="U19" s="147"/>
      <c r="V19" s="148"/>
      <c r="W19" s="56">
        <v>1547007.83</v>
      </c>
      <c r="X19" s="56">
        <v>0</v>
      </c>
      <c r="Y19" s="56"/>
      <c r="Z19" s="57"/>
      <c r="AA19" s="75">
        <v>2952333.5999999996</v>
      </c>
      <c r="AB19" s="149">
        <v>2113411.09</v>
      </c>
      <c r="AC19" s="150"/>
      <c r="AD19" s="61"/>
      <c r="AE19" s="62">
        <v>1377326.58</v>
      </c>
      <c r="AF19" s="62">
        <v>0</v>
      </c>
      <c r="AG19" s="151"/>
      <c r="AH19" s="60"/>
      <c r="AI19" s="197">
        <v>1034198.0624073506</v>
      </c>
      <c r="AJ19" s="147">
        <v>0</v>
      </c>
      <c r="AK19" s="147"/>
      <c r="AL19" s="148"/>
      <c r="AM19" s="198">
        <v>1234757.0362000007</v>
      </c>
      <c r="AN19" s="198">
        <v>0</v>
      </c>
      <c r="AO19" s="198"/>
      <c r="AP19" s="234"/>
      <c r="AQ19" s="152">
        <v>1681984.5899999999</v>
      </c>
      <c r="AR19" s="152">
        <v>0</v>
      </c>
      <c r="AS19" s="152"/>
      <c r="AT19" s="225"/>
      <c r="AU19" s="125">
        <v>2780704.239999998</v>
      </c>
      <c r="AV19" s="125">
        <v>0</v>
      </c>
      <c r="AW19" s="125"/>
      <c r="AX19" s="227"/>
      <c r="AY19" s="128">
        <v>4280570.019999997</v>
      </c>
      <c r="AZ19" s="128">
        <v>0</v>
      </c>
      <c r="BA19" s="128"/>
      <c r="BB19" s="128"/>
      <c r="BC19" s="138">
        <f>'[1]Resumen'!C19</f>
        <v>3354499.7700000005</v>
      </c>
      <c r="BD19" s="135">
        <f>'[1]Resumen'!F19</f>
        <v>0</v>
      </c>
      <c r="BE19" s="135"/>
      <c r="BF19" s="135"/>
      <c r="BG19" s="253">
        <f>'[2]Resumen'!C19</f>
        <v>5909381.010000006</v>
      </c>
      <c r="BH19" s="253">
        <f>'[2]Resumen'!F19</f>
        <v>0</v>
      </c>
      <c r="BI19" s="253"/>
      <c r="BJ19" s="253"/>
      <c r="BK19" s="264">
        <f>'[3]Resumen'!C19</f>
        <v>6619649.299999999</v>
      </c>
      <c r="BL19" s="264">
        <f>'[3]Resumen'!F19</f>
        <v>0</v>
      </c>
      <c r="BM19" s="264"/>
      <c r="BN19" s="264"/>
      <c r="BO19" s="270">
        <f>'[5]Resumen'!C19</f>
        <v>4833550.549999993</v>
      </c>
      <c r="BP19" s="270">
        <f>'[5]Resumen'!F19</f>
        <v>118750.12999999999</v>
      </c>
      <c r="BQ19" s="270"/>
      <c r="BR19" s="270"/>
      <c r="BS19" s="276">
        <f>'[4]Resumen'!C19</f>
        <v>3332210.7652334836</v>
      </c>
      <c r="BT19" s="276"/>
      <c r="BU19" s="276"/>
      <c r="BV19" s="276"/>
      <c r="BW19" s="26">
        <f aca="true" t="shared" si="26" ref="BW19:BW31">IF(D19=0,0,2001-(D19-F19)*C19/D19)</f>
        <v>1988.1716123277802</v>
      </c>
      <c r="BX19" s="45">
        <f aca="true" t="shared" si="27" ref="BX19:BX31">IF((1-($CP$2-$BW19)/$C19)&gt;0,(1-($CP$2-$BW19)/$C19),0)</f>
        <v>0.022387077592672222</v>
      </c>
      <c r="BY19" s="45">
        <f aca="true" t="shared" si="28" ref="BY19:BY31">IF((1-($CP$2-G$2)/$C19)&gt;0,(1-($CP$2-G$2)/$C19),0)</f>
        <v>0.4833333333333333</v>
      </c>
      <c r="BZ19" s="45">
        <f aca="true" t="shared" si="29" ref="BZ19:BZ31">IF((1-($CP$2-K$2)/$C19)&gt;0,(1-($CP$2-K$2)/$C19),0)</f>
        <v>0.5166666666666666</v>
      </c>
      <c r="CA19" s="45">
        <f aca="true" t="shared" si="30" ref="CA19:CA31">IF((1-($CP$2-O$2)/$C19)&gt;0,(1-($CP$2-O$2)/$C19),0)</f>
        <v>0.55</v>
      </c>
      <c r="CB19" s="45">
        <f aca="true" t="shared" si="31" ref="CB19:CB31">IF((1-($CP$2-S$2)/$C19)&gt;0,(1-($CP$2-S$2)/$C19),0)</f>
        <v>0.5833333333333333</v>
      </c>
      <c r="CC19" s="45">
        <f aca="true" t="shared" si="32" ref="CC19:CC31">IF((1-($CP$2-W$2)/$C19)&gt;0,(1-($CP$2-W$2)/$C19),0)</f>
        <v>0.6166666666666667</v>
      </c>
      <c r="CD19" s="45">
        <f aca="true" t="shared" si="33" ref="CD19:CD31">IF((1-($CP$2-AA$2)/$C19)&gt;0,(1-($CP$2-AA$2)/$C19),0)</f>
        <v>0.65</v>
      </c>
      <c r="CE19" s="45">
        <f aca="true" t="shared" si="34" ref="CE19:CE31">IF((1-($CP$2-AE$2)/$C19)&gt;0,(1-($CP$2-AE$2)/$C19),0)</f>
        <v>0.6833333333333333</v>
      </c>
      <c r="CF19" s="45">
        <f aca="true" t="shared" si="35" ref="CF19:CF31">IF((1-($CP$2-AI$2)/$C19)&gt;0,(1-($CP$2-AI$2)/$C19),0)</f>
        <v>0.7166666666666667</v>
      </c>
      <c r="CG19" s="45">
        <f aca="true" t="shared" si="36" ref="CG19:CG31">IF((1-($CP$2-AM$2)/$C19)&gt;0,(1-($CP$2-AM$2)/$C19),0)</f>
        <v>0.75</v>
      </c>
      <c r="CH19" s="45">
        <f aca="true" t="shared" si="37" ref="CH19:CH31">IF((1-($CP$2-AQ$2)/$C19)&gt;0,(1-($CP$2-AQ$2)/$C19),0)</f>
        <v>0.7833333333333333</v>
      </c>
      <c r="CI19" s="45">
        <f aca="true" t="shared" si="38" ref="CI19:CI31">IF((1-($CP$2-AU$2)/$C19)&gt;0,(1-($CP$2-AU$2)/$C19),0)</f>
        <v>0.8166666666666667</v>
      </c>
      <c r="CJ19" s="45">
        <f aca="true" t="shared" si="39" ref="CJ19:CJ31">IF((1-($CP$2-AY$2)/$C19)&gt;0,(1-($CP$2-AY$2)/$C19),0)</f>
        <v>0.85</v>
      </c>
      <c r="CK19" s="45">
        <f aca="true" t="shared" si="40" ref="CK19:CK31">IF((1-($CP$2-BC$2)/$C19)&gt;0,(1-($CP$2-BC$2)/$C19),0)</f>
        <v>0.8833333333333333</v>
      </c>
      <c r="CL19" s="45">
        <f aca="true" t="shared" si="41" ref="CL19:CL31">IF((1-($CP$2-BG$2)/$C19)&gt;0,(1-($CP$2-BG$2)/$C19),0)</f>
        <v>0.9166666666666666</v>
      </c>
      <c r="CM19" s="45">
        <f aca="true" t="shared" si="42" ref="CM19:CM31">IF((1-($CP$2-BK$2)/$C19)&gt;0,(1-($CP$2-BK$2)/$C19),0)</f>
        <v>0.95</v>
      </c>
      <c r="CN19" s="45">
        <f aca="true" t="shared" si="43" ref="CN19:CN31">IF((1-($CP$2-BO$2)/$C19)&gt;0,(1-($CP$2-BO$2)/$C19),0)</f>
        <v>0.9833333333333333</v>
      </c>
      <c r="CO19" s="45">
        <f aca="true" t="shared" si="44" ref="CO19:CO31">IF((1-($CP$2-BS$2)/$C19)&gt;0,(1-($CP$2-BS$2)/$C19),0)</f>
        <v>1</v>
      </c>
      <c r="CP19" s="260">
        <f aca="true" t="shared" si="45" ref="CP19:CP31">+D19-E19+(G19-I19)*G$61+(K19-M19)*K$61+(O19-Q19)*O$61+(S19-U19)*S$61+(W19-Y19)*W$61+(AA19-AC19)*AA$61+(AE19-AG19)*AE$61+(AI19-AK19)*AI$61+(AM19-AO19)*AM$61+(AQ19-AS19)*$AQ$61+(AU19-AW19)*$AU$61+(AY19-BA19)*$AY$61+(BC19-BE19)*$BC$61+(BG19-BI19)*$BG$61+(BK19-BM19)*$BK$61+(BO19-BQ19)*$BO$61+(BS19-BU19)*$BS$61</f>
        <v>87022995.96864016</v>
      </c>
      <c r="CQ19" s="260">
        <f aca="true" t="shared" si="46" ref="CQ19:CQ31">IF(BX19=0,D19-E19,0)+IF(BY19=0,(G19-I19)*G$61,0)+IF(BZ19=0,(K19-M19)*K$61,0)+IF(CA19=0,(O19-Q19)*O$61,0)+IF(CB19=0,(S19-U19)*S$61,0)+IF(CC19=0,(W19-Y19)*W$61,0)+IF(CD19=0,(AA19-AC19)*AA$61,0)+IF(CE19=0,(AE19-AG19)*AE$61,0)+IF(CF19=0,(AI19-AK19)*AI$61,0)+IF(CG19=0,(AM19-AO19)*AM$61,0)+IF(CH19=0,(AQ19-AS19)*$AQ$61,0)+IF(CI19=0,(AU19-AW19)*$AU$61,0)+IF(CJ19=0,(AY19-BA19)*$AY$61,0)++IF(CK19=0,(BC19-BE19)*$BC$61,0)+IF(CL19=0,(BG19-BI19)*$BG$61,0)+IF(CM19=0,(BK19-BM19)*$BK$61,0)+IF(CN19=0,(BO19-BQ19)*$BO$61,0)+IF(CO19=0,(BS19-BU19)*$BS$61,0)</f>
        <v>0</v>
      </c>
      <c r="CR19" s="260">
        <f aca="true" t="shared" si="47" ref="CR19:CR31">(D19-E19)*BX19+((G19-H19-(I19-J19))*G$61)*BY19+((K19-L19-(M19-N19))*K$61)*BZ19+((O19-P19-(Q19-R19))*O$61)*CA19+((S19-T19-(U19-V19))*S$61)*CB19+((W19-X19-(Y19-Z19))*W$61)*CC19+((AA19-AB19-(AC19-AD19))*AA$61)*CD19+((AE19-AF19-(AG19-AH19))*AE$61)*CE19+((AI19-AJ19-(AK19-AL19))*AI$61)*CF19+((AM19-AN19-(AO19-AP19))*$AM$61)*CG19+((AQ19-AR19-(AS19-AT19))*$AQ$61)*CH19+((AU19-AV19-(AW19-AX19))*$AU$61)*CI19+((AY19-AZ19-(BA19-BB19))*$AY$61)*CJ19+((BC19-BD19-(BE19-BF19))*$BC$61)*CK19+((BG19-BH19-(BI19-BJ19))*$BG$61)*CL19+((BK19-BL19-(BM19-BN19))*$BK$61)*CM19+((BO19-BP19-(BQ19-BR19))*$BO$61)*CN19+((BS19-BT19-(BU19-BV19))*$BS$61)*CO19</f>
        <v>32398710.346621312</v>
      </c>
      <c r="CT19" s="282">
        <f t="shared" si="21"/>
        <v>87022995.96864016</v>
      </c>
      <c r="CU19" s="318">
        <f t="shared" si="25"/>
        <v>0</v>
      </c>
    </row>
    <row r="20" spans="1:99" ht="12.75" customHeight="1">
      <c r="A20" s="6" t="s">
        <v>60</v>
      </c>
      <c r="B20" s="3" t="s">
        <v>21</v>
      </c>
      <c r="C20" s="7">
        <v>30</v>
      </c>
      <c r="D20" s="37">
        <v>100883795.71850276</v>
      </c>
      <c r="E20" s="144"/>
      <c r="F20" s="145">
        <v>57744581.007770106</v>
      </c>
      <c r="G20" s="86">
        <v>1741512.35</v>
      </c>
      <c r="H20" s="87"/>
      <c r="I20" s="124"/>
      <c r="J20" s="87"/>
      <c r="K20" s="88">
        <v>2384819.88</v>
      </c>
      <c r="L20" s="89">
        <v>3414229</v>
      </c>
      <c r="M20" s="146"/>
      <c r="N20" s="90"/>
      <c r="O20" s="94">
        <v>2124392.57</v>
      </c>
      <c r="P20" s="92"/>
      <c r="Q20" s="93"/>
      <c r="R20" s="92"/>
      <c r="S20" s="147">
        <v>2093227</v>
      </c>
      <c r="T20" s="113"/>
      <c r="U20" s="147"/>
      <c r="V20" s="148"/>
      <c r="W20" s="56">
        <v>1399144.93</v>
      </c>
      <c r="X20" s="56">
        <v>0</v>
      </c>
      <c r="Y20" s="56"/>
      <c r="Z20" s="57"/>
      <c r="AA20" s="75">
        <v>1584434.51</v>
      </c>
      <c r="AB20" s="149">
        <v>0</v>
      </c>
      <c r="AC20" s="150"/>
      <c r="AD20" s="61"/>
      <c r="AE20" s="62">
        <v>1996551.18</v>
      </c>
      <c r="AF20" s="62">
        <v>0</v>
      </c>
      <c r="AG20" s="151"/>
      <c r="AH20" s="60"/>
      <c r="AI20" s="197">
        <v>983938.8204291366</v>
      </c>
      <c r="AJ20" s="147">
        <v>0</v>
      </c>
      <c r="AK20" s="147"/>
      <c r="AL20" s="148"/>
      <c r="AM20" s="198">
        <v>1839009.6533999972</v>
      </c>
      <c r="AN20" s="198">
        <v>0</v>
      </c>
      <c r="AO20" s="198"/>
      <c r="AP20" s="234"/>
      <c r="AQ20" s="152">
        <v>2262361.054999997</v>
      </c>
      <c r="AR20" s="152">
        <v>0</v>
      </c>
      <c r="AS20" s="152"/>
      <c r="AT20" s="186"/>
      <c r="AU20" s="125">
        <v>3050666.7299999953</v>
      </c>
      <c r="AV20" s="125">
        <v>0</v>
      </c>
      <c r="AW20" s="125"/>
      <c r="AX20" s="203"/>
      <c r="AY20" s="128">
        <v>3331989.859999994</v>
      </c>
      <c r="AZ20" s="128">
        <v>0</v>
      </c>
      <c r="BA20" s="128"/>
      <c r="BB20" s="128"/>
      <c r="BC20" s="138">
        <f>'[1]Resumen'!C20</f>
        <v>4128251.3600000013</v>
      </c>
      <c r="BD20" s="135">
        <f>'[1]Resumen'!F20</f>
        <v>530.95</v>
      </c>
      <c r="BE20" s="135"/>
      <c r="BF20" s="135"/>
      <c r="BG20" s="253">
        <f>'[2]Resumen'!C20</f>
        <v>6311478.260000001</v>
      </c>
      <c r="BH20" s="253">
        <f>'[2]Resumen'!F20</f>
        <v>0</v>
      </c>
      <c r="BI20" s="253"/>
      <c r="BJ20" s="253"/>
      <c r="BK20" s="264">
        <f>'[3]Resumen'!C20</f>
        <v>4644619.169999998</v>
      </c>
      <c r="BL20" s="264">
        <f>'[3]Resumen'!F20</f>
        <v>0</v>
      </c>
      <c r="BM20" s="264"/>
      <c r="BN20" s="264"/>
      <c r="BO20" s="270">
        <f>'[5]Resumen'!C20</f>
        <v>12759446.229999999</v>
      </c>
      <c r="BP20" s="270">
        <f>'[5]Resumen'!F20</f>
        <v>96386.4</v>
      </c>
      <c r="BQ20" s="270"/>
      <c r="BR20" s="270"/>
      <c r="BS20" s="276">
        <f>'[4]Resumen'!C20</f>
        <v>3063139.693059547</v>
      </c>
      <c r="BT20" s="276"/>
      <c r="BU20" s="276"/>
      <c r="BV20" s="276"/>
      <c r="BW20" s="26">
        <f t="shared" si="26"/>
        <v>1988.1716123277802</v>
      </c>
      <c r="BX20" s="45">
        <f t="shared" si="27"/>
        <v>0.022387077592672222</v>
      </c>
      <c r="BY20" s="45">
        <f t="shared" si="28"/>
        <v>0.4833333333333333</v>
      </c>
      <c r="BZ20" s="45">
        <f t="shared" si="29"/>
        <v>0.5166666666666666</v>
      </c>
      <c r="CA20" s="45">
        <f t="shared" si="30"/>
        <v>0.55</v>
      </c>
      <c r="CB20" s="45">
        <f t="shared" si="31"/>
        <v>0.5833333333333333</v>
      </c>
      <c r="CC20" s="45">
        <f t="shared" si="32"/>
        <v>0.6166666666666667</v>
      </c>
      <c r="CD20" s="45">
        <f t="shared" si="33"/>
        <v>0.65</v>
      </c>
      <c r="CE20" s="45">
        <f t="shared" si="34"/>
        <v>0.6833333333333333</v>
      </c>
      <c r="CF20" s="45">
        <f t="shared" si="35"/>
        <v>0.7166666666666667</v>
      </c>
      <c r="CG20" s="45">
        <f t="shared" si="36"/>
        <v>0.75</v>
      </c>
      <c r="CH20" s="45">
        <f t="shared" si="37"/>
        <v>0.7833333333333333</v>
      </c>
      <c r="CI20" s="45">
        <f t="shared" si="38"/>
        <v>0.8166666666666667</v>
      </c>
      <c r="CJ20" s="45">
        <f t="shared" si="39"/>
        <v>0.85</v>
      </c>
      <c r="CK20" s="45">
        <f t="shared" si="40"/>
        <v>0.8833333333333333</v>
      </c>
      <c r="CL20" s="45">
        <f t="shared" si="41"/>
        <v>0.9166666666666666</v>
      </c>
      <c r="CM20" s="45">
        <f t="shared" si="42"/>
        <v>0.95</v>
      </c>
      <c r="CN20" s="45">
        <f t="shared" si="43"/>
        <v>0.9833333333333333</v>
      </c>
      <c r="CO20" s="45">
        <f t="shared" si="44"/>
        <v>1</v>
      </c>
      <c r="CP20" s="260">
        <f t="shared" si="45"/>
        <v>147261318.6559137</v>
      </c>
      <c r="CQ20" s="260">
        <f t="shared" si="46"/>
        <v>0</v>
      </c>
      <c r="CR20" s="260">
        <f t="shared" si="47"/>
        <v>39098707.68785825</v>
      </c>
      <c r="CT20" s="282">
        <f t="shared" si="21"/>
        <v>147261318.6559137</v>
      </c>
      <c r="CU20" s="318">
        <f t="shared" si="25"/>
        <v>0</v>
      </c>
    </row>
    <row r="21" spans="1:99" ht="12.75" customHeight="1">
      <c r="A21" s="6" t="s">
        <v>61</v>
      </c>
      <c r="B21" s="3" t="s">
        <v>22</v>
      </c>
      <c r="C21" s="7">
        <v>30</v>
      </c>
      <c r="D21" s="37">
        <v>10502599.27748627</v>
      </c>
      <c r="E21" s="144"/>
      <c r="F21" s="145">
        <v>6011557.798394562</v>
      </c>
      <c r="G21" s="86">
        <v>0</v>
      </c>
      <c r="H21" s="87"/>
      <c r="I21" s="124"/>
      <c r="J21" s="87"/>
      <c r="K21" s="88">
        <v>0</v>
      </c>
      <c r="L21" s="89">
        <v>0</v>
      </c>
      <c r="M21" s="146"/>
      <c r="N21" s="90"/>
      <c r="O21" s="94">
        <v>0</v>
      </c>
      <c r="P21" s="92"/>
      <c r="Q21" s="93"/>
      <c r="R21" s="92"/>
      <c r="S21" s="147">
        <v>1587005</v>
      </c>
      <c r="T21" s="113">
        <v>1587005</v>
      </c>
      <c r="U21" s="147"/>
      <c r="V21" s="148"/>
      <c r="W21" s="56">
        <v>0</v>
      </c>
      <c r="X21" s="56">
        <v>0</v>
      </c>
      <c r="Y21" s="56"/>
      <c r="Z21" s="57"/>
      <c r="AA21" s="75">
        <v>0</v>
      </c>
      <c r="AB21" s="149">
        <v>0</v>
      </c>
      <c r="AC21" s="150"/>
      <c r="AD21" s="61"/>
      <c r="AE21" s="62">
        <v>0</v>
      </c>
      <c r="AF21" s="62">
        <v>0</v>
      </c>
      <c r="AG21" s="151"/>
      <c r="AH21" s="60"/>
      <c r="AI21" s="197">
        <v>0</v>
      </c>
      <c r="AJ21" s="147">
        <v>0</v>
      </c>
      <c r="AK21" s="147"/>
      <c r="AL21" s="148"/>
      <c r="AM21" s="198">
        <v>0</v>
      </c>
      <c r="AN21" s="198">
        <v>0</v>
      </c>
      <c r="AO21" s="198"/>
      <c r="AP21" s="234"/>
      <c r="AQ21" s="152">
        <v>0</v>
      </c>
      <c r="AR21" s="152">
        <v>0</v>
      </c>
      <c r="AS21" s="152"/>
      <c r="AT21" s="186"/>
      <c r="AU21" s="125">
        <v>0</v>
      </c>
      <c r="AV21" s="125">
        <v>0</v>
      </c>
      <c r="AW21" s="125"/>
      <c r="AX21" s="227"/>
      <c r="AY21" s="128">
        <v>0</v>
      </c>
      <c r="AZ21" s="128">
        <v>0</v>
      </c>
      <c r="BA21" s="128"/>
      <c r="BB21" s="128"/>
      <c r="BC21" s="138">
        <f>'[1]Resumen'!C21</f>
        <v>0</v>
      </c>
      <c r="BD21" s="135">
        <f>'[1]Resumen'!F21</f>
        <v>0</v>
      </c>
      <c r="BE21" s="135"/>
      <c r="BF21" s="135"/>
      <c r="BG21" s="253">
        <f>'[2]Resumen'!C21</f>
        <v>0</v>
      </c>
      <c r="BH21" s="253">
        <f>'[2]Resumen'!F21</f>
        <v>0</v>
      </c>
      <c r="BI21" s="253"/>
      <c r="BJ21" s="253"/>
      <c r="BK21" s="264">
        <f>'[3]Resumen'!C21</f>
        <v>0</v>
      </c>
      <c r="BL21" s="264">
        <f>'[3]Resumen'!F21</f>
        <v>0</v>
      </c>
      <c r="BM21" s="264"/>
      <c r="BN21" s="264"/>
      <c r="BO21" s="270">
        <f>'[5]Resumen'!C21</f>
        <v>0</v>
      </c>
      <c r="BP21" s="270">
        <f>'[5]Resumen'!F21</f>
        <v>0</v>
      </c>
      <c r="BQ21" s="270"/>
      <c r="BR21" s="270"/>
      <c r="BS21" s="276">
        <f>'[4]Resumen'!C21</f>
        <v>0</v>
      </c>
      <c r="BT21" s="276"/>
      <c r="BU21" s="276"/>
      <c r="BV21" s="276"/>
      <c r="BW21" s="26">
        <f t="shared" si="26"/>
        <v>1988.1716285832626</v>
      </c>
      <c r="BX21" s="45">
        <f t="shared" si="27"/>
        <v>0.022387619442088225</v>
      </c>
      <c r="BY21" s="45">
        <f t="shared" si="28"/>
        <v>0.4833333333333333</v>
      </c>
      <c r="BZ21" s="45">
        <f t="shared" si="29"/>
        <v>0.5166666666666666</v>
      </c>
      <c r="CA21" s="45">
        <f t="shared" si="30"/>
        <v>0.55</v>
      </c>
      <c r="CB21" s="45">
        <f t="shared" si="31"/>
        <v>0.5833333333333333</v>
      </c>
      <c r="CC21" s="45">
        <f t="shared" si="32"/>
        <v>0.6166666666666667</v>
      </c>
      <c r="CD21" s="45">
        <f t="shared" si="33"/>
        <v>0.65</v>
      </c>
      <c r="CE21" s="45">
        <f t="shared" si="34"/>
        <v>0.6833333333333333</v>
      </c>
      <c r="CF21" s="45">
        <f t="shared" si="35"/>
        <v>0.7166666666666667</v>
      </c>
      <c r="CG21" s="45">
        <f t="shared" si="36"/>
        <v>0.75</v>
      </c>
      <c r="CH21" s="45">
        <f t="shared" si="37"/>
        <v>0.7833333333333333</v>
      </c>
      <c r="CI21" s="45">
        <f t="shared" si="38"/>
        <v>0.8166666666666667</v>
      </c>
      <c r="CJ21" s="45">
        <f t="shared" si="39"/>
        <v>0.85</v>
      </c>
      <c r="CK21" s="45">
        <f t="shared" si="40"/>
        <v>0.8833333333333333</v>
      </c>
      <c r="CL21" s="45">
        <f t="shared" si="41"/>
        <v>0.9166666666666666</v>
      </c>
      <c r="CM21" s="45">
        <f t="shared" si="42"/>
        <v>0.95</v>
      </c>
      <c r="CN21" s="45">
        <f t="shared" si="43"/>
        <v>0.9833333333333333</v>
      </c>
      <c r="CO21" s="45">
        <f t="shared" si="44"/>
        <v>1</v>
      </c>
      <c r="CP21" s="260">
        <f t="shared" si="45"/>
        <v>11896433.750338417</v>
      </c>
      <c r="CQ21" s="260">
        <f t="shared" si="46"/>
        <v>0</v>
      </c>
      <c r="CR21" s="260">
        <f t="shared" si="47"/>
        <v>235128.19577711337</v>
      </c>
      <c r="CT21" s="282">
        <f t="shared" si="21"/>
        <v>11896433.750338417</v>
      </c>
      <c r="CU21" s="318">
        <f t="shared" si="25"/>
        <v>0</v>
      </c>
    </row>
    <row r="22" spans="1:99" ht="12.75" customHeight="1">
      <c r="A22" s="6"/>
      <c r="B22" s="3" t="s">
        <v>23</v>
      </c>
      <c r="C22" s="7">
        <v>30</v>
      </c>
      <c r="D22" s="37">
        <v>0</v>
      </c>
      <c r="E22" s="144"/>
      <c r="F22" s="145">
        <v>0</v>
      </c>
      <c r="G22" s="86">
        <v>8243.08</v>
      </c>
      <c r="H22" s="87"/>
      <c r="I22" s="124"/>
      <c r="J22" s="87"/>
      <c r="K22" s="88">
        <v>107822.54</v>
      </c>
      <c r="L22" s="89">
        <v>0</v>
      </c>
      <c r="M22" s="146"/>
      <c r="N22" s="90"/>
      <c r="O22" s="94">
        <v>14342</v>
      </c>
      <c r="P22" s="92"/>
      <c r="Q22" s="93"/>
      <c r="R22" s="92"/>
      <c r="S22" s="147">
        <v>40902.2</v>
      </c>
      <c r="T22" s="113"/>
      <c r="U22" s="147"/>
      <c r="V22" s="148"/>
      <c r="W22" s="56">
        <v>105842.35699999999</v>
      </c>
      <c r="X22" s="56">
        <v>0</v>
      </c>
      <c r="Y22" s="56"/>
      <c r="Z22" s="57"/>
      <c r="AA22" s="75">
        <v>51925</v>
      </c>
      <c r="AB22" s="149">
        <v>0</v>
      </c>
      <c r="AC22" s="150"/>
      <c r="AD22" s="61"/>
      <c r="AE22" s="62">
        <v>329931.08</v>
      </c>
      <c r="AF22" s="62">
        <v>0</v>
      </c>
      <c r="AG22" s="151"/>
      <c r="AH22" s="60"/>
      <c r="AI22" s="197">
        <v>698785.9325000001</v>
      </c>
      <c r="AJ22" s="147">
        <v>0</v>
      </c>
      <c r="AK22" s="147"/>
      <c r="AL22" s="148"/>
      <c r="AM22" s="198">
        <v>703903.8700000001</v>
      </c>
      <c r="AN22" s="198">
        <v>0</v>
      </c>
      <c r="AO22" s="198"/>
      <c r="AP22" s="234"/>
      <c r="AQ22" s="152">
        <v>1218864.87</v>
      </c>
      <c r="AR22" s="152">
        <v>0</v>
      </c>
      <c r="AS22" s="152"/>
      <c r="AT22" s="186"/>
      <c r="AU22" s="125">
        <v>1378168.0800000003</v>
      </c>
      <c r="AV22" s="125">
        <v>0</v>
      </c>
      <c r="AW22" s="125"/>
      <c r="AX22" s="203"/>
      <c r="AY22" s="128">
        <v>2304144.9</v>
      </c>
      <c r="AZ22" s="128">
        <v>0</v>
      </c>
      <c r="BA22" s="128"/>
      <c r="BB22" s="128"/>
      <c r="BC22" s="138">
        <f>'[1]Resumen'!C22</f>
        <v>636574.1399999999</v>
      </c>
      <c r="BD22" s="135">
        <f>'[1]Resumen'!F22</f>
        <v>0</v>
      </c>
      <c r="BE22" s="135"/>
      <c r="BF22" s="135"/>
      <c r="BG22" s="253">
        <f>'[2]Resumen'!C22</f>
        <v>1089814.49</v>
      </c>
      <c r="BH22" s="253">
        <f>'[2]Resumen'!F22</f>
        <v>0</v>
      </c>
      <c r="BI22" s="253"/>
      <c r="BJ22" s="253"/>
      <c r="BK22" s="264">
        <f>'[3]Resumen'!C22</f>
        <v>2864804.4000000004</v>
      </c>
      <c r="BL22" s="264">
        <f>'[3]Resumen'!F22</f>
        <v>0</v>
      </c>
      <c r="BM22" s="264"/>
      <c r="BN22" s="264"/>
      <c r="BO22" s="270">
        <f>'[5]Resumen'!C22</f>
        <v>3568242.0300000017</v>
      </c>
      <c r="BP22" s="270">
        <f>'[5]Resumen'!F22</f>
        <v>0</v>
      </c>
      <c r="BQ22" s="270"/>
      <c r="BR22" s="270"/>
      <c r="BS22" s="276">
        <f>'[4]Resumen'!C22</f>
        <v>847138.861224935</v>
      </c>
      <c r="BT22" s="276"/>
      <c r="BU22" s="276"/>
      <c r="BV22" s="276"/>
      <c r="BW22" s="26">
        <f t="shared" si="26"/>
        <v>0</v>
      </c>
      <c r="BX22" s="45">
        <f t="shared" si="27"/>
        <v>0</v>
      </c>
      <c r="BY22" s="45">
        <f t="shared" si="28"/>
        <v>0.4833333333333333</v>
      </c>
      <c r="BZ22" s="45">
        <f t="shared" si="29"/>
        <v>0.5166666666666666</v>
      </c>
      <c r="CA22" s="45">
        <f t="shared" si="30"/>
        <v>0.55</v>
      </c>
      <c r="CB22" s="45">
        <f t="shared" si="31"/>
        <v>0.5833333333333333</v>
      </c>
      <c r="CC22" s="45">
        <f t="shared" si="32"/>
        <v>0.6166666666666667</v>
      </c>
      <c r="CD22" s="45">
        <f t="shared" si="33"/>
        <v>0.65</v>
      </c>
      <c r="CE22" s="45">
        <f t="shared" si="34"/>
        <v>0.6833333333333333</v>
      </c>
      <c r="CF22" s="45">
        <f t="shared" si="35"/>
        <v>0.7166666666666667</v>
      </c>
      <c r="CG22" s="45">
        <f t="shared" si="36"/>
        <v>0.75</v>
      </c>
      <c r="CH22" s="45">
        <f t="shared" si="37"/>
        <v>0.7833333333333333</v>
      </c>
      <c r="CI22" s="45">
        <f t="shared" si="38"/>
        <v>0.8166666666666667</v>
      </c>
      <c r="CJ22" s="45">
        <f t="shared" si="39"/>
        <v>0.85</v>
      </c>
      <c r="CK22" s="45">
        <f t="shared" si="40"/>
        <v>0.8833333333333333</v>
      </c>
      <c r="CL22" s="45">
        <f t="shared" si="41"/>
        <v>0.9166666666666666</v>
      </c>
      <c r="CM22" s="45">
        <f t="shared" si="42"/>
        <v>0.95</v>
      </c>
      <c r="CN22" s="45">
        <f t="shared" si="43"/>
        <v>0.9833333333333333</v>
      </c>
      <c r="CO22" s="45">
        <f t="shared" si="44"/>
        <v>1</v>
      </c>
      <c r="CP22" s="260">
        <f t="shared" si="45"/>
        <v>13269153.226737559</v>
      </c>
      <c r="CQ22" s="260">
        <f t="shared" si="46"/>
        <v>0</v>
      </c>
      <c r="CR22" s="260">
        <f t="shared" si="47"/>
        <v>11718705.811683021</v>
      </c>
      <c r="CT22" s="282">
        <f t="shared" si="21"/>
        <v>13269153.226737559</v>
      </c>
      <c r="CU22" s="318">
        <f t="shared" si="25"/>
        <v>0</v>
      </c>
    </row>
    <row r="23" spans="1:99" ht="12.75" customHeight="1">
      <c r="A23" s="6"/>
      <c r="B23" s="3" t="s">
        <v>24</v>
      </c>
      <c r="C23" s="7">
        <v>30</v>
      </c>
      <c r="D23" s="37">
        <v>0</v>
      </c>
      <c r="E23" s="144"/>
      <c r="F23" s="145">
        <v>0</v>
      </c>
      <c r="G23" s="86">
        <v>1472247.99</v>
      </c>
      <c r="H23" s="87"/>
      <c r="I23" s="124"/>
      <c r="J23" s="87"/>
      <c r="K23" s="88">
        <v>3838199.57</v>
      </c>
      <c r="L23" s="89">
        <v>0</v>
      </c>
      <c r="M23" s="146"/>
      <c r="N23" s="90"/>
      <c r="O23" s="94">
        <v>1377632.68</v>
      </c>
      <c r="P23" s="92"/>
      <c r="Q23" s="93"/>
      <c r="R23" s="92"/>
      <c r="S23" s="147">
        <v>2456072</v>
      </c>
      <c r="T23" s="113"/>
      <c r="U23" s="147"/>
      <c r="V23" s="148"/>
      <c r="W23" s="56">
        <v>3090247.853</v>
      </c>
      <c r="X23" s="56">
        <v>0</v>
      </c>
      <c r="Y23" s="56"/>
      <c r="Z23" s="57"/>
      <c r="AA23" s="75">
        <v>3365313</v>
      </c>
      <c r="AB23" s="149">
        <v>0</v>
      </c>
      <c r="AC23" s="150"/>
      <c r="AD23" s="61"/>
      <c r="AE23" s="62">
        <v>3107834.99</v>
      </c>
      <c r="AF23" s="62">
        <v>0</v>
      </c>
      <c r="AG23" s="151"/>
      <c r="AH23" s="60"/>
      <c r="AI23" s="197">
        <v>4921819.294201113</v>
      </c>
      <c r="AJ23" s="147">
        <v>0</v>
      </c>
      <c r="AK23" s="147"/>
      <c r="AL23" s="148"/>
      <c r="AM23" s="198">
        <v>4251329</v>
      </c>
      <c r="AN23" s="198">
        <v>0</v>
      </c>
      <c r="AO23" s="198"/>
      <c r="AP23" s="234"/>
      <c r="AQ23" s="152">
        <v>3671640.23</v>
      </c>
      <c r="AR23" s="152">
        <v>0</v>
      </c>
      <c r="AS23" s="152"/>
      <c r="AT23" s="186"/>
      <c r="AU23" s="125">
        <v>7538643.900000004</v>
      </c>
      <c r="AV23" s="125">
        <v>0</v>
      </c>
      <c r="AW23" s="125"/>
      <c r="AX23" s="227"/>
      <c r="AY23" s="128">
        <v>6958840.2800000105</v>
      </c>
      <c r="AZ23" s="128">
        <v>0</v>
      </c>
      <c r="BA23" s="128"/>
      <c r="BB23" s="128"/>
      <c r="BC23" s="138">
        <f>'[1]Resumen'!C23</f>
        <v>12170665.799999993</v>
      </c>
      <c r="BD23" s="135">
        <f>'[1]Resumen'!F23</f>
        <v>478353.08</v>
      </c>
      <c r="BE23" s="135"/>
      <c r="BF23" s="135"/>
      <c r="BG23" s="253">
        <f>'[2]Resumen'!C23</f>
        <v>5933814.640000003</v>
      </c>
      <c r="BH23" s="253">
        <f>'[2]Resumen'!F23</f>
        <v>0</v>
      </c>
      <c r="BI23" s="253"/>
      <c r="BJ23" s="253"/>
      <c r="BK23" s="264">
        <f>'[3]Resumen'!C23</f>
        <v>5356550.3</v>
      </c>
      <c r="BL23" s="264">
        <f>'[3]Resumen'!F23</f>
        <v>0</v>
      </c>
      <c r="BM23" s="264"/>
      <c r="BN23" s="264"/>
      <c r="BO23" s="270">
        <f>'[5]Resumen'!C23</f>
        <v>5843959.26</v>
      </c>
      <c r="BP23" s="270">
        <f>'[5]Resumen'!F23</f>
        <v>406107.12000000005</v>
      </c>
      <c r="BQ23" s="270"/>
      <c r="BR23" s="270"/>
      <c r="BS23" s="276">
        <f>'[4]Resumen'!C23</f>
        <v>3752090.4191488484</v>
      </c>
      <c r="BT23" s="276"/>
      <c r="BU23" s="276"/>
      <c r="BV23" s="276"/>
      <c r="BW23" s="26">
        <f t="shared" si="26"/>
        <v>0</v>
      </c>
      <c r="BX23" s="45">
        <f t="shared" si="27"/>
        <v>0</v>
      </c>
      <c r="BY23" s="45">
        <f t="shared" si="28"/>
        <v>0.4833333333333333</v>
      </c>
      <c r="BZ23" s="45">
        <f t="shared" si="29"/>
        <v>0.5166666666666666</v>
      </c>
      <c r="CA23" s="45">
        <f t="shared" si="30"/>
        <v>0.55</v>
      </c>
      <c r="CB23" s="45">
        <f t="shared" si="31"/>
        <v>0.5833333333333333</v>
      </c>
      <c r="CC23" s="45">
        <f t="shared" si="32"/>
        <v>0.6166666666666667</v>
      </c>
      <c r="CD23" s="45">
        <f t="shared" si="33"/>
        <v>0.65</v>
      </c>
      <c r="CE23" s="45">
        <f t="shared" si="34"/>
        <v>0.6833333333333333</v>
      </c>
      <c r="CF23" s="45">
        <f t="shared" si="35"/>
        <v>0.7166666666666667</v>
      </c>
      <c r="CG23" s="45">
        <f t="shared" si="36"/>
        <v>0.75</v>
      </c>
      <c r="CH23" s="45">
        <f t="shared" si="37"/>
        <v>0.7833333333333333</v>
      </c>
      <c r="CI23" s="45">
        <f t="shared" si="38"/>
        <v>0.8166666666666667</v>
      </c>
      <c r="CJ23" s="45">
        <f t="shared" si="39"/>
        <v>0.85</v>
      </c>
      <c r="CK23" s="45">
        <f t="shared" si="40"/>
        <v>0.8833333333333333</v>
      </c>
      <c r="CL23" s="45">
        <f t="shared" si="41"/>
        <v>0.9166666666666666</v>
      </c>
      <c r="CM23" s="45">
        <f t="shared" si="42"/>
        <v>0.95</v>
      </c>
      <c r="CN23" s="45">
        <f t="shared" si="43"/>
        <v>0.9833333333333333</v>
      </c>
      <c r="CO23" s="45">
        <f t="shared" si="44"/>
        <v>1</v>
      </c>
      <c r="CP23" s="260">
        <f t="shared" si="45"/>
        <v>66214008.46341706</v>
      </c>
      <c r="CQ23" s="260">
        <f t="shared" si="46"/>
        <v>0</v>
      </c>
      <c r="CR23" s="260">
        <f t="shared" si="47"/>
        <v>52320691.480571344</v>
      </c>
      <c r="CT23" s="282">
        <f t="shared" si="21"/>
        <v>66214008.46341706</v>
      </c>
      <c r="CU23" s="318">
        <f t="shared" si="25"/>
        <v>0</v>
      </c>
    </row>
    <row r="24" spans="1:99" ht="12.75" customHeight="1">
      <c r="A24" s="6"/>
      <c r="B24" s="3" t="s">
        <v>25</v>
      </c>
      <c r="C24" s="7">
        <v>30</v>
      </c>
      <c r="D24" s="37">
        <v>0</v>
      </c>
      <c r="E24" s="144"/>
      <c r="F24" s="145">
        <v>0</v>
      </c>
      <c r="G24" s="86">
        <v>0</v>
      </c>
      <c r="H24" s="87"/>
      <c r="I24" s="124"/>
      <c r="J24" s="87"/>
      <c r="K24" s="88">
        <v>0</v>
      </c>
      <c r="L24" s="89">
        <v>0</v>
      </c>
      <c r="M24" s="146"/>
      <c r="N24" s="90"/>
      <c r="O24" s="94">
        <v>0</v>
      </c>
      <c r="P24" s="92"/>
      <c r="Q24" s="93"/>
      <c r="R24" s="92"/>
      <c r="S24" s="147">
        <v>0</v>
      </c>
      <c r="T24" s="113"/>
      <c r="U24" s="147"/>
      <c r="V24" s="148"/>
      <c r="W24" s="56">
        <v>0</v>
      </c>
      <c r="X24" s="56">
        <v>0</v>
      </c>
      <c r="Y24" s="56"/>
      <c r="Z24" s="57"/>
      <c r="AA24" s="75">
        <v>0</v>
      </c>
      <c r="AB24" s="149">
        <v>0</v>
      </c>
      <c r="AC24" s="150"/>
      <c r="AD24" s="61"/>
      <c r="AE24" s="62">
        <v>0</v>
      </c>
      <c r="AF24" s="62">
        <v>0</v>
      </c>
      <c r="AG24" s="151"/>
      <c r="AH24" s="60"/>
      <c r="AI24" s="197">
        <v>0</v>
      </c>
      <c r="AJ24" s="147">
        <v>0</v>
      </c>
      <c r="AK24" s="147"/>
      <c r="AL24" s="148"/>
      <c r="AM24" s="198">
        <v>0</v>
      </c>
      <c r="AN24" s="198">
        <v>0</v>
      </c>
      <c r="AO24" s="198"/>
      <c r="AP24" s="234"/>
      <c r="AQ24" s="152">
        <v>0</v>
      </c>
      <c r="AR24" s="152">
        <v>0</v>
      </c>
      <c r="AS24" s="152"/>
      <c r="AT24" s="186"/>
      <c r="AU24" s="125">
        <v>0</v>
      </c>
      <c r="AV24" s="125">
        <v>0</v>
      </c>
      <c r="AW24" s="125"/>
      <c r="AX24" s="203"/>
      <c r="AY24" s="128">
        <v>0</v>
      </c>
      <c r="AZ24" s="128">
        <v>0</v>
      </c>
      <c r="BA24" s="128"/>
      <c r="BB24" s="128"/>
      <c r="BC24" s="138">
        <f>'[1]Resumen'!C24</f>
        <v>1366746.74</v>
      </c>
      <c r="BD24" s="135">
        <f>'[1]Resumen'!F24</f>
        <v>0</v>
      </c>
      <c r="BE24" s="135"/>
      <c r="BF24" s="135"/>
      <c r="BG24" s="253">
        <f>'[2]Resumen'!C24</f>
        <v>109.42</v>
      </c>
      <c r="BH24" s="253">
        <f>'[2]Resumen'!F24</f>
        <v>0</v>
      </c>
      <c r="BI24" s="253"/>
      <c r="BJ24" s="253"/>
      <c r="BK24" s="264">
        <f>'[3]Resumen'!C24</f>
        <v>0</v>
      </c>
      <c r="BL24" s="264">
        <f>'[3]Resumen'!F24</f>
        <v>0</v>
      </c>
      <c r="BM24" s="264"/>
      <c r="BN24" s="264"/>
      <c r="BO24" s="270">
        <f>'[5]Resumen'!C24</f>
        <v>0</v>
      </c>
      <c r="BP24" s="270">
        <f>'[5]Resumen'!F24</f>
        <v>0</v>
      </c>
      <c r="BQ24" s="270"/>
      <c r="BR24" s="270"/>
      <c r="BS24" s="276">
        <f>'[4]Resumen'!C24</f>
        <v>0</v>
      </c>
      <c r="BT24" s="276"/>
      <c r="BU24" s="276"/>
      <c r="BV24" s="276"/>
      <c r="BW24" s="26">
        <f t="shared" si="26"/>
        <v>0</v>
      </c>
      <c r="BX24" s="45">
        <f t="shared" si="27"/>
        <v>0</v>
      </c>
      <c r="BY24" s="45">
        <f t="shared" si="28"/>
        <v>0.4833333333333333</v>
      </c>
      <c r="BZ24" s="45">
        <f t="shared" si="29"/>
        <v>0.5166666666666666</v>
      </c>
      <c r="CA24" s="45">
        <f t="shared" si="30"/>
        <v>0.55</v>
      </c>
      <c r="CB24" s="45">
        <f t="shared" si="31"/>
        <v>0.5833333333333333</v>
      </c>
      <c r="CC24" s="45">
        <f t="shared" si="32"/>
        <v>0.6166666666666667</v>
      </c>
      <c r="CD24" s="45">
        <f t="shared" si="33"/>
        <v>0.65</v>
      </c>
      <c r="CE24" s="45">
        <f t="shared" si="34"/>
        <v>0.6833333333333333</v>
      </c>
      <c r="CF24" s="45">
        <f t="shared" si="35"/>
        <v>0.7166666666666667</v>
      </c>
      <c r="CG24" s="45">
        <f t="shared" si="36"/>
        <v>0.75</v>
      </c>
      <c r="CH24" s="45">
        <f t="shared" si="37"/>
        <v>0.7833333333333333</v>
      </c>
      <c r="CI24" s="45">
        <f t="shared" si="38"/>
        <v>0.8166666666666667</v>
      </c>
      <c r="CJ24" s="45">
        <f t="shared" si="39"/>
        <v>0.85</v>
      </c>
      <c r="CK24" s="45">
        <f t="shared" si="40"/>
        <v>0.8833333333333333</v>
      </c>
      <c r="CL24" s="45">
        <f t="shared" si="41"/>
        <v>0.9166666666666666</v>
      </c>
      <c r="CM24" s="45">
        <f t="shared" si="42"/>
        <v>0.95</v>
      </c>
      <c r="CN24" s="45">
        <f t="shared" si="43"/>
        <v>0.9833333333333333</v>
      </c>
      <c r="CO24" s="45">
        <f t="shared" si="44"/>
        <v>1</v>
      </c>
      <c r="CP24" s="260">
        <f t="shared" si="45"/>
        <v>1153249.498129574</v>
      </c>
      <c r="CQ24" s="260">
        <f t="shared" si="46"/>
        <v>0</v>
      </c>
      <c r="CR24" s="260">
        <f t="shared" si="47"/>
        <v>1018706.5848948392</v>
      </c>
      <c r="CT24" s="282">
        <f t="shared" si="21"/>
        <v>1153249.498129574</v>
      </c>
      <c r="CU24" s="318">
        <f t="shared" si="25"/>
        <v>0</v>
      </c>
    </row>
    <row r="25" spans="1:99" ht="12.75" customHeight="1">
      <c r="A25" s="6"/>
      <c r="B25" s="3" t="s">
        <v>26</v>
      </c>
      <c r="C25" s="7">
        <v>30</v>
      </c>
      <c r="D25" s="37">
        <v>17407504.252298884</v>
      </c>
      <c r="E25" s="144"/>
      <c r="F25" s="145">
        <v>9963827.377319494</v>
      </c>
      <c r="G25" s="86">
        <v>971291.34</v>
      </c>
      <c r="H25" s="87"/>
      <c r="I25" s="124"/>
      <c r="J25" s="87"/>
      <c r="K25" s="88">
        <v>500978.81</v>
      </c>
      <c r="L25" s="89">
        <v>0</v>
      </c>
      <c r="M25" s="146"/>
      <c r="N25" s="90"/>
      <c r="O25" s="94">
        <v>82711.3</v>
      </c>
      <c r="P25" s="92"/>
      <c r="Q25" s="93"/>
      <c r="R25" s="92"/>
      <c r="S25" s="147">
        <v>196573.92</v>
      </c>
      <c r="T25" s="113"/>
      <c r="U25" s="147"/>
      <c r="V25" s="148"/>
      <c r="W25" s="56">
        <v>85078</v>
      </c>
      <c r="X25" s="56">
        <v>0</v>
      </c>
      <c r="Y25" s="56"/>
      <c r="Z25" s="57"/>
      <c r="AA25" s="75">
        <v>359524</v>
      </c>
      <c r="AB25" s="149">
        <v>0</v>
      </c>
      <c r="AC25" s="150"/>
      <c r="AD25" s="61"/>
      <c r="AE25" s="62">
        <v>29930</v>
      </c>
      <c r="AF25" s="62">
        <v>0</v>
      </c>
      <c r="AG25" s="151"/>
      <c r="AH25" s="60"/>
      <c r="AI25" s="197">
        <v>134179.56</v>
      </c>
      <c r="AJ25" s="147">
        <v>0</v>
      </c>
      <c r="AK25" s="147"/>
      <c r="AL25" s="148"/>
      <c r="AM25" s="198">
        <v>90583</v>
      </c>
      <c r="AN25" s="198">
        <v>0</v>
      </c>
      <c r="AO25" s="198"/>
      <c r="AP25" s="234"/>
      <c r="AQ25" s="152">
        <v>171534.52000000002</v>
      </c>
      <c r="AR25" s="152">
        <v>0</v>
      </c>
      <c r="AS25" s="152"/>
      <c r="AT25" s="186"/>
      <c r="AU25" s="125">
        <v>944923.23</v>
      </c>
      <c r="AV25" s="125">
        <v>0</v>
      </c>
      <c r="AW25" s="125"/>
      <c r="AX25" s="227"/>
      <c r="AY25" s="128">
        <v>3898824.6999999997</v>
      </c>
      <c r="AZ25" s="128">
        <v>0</v>
      </c>
      <c r="BA25" s="128"/>
      <c r="BB25" s="128"/>
      <c r="BC25" s="138">
        <f>'[1]Resumen'!C25</f>
        <v>972435.57</v>
      </c>
      <c r="BD25" s="135">
        <f>'[1]Resumen'!F25</f>
        <v>0</v>
      </c>
      <c r="BE25" s="135"/>
      <c r="BF25" s="135"/>
      <c r="BG25" s="253">
        <f>'[2]Resumen'!C25</f>
        <v>1163308</v>
      </c>
      <c r="BH25" s="253">
        <f>'[2]Resumen'!F25</f>
        <v>0</v>
      </c>
      <c r="BI25" s="253"/>
      <c r="BJ25" s="253"/>
      <c r="BK25" s="264">
        <f>'[3]Resumen'!C25</f>
        <v>30881.940000000002</v>
      </c>
      <c r="BL25" s="264">
        <f>'[3]Resumen'!F25</f>
        <v>0</v>
      </c>
      <c r="BM25" s="264"/>
      <c r="BN25" s="264"/>
      <c r="BO25" s="270">
        <f>'[5]Resumen'!C25</f>
        <v>2187634</v>
      </c>
      <c r="BP25" s="270">
        <f>'[5]Resumen'!F25</f>
        <v>0</v>
      </c>
      <c r="BQ25" s="270"/>
      <c r="BR25" s="270"/>
      <c r="BS25" s="276">
        <f>'[4]Resumen'!C25</f>
        <v>0</v>
      </c>
      <c r="BT25" s="276"/>
      <c r="BU25" s="276"/>
      <c r="BV25" s="276"/>
      <c r="BW25" s="26">
        <f t="shared" si="26"/>
        <v>1988.1716069683057</v>
      </c>
      <c r="BX25" s="45">
        <f t="shared" si="27"/>
        <v>0.022386898943523192</v>
      </c>
      <c r="BY25" s="45">
        <f t="shared" si="28"/>
        <v>0.4833333333333333</v>
      </c>
      <c r="BZ25" s="45">
        <f t="shared" si="29"/>
        <v>0.5166666666666666</v>
      </c>
      <c r="CA25" s="45">
        <f t="shared" si="30"/>
        <v>0.55</v>
      </c>
      <c r="CB25" s="45">
        <f t="shared" si="31"/>
        <v>0.5833333333333333</v>
      </c>
      <c r="CC25" s="45">
        <f t="shared" si="32"/>
        <v>0.6166666666666667</v>
      </c>
      <c r="CD25" s="45">
        <f t="shared" si="33"/>
        <v>0.65</v>
      </c>
      <c r="CE25" s="45">
        <f t="shared" si="34"/>
        <v>0.6833333333333333</v>
      </c>
      <c r="CF25" s="45">
        <f t="shared" si="35"/>
        <v>0.7166666666666667</v>
      </c>
      <c r="CG25" s="45">
        <f t="shared" si="36"/>
        <v>0.75</v>
      </c>
      <c r="CH25" s="45">
        <f t="shared" si="37"/>
        <v>0.7833333333333333</v>
      </c>
      <c r="CI25" s="45">
        <f t="shared" si="38"/>
        <v>0.8166666666666667</v>
      </c>
      <c r="CJ25" s="45">
        <f t="shared" si="39"/>
        <v>0.85</v>
      </c>
      <c r="CK25" s="45">
        <f t="shared" si="40"/>
        <v>0.8833333333333333</v>
      </c>
      <c r="CL25" s="45">
        <f t="shared" si="41"/>
        <v>0.9166666666666666</v>
      </c>
      <c r="CM25" s="45">
        <f t="shared" si="42"/>
        <v>0.95</v>
      </c>
      <c r="CN25" s="45">
        <f t="shared" si="43"/>
        <v>0.9833333333333333</v>
      </c>
      <c r="CO25" s="45">
        <f t="shared" si="44"/>
        <v>1</v>
      </c>
      <c r="CP25" s="260">
        <f t="shared" si="45"/>
        <v>27309214.552946445</v>
      </c>
      <c r="CQ25" s="260">
        <f t="shared" si="46"/>
        <v>0</v>
      </c>
      <c r="CR25" s="260">
        <f t="shared" si="47"/>
        <v>8473276.498032797</v>
      </c>
      <c r="CT25" s="282">
        <f t="shared" si="21"/>
        <v>27309214.552946445</v>
      </c>
      <c r="CU25" s="318">
        <f t="shared" si="25"/>
        <v>0</v>
      </c>
    </row>
    <row r="26" spans="1:99" ht="12.75" customHeight="1">
      <c r="A26" s="6"/>
      <c r="B26" s="3" t="s">
        <v>27</v>
      </c>
      <c r="C26" s="7">
        <v>30</v>
      </c>
      <c r="D26" s="37">
        <v>0</v>
      </c>
      <c r="E26" s="144"/>
      <c r="F26" s="145">
        <v>0</v>
      </c>
      <c r="G26" s="86">
        <v>0</v>
      </c>
      <c r="H26" s="87"/>
      <c r="I26" s="124"/>
      <c r="J26" s="87"/>
      <c r="K26" s="88">
        <v>0</v>
      </c>
      <c r="L26" s="89">
        <v>0</v>
      </c>
      <c r="M26" s="146"/>
      <c r="N26" s="90"/>
      <c r="O26" s="94">
        <v>0</v>
      </c>
      <c r="P26" s="92"/>
      <c r="Q26" s="93"/>
      <c r="R26" s="92"/>
      <c r="S26" s="147">
        <v>0</v>
      </c>
      <c r="T26" s="113"/>
      <c r="U26" s="147"/>
      <c r="V26" s="148"/>
      <c r="W26" s="56">
        <v>0</v>
      </c>
      <c r="X26" s="56">
        <v>0</v>
      </c>
      <c r="Y26" s="56"/>
      <c r="Z26" s="57"/>
      <c r="AA26" s="75">
        <v>0</v>
      </c>
      <c r="AB26" s="149">
        <v>0</v>
      </c>
      <c r="AC26" s="150"/>
      <c r="AD26" s="61"/>
      <c r="AE26" s="62">
        <v>0</v>
      </c>
      <c r="AF26" s="62">
        <v>0</v>
      </c>
      <c r="AG26" s="151"/>
      <c r="AH26" s="60"/>
      <c r="AI26" s="197">
        <v>0</v>
      </c>
      <c r="AJ26" s="147">
        <v>0</v>
      </c>
      <c r="AK26" s="147"/>
      <c r="AL26" s="148"/>
      <c r="AM26" s="198">
        <v>0</v>
      </c>
      <c r="AN26" s="198">
        <v>0</v>
      </c>
      <c r="AO26" s="198"/>
      <c r="AP26" s="234"/>
      <c r="AQ26" s="152">
        <v>0</v>
      </c>
      <c r="AR26" s="152">
        <v>0</v>
      </c>
      <c r="AS26" s="152"/>
      <c r="AT26" s="186"/>
      <c r="AU26" s="125">
        <v>0</v>
      </c>
      <c r="AV26" s="125">
        <v>0</v>
      </c>
      <c r="AW26" s="125"/>
      <c r="AX26" s="203"/>
      <c r="AY26" s="128">
        <v>0</v>
      </c>
      <c r="AZ26" s="128">
        <v>0</v>
      </c>
      <c r="BA26" s="128"/>
      <c r="BB26" s="128"/>
      <c r="BC26" s="138">
        <f>'[1]Resumen'!C26</f>
        <v>0</v>
      </c>
      <c r="BD26" s="135">
        <f>'[1]Resumen'!F26</f>
        <v>0</v>
      </c>
      <c r="BE26" s="135"/>
      <c r="BF26" s="135"/>
      <c r="BG26" s="253">
        <f>'[2]Resumen'!C26</f>
        <v>0</v>
      </c>
      <c r="BH26" s="253">
        <f>'[2]Resumen'!F26</f>
        <v>0</v>
      </c>
      <c r="BI26" s="253"/>
      <c r="BJ26" s="253"/>
      <c r="BK26" s="264">
        <f>'[3]Resumen'!C26</f>
        <v>0</v>
      </c>
      <c r="BL26" s="264">
        <f>'[3]Resumen'!F26</f>
        <v>0</v>
      </c>
      <c r="BM26" s="264"/>
      <c r="BN26" s="264"/>
      <c r="BO26" s="270">
        <f>'[5]Resumen'!C26</f>
        <v>0</v>
      </c>
      <c r="BP26" s="270">
        <f>'[5]Resumen'!F26</f>
        <v>0</v>
      </c>
      <c r="BQ26" s="270"/>
      <c r="BR26" s="270"/>
      <c r="BS26" s="276">
        <f>'[4]Resumen'!C26</f>
        <v>0</v>
      </c>
      <c r="BT26" s="276"/>
      <c r="BU26" s="276"/>
      <c r="BV26" s="276"/>
      <c r="BW26" s="26">
        <f t="shared" si="26"/>
        <v>0</v>
      </c>
      <c r="BX26" s="45">
        <f t="shared" si="27"/>
        <v>0</v>
      </c>
      <c r="BY26" s="45">
        <f t="shared" si="28"/>
        <v>0.4833333333333333</v>
      </c>
      <c r="BZ26" s="45">
        <f t="shared" si="29"/>
        <v>0.5166666666666666</v>
      </c>
      <c r="CA26" s="45">
        <f t="shared" si="30"/>
        <v>0.55</v>
      </c>
      <c r="CB26" s="45">
        <f t="shared" si="31"/>
        <v>0.5833333333333333</v>
      </c>
      <c r="CC26" s="45">
        <f t="shared" si="32"/>
        <v>0.6166666666666667</v>
      </c>
      <c r="CD26" s="45">
        <f t="shared" si="33"/>
        <v>0.65</v>
      </c>
      <c r="CE26" s="45">
        <f t="shared" si="34"/>
        <v>0.6833333333333333</v>
      </c>
      <c r="CF26" s="45">
        <f t="shared" si="35"/>
        <v>0.7166666666666667</v>
      </c>
      <c r="CG26" s="45">
        <f t="shared" si="36"/>
        <v>0.75</v>
      </c>
      <c r="CH26" s="45">
        <f t="shared" si="37"/>
        <v>0.7833333333333333</v>
      </c>
      <c r="CI26" s="45">
        <f t="shared" si="38"/>
        <v>0.8166666666666667</v>
      </c>
      <c r="CJ26" s="45">
        <f t="shared" si="39"/>
        <v>0.85</v>
      </c>
      <c r="CK26" s="45">
        <f t="shared" si="40"/>
        <v>0.8833333333333333</v>
      </c>
      <c r="CL26" s="45">
        <f t="shared" si="41"/>
        <v>0.9166666666666666</v>
      </c>
      <c r="CM26" s="45">
        <f t="shared" si="42"/>
        <v>0.95</v>
      </c>
      <c r="CN26" s="45">
        <f t="shared" si="43"/>
        <v>0.9833333333333333</v>
      </c>
      <c r="CO26" s="45">
        <f t="shared" si="44"/>
        <v>1</v>
      </c>
      <c r="CP26" s="260">
        <f t="shared" si="45"/>
        <v>0</v>
      </c>
      <c r="CQ26" s="260">
        <f t="shared" si="46"/>
        <v>0</v>
      </c>
      <c r="CR26" s="260">
        <f t="shared" si="47"/>
        <v>0</v>
      </c>
      <c r="CT26" s="282">
        <f t="shared" si="21"/>
        <v>0</v>
      </c>
      <c r="CU26" s="318">
        <f t="shared" si="25"/>
        <v>0</v>
      </c>
    </row>
    <row r="27" spans="1:99" ht="12.75" customHeight="1">
      <c r="A27" s="6"/>
      <c r="B27" s="3" t="s">
        <v>28</v>
      </c>
      <c r="C27" s="7">
        <v>30</v>
      </c>
      <c r="D27" s="37">
        <v>436488.84193606814</v>
      </c>
      <c r="E27" s="144"/>
      <c r="F27" s="145">
        <v>249840.57263759663</v>
      </c>
      <c r="G27" s="86">
        <v>0</v>
      </c>
      <c r="H27" s="87"/>
      <c r="I27" s="124"/>
      <c r="J27" s="87"/>
      <c r="K27" s="88">
        <v>0</v>
      </c>
      <c r="L27" s="89">
        <v>0</v>
      </c>
      <c r="M27" s="146"/>
      <c r="N27" s="90"/>
      <c r="O27" s="94">
        <v>0</v>
      </c>
      <c r="P27" s="92"/>
      <c r="Q27" s="93"/>
      <c r="R27" s="92"/>
      <c r="S27" s="147">
        <v>0</v>
      </c>
      <c r="T27" s="113"/>
      <c r="U27" s="147"/>
      <c r="V27" s="148"/>
      <c r="W27" s="56">
        <v>0</v>
      </c>
      <c r="X27" s="56">
        <v>0</v>
      </c>
      <c r="Y27" s="56"/>
      <c r="Z27" s="57"/>
      <c r="AA27" s="75">
        <v>0</v>
      </c>
      <c r="AB27" s="149">
        <v>0</v>
      </c>
      <c r="AC27" s="150"/>
      <c r="AD27" s="61"/>
      <c r="AE27" s="62">
        <v>39584.84</v>
      </c>
      <c r="AF27" s="62">
        <v>0</v>
      </c>
      <c r="AG27" s="151"/>
      <c r="AH27" s="60"/>
      <c r="AI27" s="197">
        <v>0</v>
      </c>
      <c r="AJ27" s="147">
        <v>0</v>
      </c>
      <c r="AK27" s="147"/>
      <c r="AL27" s="148"/>
      <c r="AM27" s="198">
        <v>0</v>
      </c>
      <c r="AN27" s="198">
        <v>0</v>
      </c>
      <c r="AO27" s="198"/>
      <c r="AP27" s="234"/>
      <c r="AQ27" s="152">
        <v>0</v>
      </c>
      <c r="AR27" s="152">
        <v>0</v>
      </c>
      <c r="AS27" s="152"/>
      <c r="AT27" s="186"/>
      <c r="AU27" s="125">
        <v>0</v>
      </c>
      <c r="AV27" s="125">
        <v>0</v>
      </c>
      <c r="AW27" s="125"/>
      <c r="AX27" s="203"/>
      <c r="AY27" s="128">
        <v>0</v>
      </c>
      <c r="AZ27" s="128">
        <v>0</v>
      </c>
      <c r="BA27" s="128"/>
      <c r="BB27" s="128"/>
      <c r="BC27" s="138">
        <f>'[1]Resumen'!C27</f>
        <v>4801158.07</v>
      </c>
      <c r="BD27" s="135">
        <f>'[1]Resumen'!F27</f>
        <v>178855.01</v>
      </c>
      <c r="BE27" s="135"/>
      <c r="BF27" s="135"/>
      <c r="BG27" s="253">
        <f>'[2]Resumen'!C27</f>
        <v>4337045.64</v>
      </c>
      <c r="BH27" s="253">
        <f>'[2]Resumen'!F27</f>
        <v>0</v>
      </c>
      <c r="BI27" s="253"/>
      <c r="BJ27" s="253"/>
      <c r="BK27" s="264">
        <f>'[3]Resumen'!C27</f>
        <v>2628149.1</v>
      </c>
      <c r="BL27" s="264">
        <f>'[3]Resumen'!F27</f>
        <v>0</v>
      </c>
      <c r="BM27" s="264"/>
      <c r="BN27" s="264"/>
      <c r="BO27" s="270">
        <f>'[5]Resumen'!C27</f>
        <v>0</v>
      </c>
      <c r="BP27" s="270">
        <f>'[5]Resumen'!F27</f>
        <v>0</v>
      </c>
      <c r="BQ27" s="270"/>
      <c r="BR27" s="270"/>
      <c r="BS27" s="276">
        <f>'[4]Resumen'!C27</f>
        <v>0</v>
      </c>
      <c r="BT27" s="276"/>
      <c r="BU27" s="276"/>
      <c r="BV27" s="276"/>
      <c r="BW27" s="26">
        <f t="shared" si="26"/>
        <v>1988.1716123277802</v>
      </c>
      <c r="BX27" s="45">
        <f t="shared" si="27"/>
        <v>0.022387077592672222</v>
      </c>
      <c r="BY27" s="45">
        <f t="shared" si="28"/>
        <v>0.4833333333333333</v>
      </c>
      <c r="BZ27" s="45">
        <f t="shared" si="29"/>
        <v>0.5166666666666666</v>
      </c>
      <c r="CA27" s="45">
        <f t="shared" si="30"/>
        <v>0.55</v>
      </c>
      <c r="CB27" s="45">
        <f t="shared" si="31"/>
        <v>0.5833333333333333</v>
      </c>
      <c r="CC27" s="45">
        <f t="shared" si="32"/>
        <v>0.6166666666666667</v>
      </c>
      <c r="CD27" s="45">
        <f t="shared" si="33"/>
        <v>0.65</v>
      </c>
      <c r="CE27" s="45">
        <f t="shared" si="34"/>
        <v>0.6833333333333333</v>
      </c>
      <c r="CF27" s="45">
        <f t="shared" si="35"/>
        <v>0.7166666666666667</v>
      </c>
      <c r="CG27" s="45">
        <f t="shared" si="36"/>
        <v>0.75</v>
      </c>
      <c r="CH27" s="45">
        <f t="shared" si="37"/>
        <v>0.7833333333333333</v>
      </c>
      <c r="CI27" s="45">
        <f t="shared" si="38"/>
        <v>0.8166666666666667</v>
      </c>
      <c r="CJ27" s="45">
        <f t="shared" si="39"/>
        <v>0.85</v>
      </c>
      <c r="CK27" s="45">
        <f t="shared" si="40"/>
        <v>0.8833333333333333</v>
      </c>
      <c r="CL27" s="45">
        <f t="shared" si="41"/>
        <v>0.9166666666666666</v>
      </c>
      <c r="CM27" s="45">
        <f t="shared" si="42"/>
        <v>0.95</v>
      </c>
      <c r="CN27" s="45">
        <f t="shared" si="43"/>
        <v>0.9833333333333333</v>
      </c>
      <c r="CO27" s="45">
        <f t="shared" si="44"/>
        <v>1</v>
      </c>
      <c r="CP27" s="260">
        <f t="shared" si="45"/>
        <v>10108270.414824711</v>
      </c>
      <c r="CQ27" s="260">
        <f t="shared" si="46"/>
        <v>0</v>
      </c>
      <c r="CR27" s="260">
        <f t="shared" si="47"/>
        <v>8672155.579013508</v>
      </c>
      <c r="CT27" s="282">
        <f t="shared" si="21"/>
        <v>10108270.414824711</v>
      </c>
      <c r="CU27" s="318">
        <f t="shared" si="25"/>
        <v>0</v>
      </c>
    </row>
    <row r="28" spans="1:99" ht="12.75" customHeight="1">
      <c r="A28" s="6"/>
      <c r="B28" s="3" t="s">
        <v>53</v>
      </c>
      <c r="C28" s="7">
        <v>30</v>
      </c>
      <c r="D28" s="37">
        <v>0</v>
      </c>
      <c r="E28" s="144"/>
      <c r="F28" s="145">
        <v>0</v>
      </c>
      <c r="G28" s="86">
        <v>0</v>
      </c>
      <c r="H28" s="87"/>
      <c r="I28" s="124"/>
      <c r="J28" s="87"/>
      <c r="K28" s="88">
        <v>0</v>
      </c>
      <c r="L28" s="89">
        <v>0</v>
      </c>
      <c r="M28" s="146"/>
      <c r="N28" s="90"/>
      <c r="O28" s="94">
        <v>138983.5</v>
      </c>
      <c r="P28" s="92"/>
      <c r="Q28" s="93"/>
      <c r="R28" s="92"/>
      <c r="S28" s="147">
        <v>0</v>
      </c>
      <c r="T28" s="113"/>
      <c r="U28" s="147"/>
      <c r="V28" s="148"/>
      <c r="W28" s="56">
        <v>0</v>
      </c>
      <c r="X28" s="56">
        <v>0</v>
      </c>
      <c r="Y28" s="56"/>
      <c r="Z28" s="57"/>
      <c r="AA28" s="75">
        <v>0</v>
      </c>
      <c r="AB28" s="149">
        <v>0</v>
      </c>
      <c r="AC28" s="150"/>
      <c r="AD28" s="61"/>
      <c r="AE28" s="62">
        <v>0</v>
      </c>
      <c r="AF28" s="62">
        <v>0</v>
      </c>
      <c r="AG28" s="151"/>
      <c r="AH28" s="60"/>
      <c r="AI28" s="197">
        <v>0</v>
      </c>
      <c r="AJ28" s="147">
        <v>0</v>
      </c>
      <c r="AK28" s="147"/>
      <c r="AL28" s="148"/>
      <c r="AM28" s="198">
        <v>309329.03500000003</v>
      </c>
      <c r="AN28" s="198">
        <v>0</v>
      </c>
      <c r="AO28" s="198"/>
      <c r="AP28" s="234"/>
      <c r="AQ28" s="152">
        <v>0</v>
      </c>
      <c r="AR28" s="152">
        <v>0</v>
      </c>
      <c r="AS28" s="152"/>
      <c r="AT28" s="186"/>
      <c r="AU28" s="125">
        <v>292858.75000000006</v>
      </c>
      <c r="AV28" s="125">
        <v>0</v>
      </c>
      <c r="AW28" s="125"/>
      <c r="AX28" s="203"/>
      <c r="AY28" s="128">
        <v>875696.712</v>
      </c>
      <c r="AZ28" s="128">
        <v>0</v>
      </c>
      <c r="BA28" s="128"/>
      <c r="BB28" s="128"/>
      <c r="BC28" s="138"/>
      <c r="BD28" s="135"/>
      <c r="BE28" s="135"/>
      <c r="BF28" s="135"/>
      <c r="BG28" s="253"/>
      <c r="BH28" s="253"/>
      <c r="BI28" s="253"/>
      <c r="BJ28" s="253"/>
      <c r="BK28" s="264"/>
      <c r="BL28" s="264"/>
      <c r="BM28" s="264"/>
      <c r="BN28" s="264"/>
      <c r="BO28" s="270"/>
      <c r="BP28" s="270"/>
      <c r="BQ28" s="270"/>
      <c r="BR28" s="270"/>
      <c r="BS28" s="276"/>
      <c r="BT28" s="276"/>
      <c r="BU28" s="276"/>
      <c r="BV28" s="276"/>
      <c r="BW28" s="26">
        <f t="shared" si="26"/>
        <v>0</v>
      </c>
      <c r="BX28" s="45">
        <f t="shared" si="27"/>
        <v>0</v>
      </c>
      <c r="BY28" s="45">
        <f t="shared" si="28"/>
        <v>0.4833333333333333</v>
      </c>
      <c r="BZ28" s="45">
        <f t="shared" si="29"/>
        <v>0.5166666666666666</v>
      </c>
      <c r="CA28" s="45">
        <f t="shared" si="30"/>
        <v>0.55</v>
      </c>
      <c r="CB28" s="45">
        <f t="shared" si="31"/>
        <v>0.5833333333333333</v>
      </c>
      <c r="CC28" s="45">
        <f t="shared" si="32"/>
        <v>0.6166666666666667</v>
      </c>
      <c r="CD28" s="45">
        <f t="shared" si="33"/>
        <v>0.65</v>
      </c>
      <c r="CE28" s="45">
        <f t="shared" si="34"/>
        <v>0.6833333333333333</v>
      </c>
      <c r="CF28" s="45">
        <f t="shared" si="35"/>
        <v>0.7166666666666667</v>
      </c>
      <c r="CG28" s="45">
        <f t="shared" si="36"/>
        <v>0.75</v>
      </c>
      <c r="CH28" s="45">
        <f t="shared" si="37"/>
        <v>0.7833333333333333</v>
      </c>
      <c r="CI28" s="45">
        <f t="shared" si="38"/>
        <v>0.8166666666666667</v>
      </c>
      <c r="CJ28" s="45">
        <f t="shared" si="39"/>
        <v>0.85</v>
      </c>
      <c r="CK28" s="45">
        <f t="shared" si="40"/>
        <v>0.8833333333333333</v>
      </c>
      <c r="CL28" s="45">
        <f t="shared" si="41"/>
        <v>0.9166666666666666</v>
      </c>
      <c r="CM28" s="45">
        <f t="shared" si="42"/>
        <v>0.95</v>
      </c>
      <c r="CN28" s="45">
        <f t="shared" si="43"/>
        <v>0.9833333333333333</v>
      </c>
      <c r="CO28" s="45">
        <f t="shared" si="44"/>
        <v>1</v>
      </c>
      <c r="CP28" s="260">
        <f t="shared" si="45"/>
        <v>1331375.3302880775</v>
      </c>
      <c r="CQ28" s="260">
        <f t="shared" si="46"/>
        <v>0</v>
      </c>
      <c r="CR28" s="260">
        <f t="shared" si="47"/>
        <v>1065142.5867441487</v>
      </c>
      <c r="CT28" s="282">
        <f t="shared" si="21"/>
        <v>1331375.3302880775</v>
      </c>
      <c r="CU28" s="318">
        <f t="shared" si="25"/>
        <v>0</v>
      </c>
    </row>
    <row r="29" spans="1:99" ht="12.75" customHeight="1">
      <c r="A29" s="6"/>
      <c r="B29" s="3" t="s">
        <v>47</v>
      </c>
      <c r="C29" s="7">
        <v>30</v>
      </c>
      <c r="D29" s="37">
        <v>10062100.118256407</v>
      </c>
      <c r="E29" s="144"/>
      <c r="F29" s="145">
        <v>5759416.081133684</v>
      </c>
      <c r="G29" s="86">
        <v>400749</v>
      </c>
      <c r="H29" s="87"/>
      <c r="I29" s="124"/>
      <c r="J29" s="87"/>
      <c r="K29" s="88">
        <v>818396.9</v>
      </c>
      <c r="L29" s="89">
        <v>136692</v>
      </c>
      <c r="M29" s="146"/>
      <c r="N29" s="90"/>
      <c r="O29" s="94">
        <v>223453</v>
      </c>
      <c r="P29" s="92"/>
      <c r="Q29" s="93"/>
      <c r="R29" s="92"/>
      <c r="S29" s="147">
        <v>454292</v>
      </c>
      <c r="T29" s="113"/>
      <c r="U29" s="147"/>
      <c r="V29" s="148"/>
      <c r="W29" s="56">
        <v>544331.8149999934</v>
      </c>
      <c r="X29" s="56">
        <v>0</v>
      </c>
      <c r="Y29" s="56"/>
      <c r="Z29" s="57"/>
      <c r="AA29" s="75">
        <v>1616820.73</v>
      </c>
      <c r="AB29" s="149">
        <v>603831.73</v>
      </c>
      <c r="AC29" s="150"/>
      <c r="AD29" s="61"/>
      <c r="AE29" s="62">
        <v>1594911.0800000003</v>
      </c>
      <c r="AF29" s="62">
        <v>0</v>
      </c>
      <c r="AG29" s="151"/>
      <c r="AH29" s="60"/>
      <c r="AI29" s="197">
        <v>1445245.8499999999</v>
      </c>
      <c r="AJ29" s="147">
        <v>0</v>
      </c>
      <c r="AK29" s="147"/>
      <c r="AL29" s="148"/>
      <c r="AM29" s="198">
        <v>1265176.236299999</v>
      </c>
      <c r="AN29" s="198">
        <v>0</v>
      </c>
      <c r="AO29" s="198"/>
      <c r="AP29" s="234"/>
      <c r="AQ29" s="152">
        <v>3057222.646994816</v>
      </c>
      <c r="AR29" s="152">
        <v>0</v>
      </c>
      <c r="AS29" s="152"/>
      <c r="AT29" s="186"/>
      <c r="AU29" s="125">
        <v>3302899.7299999995</v>
      </c>
      <c r="AV29" s="125">
        <v>0</v>
      </c>
      <c r="AW29" s="125"/>
      <c r="AX29" s="227"/>
      <c r="AY29" s="128">
        <v>3337520.6799999895</v>
      </c>
      <c r="AZ29" s="128">
        <v>0</v>
      </c>
      <c r="BA29" s="128"/>
      <c r="BB29" s="128"/>
      <c r="BC29" s="138">
        <f>'[1]Resumen'!C28</f>
        <v>4378428.300000001</v>
      </c>
      <c r="BD29" s="135">
        <f>'[1]Resumen'!F28</f>
        <v>0</v>
      </c>
      <c r="BE29" s="135"/>
      <c r="BF29" s="135"/>
      <c r="BG29" s="253">
        <f>'[2]Resumen'!C28</f>
        <v>6700401.27999999</v>
      </c>
      <c r="BH29" s="253">
        <f>'[2]Resumen'!F28</f>
        <v>0</v>
      </c>
      <c r="BI29" s="253"/>
      <c r="BJ29" s="253"/>
      <c r="BK29" s="264">
        <f>'[3]Resumen'!C28</f>
        <v>6078098.3199999975</v>
      </c>
      <c r="BL29" s="264">
        <f>'[3]Resumen'!F28</f>
        <v>0</v>
      </c>
      <c r="BM29" s="264"/>
      <c r="BN29" s="264"/>
      <c r="BO29" s="270">
        <f>'[5]Resumen'!C28</f>
        <v>6512836.599999998</v>
      </c>
      <c r="BP29" s="270">
        <f>'[5]Resumen'!F28</f>
        <v>10265.34</v>
      </c>
      <c r="BQ29" s="270"/>
      <c r="BR29" s="270"/>
      <c r="BS29" s="276">
        <f>'[4]Resumen'!C28</f>
        <v>3067479.515419091</v>
      </c>
      <c r="BT29" s="276"/>
      <c r="BU29" s="276"/>
      <c r="BV29" s="276"/>
      <c r="BW29" s="26">
        <f t="shared" si="26"/>
        <v>1988.1716123277802</v>
      </c>
      <c r="BX29" s="45">
        <f t="shared" si="27"/>
        <v>0.022387077592672222</v>
      </c>
      <c r="BY29" s="45">
        <f t="shared" si="28"/>
        <v>0.4833333333333333</v>
      </c>
      <c r="BZ29" s="45">
        <f t="shared" si="29"/>
        <v>0.5166666666666666</v>
      </c>
      <c r="CA29" s="45">
        <f t="shared" si="30"/>
        <v>0.55</v>
      </c>
      <c r="CB29" s="45">
        <f t="shared" si="31"/>
        <v>0.5833333333333333</v>
      </c>
      <c r="CC29" s="45">
        <f t="shared" si="32"/>
        <v>0.6166666666666667</v>
      </c>
      <c r="CD29" s="45">
        <f t="shared" si="33"/>
        <v>0.65</v>
      </c>
      <c r="CE29" s="45">
        <f t="shared" si="34"/>
        <v>0.6833333333333333</v>
      </c>
      <c r="CF29" s="45">
        <f t="shared" si="35"/>
        <v>0.7166666666666667</v>
      </c>
      <c r="CG29" s="45">
        <f t="shared" si="36"/>
        <v>0.75</v>
      </c>
      <c r="CH29" s="45">
        <f t="shared" si="37"/>
        <v>0.7833333333333333</v>
      </c>
      <c r="CI29" s="45">
        <f t="shared" si="38"/>
        <v>0.8166666666666667</v>
      </c>
      <c r="CJ29" s="45">
        <f t="shared" si="39"/>
        <v>0.85</v>
      </c>
      <c r="CK29" s="45">
        <f t="shared" si="40"/>
        <v>0.8833333333333333</v>
      </c>
      <c r="CL29" s="45">
        <f t="shared" si="41"/>
        <v>0.9166666666666666</v>
      </c>
      <c r="CM29" s="45">
        <f t="shared" si="42"/>
        <v>0.95</v>
      </c>
      <c r="CN29" s="45">
        <f t="shared" si="43"/>
        <v>0.9833333333333333</v>
      </c>
      <c r="CO29" s="45">
        <f t="shared" si="44"/>
        <v>1</v>
      </c>
      <c r="CP29" s="260">
        <f t="shared" si="45"/>
        <v>47260166.4044967</v>
      </c>
      <c r="CQ29" s="260">
        <f t="shared" si="46"/>
        <v>0</v>
      </c>
      <c r="CR29" s="260">
        <f t="shared" si="47"/>
        <v>31811733.626052603</v>
      </c>
      <c r="CT29" s="282">
        <f t="shared" si="21"/>
        <v>47260166.4044967</v>
      </c>
      <c r="CU29" s="318">
        <f t="shared" si="25"/>
        <v>0</v>
      </c>
    </row>
    <row r="30" spans="1:99" ht="12.75" customHeight="1">
      <c r="A30" s="6"/>
      <c r="B30" s="3" t="s">
        <v>48</v>
      </c>
      <c r="C30" s="7">
        <v>30</v>
      </c>
      <c r="D30" s="37">
        <v>29511992.57628693</v>
      </c>
      <c r="E30" s="144"/>
      <c r="F30" s="145">
        <v>16892281.138279073</v>
      </c>
      <c r="G30" s="86">
        <v>1379418</v>
      </c>
      <c r="H30" s="87"/>
      <c r="I30" s="124"/>
      <c r="J30" s="87"/>
      <c r="K30" s="88">
        <v>1651456.33</v>
      </c>
      <c r="L30" s="89">
        <v>516726</v>
      </c>
      <c r="M30" s="146"/>
      <c r="N30" s="90"/>
      <c r="O30" s="94">
        <v>1200043</v>
      </c>
      <c r="P30" s="92"/>
      <c r="Q30" s="93"/>
      <c r="R30" s="92"/>
      <c r="S30" s="147">
        <v>1565519</v>
      </c>
      <c r="T30" s="113"/>
      <c r="U30" s="147"/>
      <c r="V30" s="148"/>
      <c r="W30" s="56">
        <v>1349434.1649999998</v>
      </c>
      <c r="X30" s="56">
        <v>0</v>
      </c>
      <c r="Y30" s="56"/>
      <c r="Z30" s="57"/>
      <c r="AA30" s="75">
        <v>2810332.85</v>
      </c>
      <c r="AB30" s="149">
        <v>0</v>
      </c>
      <c r="AC30" s="150"/>
      <c r="AD30" s="61"/>
      <c r="AE30" s="62">
        <v>4510685.640000001</v>
      </c>
      <c r="AF30" s="62">
        <v>0</v>
      </c>
      <c r="AG30" s="151"/>
      <c r="AH30" s="60"/>
      <c r="AI30" s="197">
        <v>3312431.6400000006</v>
      </c>
      <c r="AJ30" s="147">
        <v>0</v>
      </c>
      <c r="AK30" s="147"/>
      <c r="AL30" s="148"/>
      <c r="AM30" s="198">
        <v>3983743.601800001</v>
      </c>
      <c r="AN30" s="198">
        <v>0</v>
      </c>
      <c r="AO30" s="198"/>
      <c r="AP30" s="234"/>
      <c r="AQ30" s="152">
        <v>6428941.771666616</v>
      </c>
      <c r="AR30" s="152">
        <v>0</v>
      </c>
      <c r="AS30" s="152"/>
      <c r="AT30" s="186"/>
      <c r="AU30" s="125">
        <v>7718895.3450000025</v>
      </c>
      <c r="AV30" s="125">
        <v>0</v>
      </c>
      <c r="AW30" s="125"/>
      <c r="AX30" s="227"/>
      <c r="AY30" s="128">
        <v>6685412.690000011</v>
      </c>
      <c r="AZ30" s="128">
        <v>0</v>
      </c>
      <c r="BA30" s="128"/>
      <c r="BB30" s="128"/>
      <c r="BC30" s="138">
        <f>'[1]Resumen'!C29</f>
        <v>10332631.539999997</v>
      </c>
      <c r="BD30" s="135">
        <f>'[1]Resumen'!F29</f>
        <v>224171.66999999998</v>
      </c>
      <c r="BE30" s="135"/>
      <c r="BF30" s="135"/>
      <c r="BG30" s="253">
        <f>'[2]Resumen'!C29</f>
        <v>7443701.390000005</v>
      </c>
      <c r="BH30" s="253">
        <f>'[2]Resumen'!F29</f>
        <v>0</v>
      </c>
      <c r="BI30" s="253"/>
      <c r="BJ30" s="253"/>
      <c r="BK30" s="264">
        <f>'[3]Resumen'!C29</f>
        <v>9935701.329999983</v>
      </c>
      <c r="BL30" s="264">
        <f>'[3]Resumen'!F29</f>
        <v>0</v>
      </c>
      <c r="BM30" s="264"/>
      <c r="BN30" s="264"/>
      <c r="BO30" s="270">
        <f>'[5]Resumen'!C29</f>
        <v>8287640.250000007</v>
      </c>
      <c r="BP30" s="270">
        <f>'[5]Resumen'!F29</f>
        <v>159587.02000000002</v>
      </c>
      <c r="BQ30" s="270"/>
      <c r="BR30" s="270"/>
      <c r="BS30" s="276">
        <f>'[4]Resumen'!C29</f>
        <v>4971796.400267879</v>
      </c>
      <c r="BT30" s="276"/>
      <c r="BU30" s="276"/>
      <c r="BV30" s="276"/>
      <c r="BW30" s="26">
        <f t="shared" si="26"/>
        <v>1988.1716102475427</v>
      </c>
      <c r="BX30" s="45">
        <f t="shared" si="27"/>
        <v>0.022387008251424367</v>
      </c>
      <c r="BY30" s="45">
        <f t="shared" si="28"/>
        <v>0.4833333333333333</v>
      </c>
      <c r="BZ30" s="45">
        <f t="shared" si="29"/>
        <v>0.5166666666666666</v>
      </c>
      <c r="CA30" s="45">
        <f t="shared" si="30"/>
        <v>0.55</v>
      </c>
      <c r="CB30" s="45">
        <f t="shared" si="31"/>
        <v>0.5833333333333333</v>
      </c>
      <c r="CC30" s="45">
        <f t="shared" si="32"/>
        <v>0.6166666666666667</v>
      </c>
      <c r="CD30" s="45">
        <f t="shared" si="33"/>
        <v>0.65</v>
      </c>
      <c r="CE30" s="45">
        <f t="shared" si="34"/>
        <v>0.6833333333333333</v>
      </c>
      <c r="CF30" s="45">
        <f t="shared" si="35"/>
        <v>0.7166666666666667</v>
      </c>
      <c r="CG30" s="45">
        <f t="shared" si="36"/>
        <v>0.75</v>
      </c>
      <c r="CH30" s="45">
        <f t="shared" si="37"/>
        <v>0.7833333333333333</v>
      </c>
      <c r="CI30" s="45">
        <f t="shared" si="38"/>
        <v>0.8166666666666667</v>
      </c>
      <c r="CJ30" s="45">
        <f t="shared" si="39"/>
        <v>0.85</v>
      </c>
      <c r="CK30" s="45">
        <f t="shared" si="40"/>
        <v>0.8833333333333333</v>
      </c>
      <c r="CL30" s="45">
        <f t="shared" si="41"/>
        <v>0.9166666666666666</v>
      </c>
      <c r="CM30" s="45">
        <f t="shared" si="42"/>
        <v>0.95</v>
      </c>
      <c r="CN30" s="45">
        <f t="shared" si="43"/>
        <v>0.9833333333333333</v>
      </c>
      <c r="CO30" s="45">
        <f t="shared" si="44"/>
        <v>1</v>
      </c>
      <c r="CP30" s="260">
        <f t="shared" si="45"/>
        <v>99249620.11364207</v>
      </c>
      <c r="CQ30" s="260">
        <f t="shared" si="46"/>
        <v>0</v>
      </c>
      <c r="CR30" s="260">
        <f t="shared" si="47"/>
        <v>58155665.01302703</v>
      </c>
      <c r="CT30" s="282">
        <f t="shared" si="21"/>
        <v>99249620.11364207</v>
      </c>
      <c r="CU30" s="318">
        <f t="shared" si="25"/>
        <v>0</v>
      </c>
    </row>
    <row r="31" spans="1:99" ht="12.75" customHeight="1">
      <c r="A31" s="6"/>
      <c r="B31" s="3" t="s">
        <v>49</v>
      </c>
      <c r="C31" s="7">
        <v>30</v>
      </c>
      <c r="D31" s="37">
        <v>0</v>
      </c>
      <c r="E31" s="144"/>
      <c r="F31" s="145">
        <v>0</v>
      </c>
      <c r="G31" s="86">
        <v>0</v>
      </c>
      <c r="H31" s="87"/>
      <c r="I31" s="124"/>
      <c r="J31" s="87"/>
      <c r="K31" s="88">
        <v>0</v>
      </c>
      <c r="L31" s="89">
        <v>0</v>
      </c>
      <c r="M31" s="146"/>
      <c r="N31" s="90"/>
      <c r="O31" s="94">
        <v>0</v>
      </c>
      <c r="P31" s="92"/>
      <c r="Q31" s="93"/>
      <c r="R31" s="92"/>
      <c r="S31" s="147">
        <v>396751</v>
      </c>
      <c r="T31" s="113">
        <v>396751</v>
      </c>
      <c r="U31" s="147"/>
      <c r="V31" s="148"/>
      <c r="W31" s="56">
        <v>0</v>
      </c>
      <c r="X31" s="56">
        <v>0</v>
      </c>
      <c r="Y31" s="56"/>
      <c r="Z31" s="57"/>
      <c r="AA31" s="75">
        <v>0</v>
      </c>
      <c r="AB31" s="149">
        <v>0</v>
      </c>
      <c r="AC31" s="150"/>
      <c r="AD31" s="61"/>
      <c r="AE31" s="62">
        <v>0</v>
      </c>
      <c r="AF31" s="62">
        <v>0</v>
      </c>
      <c r="AG31" s="151"/>
      <c r="AH31" s="60"/>
      <c r="AI31" s="197">
        <v>0</v>
      </c>
      <c r="AJ31" s="147">
        <v>0</v>
      </c>
      <c r="AK31" s="147"/>
      <c r="AL31" s="148"/>
      <c r="AM31" s="198">
        <v>0</v>
      </c>
      <c r="AN31" s="198">
        <v>0</v>
      </c>
      <c r="AO31" s="198"/>
      <c r="AP31" s="234"/>
      <c r="AQ31" s="152">
        <v>0</v>
      </c>
      <c r="AR31" s="152">
        <v>0</v>
      </c>
      <c r="AS31" s="152"/>
      <c r="AT31" s="225"/>
      <c r="AU31" s="125">
        <v>0</v>
      </c>
      <c r="AV31" s="125">
        <v>0</v>
      </c>
      <c r="AW31" s="125"/>
      <c r="AX31" s="227"/>
      <c r="AY31" s="128">
        <v>0</v>
      </c>
      <c r="AZ31" s="128">
        <v>0</v>
      </c>
      <c r="BA31" s="128"/>
      <c r="BB31" s="128"/>
      <c r="BC31" s="138">
        <f>'[1]Resumen'!C30</f>
        <v>749962.3099999999</v>
      </c>
      <c r="BD31" s="135">
        <f>'[1]Resumen'!F30</f>
        <v>0</v>
      </c>
      <c r="BE31" s="135"/>
      <c r="BF31" s="135"/>
      <c r="BG31" s="253">
        <f>'[2]Resumen'!C30</f>
        <v>1047835.4500000005</v>
      </c>
      <c r="BH31" s="253">
        <f>'[2]Resumen'!F30</f>
        <v>0</v>
      </c>
      <c r="BI31" s="253"/>
      <c r="BJ31" s="253"/>
      <c r="BK31" s="264">
        <f>'[3]Resumen'!C30</f>
        <v>1262504.47</v>
      </c>
      <c r="BL31" s="264">
        <f>'[3]Resumen'!F30</f>
        <v>0</v>
      </c>
      <c r="BM31" s="264"/>
      <c r="BN31" s="264"/>
      <c r="BO31" s="270">
        <f>'[5]Resumen'!C30</f>
        <v>742045.51</v>
      </c>
      <c r="BP31" s="270">
        <f>'[5]Resumen'!F30</f>
        <v>4581.63</v>
      </c>
      <c r="BQ31" s="270"/>
      <c r="BR31" s="270"/>
      <c r="BS31" s="276">
        <f>'[4]Resumen'!C30</f>
        <v>0</v>
      </c>
      <c r="BT31" s="276"/>
      <c r="BU31" s="276"/>
      <c r="BV31" s="276"/>
      <c r="BW31" s="26">
        <f t="shared" si="26"/>
        <v>0</v>
      </c>
      <c r="BX31" s="45">
        <f t="shared" si="27"/>
        <v>0</v>
      </c>
      <c r="BY31" s="45">
        <f t="shared" si="28"/>
        <v>0.4833333333333333</v>
      </c>
      <c r="BZ31" s="45">
        <f t="shared" si="29"/>
        <v>0.5166666666666666</v>
      </c>
      <c r="CA31" s="45">
        <f t="shared" si="30"/>
        <v>0.55</v>
      </c>
      <c r="CB31" s="45">
        <f t="shared" si="31"/>
        <v>0.5833333333333333</v>
      </c>
      <c r="CC31" s="45">
        <f t="shared" si="32"/>
        <v>0.6166666666666667</v>
      </c>
      <c r="CD31" s="45">
        <f t="shared" si="33"/>
        <v>0.65</v>
      </c>
      <c r="CE31" s="45">
        <f t="shared" si="34"/>
        <v>0.6833333333333333</v>
      </c>
      <c r="CF31" s="45">
        <f t="shared" si="35"/>
        <v>0.7166666666666667</v>
      </c>
      <c r="CG31" s="45">
        <f t="shared" si="36"/>
        <v>0.75</v>
      </c>
      <c r="CH31" s="45">
        <f t="shared" si="37"/>
        <v>0.7833333333333333</v>
      </c>
      <c r="CI31" s="45">
        <f t="shared" si="38"/>
        <v>0.8166666666666667</v>
      </c>
      <c r="CJ31" s="45">
        <f t="shared" si="39"/>
        <v>0.85</v>
      </c>
      <c r="CK31" s="45">
        <f t="shared" si="40"/>
        <v>0.8833333333333333</v>
      </c>
      <c r="CL31" s="45">
        <f t="shared" si="41"/>
        <v>0.9166666666666666</v>
      </c>
      <c r="CM31" s="45">
        <f t="shared" si="42"/>
        <v>0.95</v>
      </c>
      <c r="CN31" s="45">
        <f t="shared" si="43"/>
        <v>0.9833333333333333</v>
      </c>
      <c r="CO31" s="45">
        <f t="shared" si="44"/>
        <v>1</v>
      </c>
      <c r="CP31" s="260">
        <f t="shared" si="45"/>
        <v>3467222.3796270033</v>
      </c>
      <c r="CQ31" s="260">
        <f t="shared" si="46"/>
        <v>0</v>
      </c>
      <c r="CR31" s="260">
        <f t="shared" si="47"/>
        <v>2909993.1936741145</v>
      </c>
      <c r="CT31" s="282">
        <f t="shared" si="21"/>
        <v>3467222.3796270033</v>
      </c>
      <c r="CU31" s="318">
        <f t="shared" si="25"/>
        <v>0</v>
      </c>
    </row>
    <row r="32" spans="1:99" ht="12.75" customHeight="1">
      <c r="A32" s="6"/>
      <c r="B32" s="4" t="s">
        <v>29</v>
      </c>
      <c r="C32" s="15"/>
      <c r="D32" s="76">
        <v>0</v>
      </c>
      <c r="E32" s="108"/>
      <c r="F32" s="76">
        <v>0</v>
      </c>
      <c r="G32" s="103"/>
      <c r="H32" s="103"/>
      <c r="I32" s="103"/>
      <c r="J32" s="103"/>
      <c r="K32" s="104"/>
      <c r="L32" s="105">
        <v>0</v>
      </c>
      <c r="M32" s="105"/>
      <c r="N32" s="104"/>
      <c r="O32" s="106"/>
      <c r="P32" s="106"/>
      <c r="Q32" s="106"/>
      <c r="R32" s="106"/>
      <c r="S32" s="161">
        <v>0</v>
      </c>
      <c r="T32" s="161"/>
      <c r="U32" s="162"/>
      <c r="V32" s="163"/>
      <c r="W32" s="73"/>
      <c r="X32" s="72"/>
      <c r="Y32" s="73"/>
      <c r="Z32" s="72"/>
      <c r="AA32" s="74"/>
      <c r="AB32" s="74"/>
      <c r="AC32" s="164"/>
      <c r="AD32" s="74"/>
      <c r="AE32" s="51"/>
      <c r="AF32" s="51"/>
      <c r="AG32" s="52"/>
      <c r="AH32" s="51"/>
      <c r="AI32" s="211"/>
      <c r="AJ32" s="163"/>
      <c r="AK32" s="163"/>
      <c r="AL32" s="163"/>
      <c r="AM32" s="212">
        <v>0</v>
      </c>
      <c r="AN32" s="239">
        <v>0</v>
      </c>
      <c r="AO32" s="239"/>
      <c r="AP32" s="240"/>
      <c r="AQ32" s="190">
        <v>0</v>
      </c>
      <c r="AR32" s="183">
        <v>0</v>
      </c>
      <c r="AS32" s="183"/>
      <c r="AT32" s="191"/>
      <c r="AU32" s="213">
        <v>0</v>
      </c>
      <c r="AV32" s="200">
        <v>0</v>
      </c>
      <c r="AW32" s="200"/>
      <c r="AX32" s="214"/>
      <c r="AY32" s="127">
        <v>0</v>
      </c>
      <c r="AZ32" s="127">
        <v>0</v>
      </c>
      <c r="BA32" s="127"/>
      <c r="BB32" s="127"/>
      <c r="BC32" s="142"/>
      <c r="BD32" s="142"/>
      <c r="BE32" s="142"/>
      <c r="BF32" s="142"/>
      <c r="BG32" s="253"/>
      <c r="BH32" s="253"/>
      <c r="BI32" s="253"/>
      <c r="BJ32" s="253"/>
      <c r="BK32" s="264"/>
      <c r="BL32" s="264"/>
      <c r="BM32" s="264"/>
      <c r="BN32" s="264"/>
      <c r="BO32" s="270"/>
      <c r="BP32" s="270"/>
      <c r="BQ32" s="270"/>
      <c r="BR32" s="270"/>
      <c r="BS32" s="276"/>
      <c r="BT32" s="276"/>
      <c r="BU32" s="276"/>
      <c r="BV32" s="276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262"/>
      <c r="CQ32" s="262"/>
      <c r="CR32" s="262"/>
      <c r="CT32" s="282">
        <f t="shared" si="21"/>
        <v>0</v>
      </c>
      <c r="CU32" s="318">
        <f t="shared" si="25"/>
        <v>0</v>
      </c>
    </row>
    <row r="33" spans="1:99" ht="12.75" customHeight="1">
      <c r="A33" s="6"/>
      <c r="B33" s="3" t="s">
        <v>30</v>
      </c>
      <c r="C33" s="7">
        <v>30</v>
      </c>
      <c r="D33" s="37">
        <v>0</v>
      </c>
      <c r="E33" s="144"/>
      <c r="F33" s="145">
        <v>0</v>
      </c>
      <c r="G33" s="86">
        <v>1285072.88</v>
      </c>
      <c r="H33" s="87"/>
      <c r="I33" s="124"/>
      <c r="J33" s="87"/>
      <c r="K33" s="88">
        <v>2072771.05</v>
      </c>
      <c r="L33" s="89">
        <v>258363</v>
      </c>
      <c r="M33" s="146"/>
      <c r="N33" s="90"/>
      <c r="O33" s="94">
        <v>1886503.04</v>
      </c>
      <c r="P33" s="92"/>
      <c r="Q33" s="93"/>
      <c r="R33" s="92"/>
      <c r="S33" s="147">
        <v>1463480</v>
      </c>
      <c r="T33" s="113"/>
      <c r="U33" s="147"/>
      <c r="V33" s="148"/>
      <c r="W33" s="56">
        <v>2939631.76</v>
      </c>
      <c r="X33" s="56">
        <v>0</v>
      </c>
      <c r="Y33" s="56"/>
      <c r="Z33" s="57"/>
      <c r="AA33" s="75">
        <v>3301608.87</v>
      </c>
      <c r="AB33" s="149">
        <v>301915.87</v>
      </c>
      <c r="AC33" s="150"/>
      <c r="AD33" s="61"/>
      <c r="AE33" s="62">
        <v>3871083</v>
      </c>
      <c r="AF33" s="62">
        <v>0</v>
      </c>
      <c r="AG33" s="151"/>
      <c r="AH33" s="60"/>
      <c r="AI33" s="197">
        <v>2328610.45</v>
      </c>
      <c r="AJ33" s="147">
        <v>0</v>
      </c>
      <c r="AK33" s="147"/>
      <c r="AL33" s="148"/>
      <c r="AM33" s="198">
        <v>2976594.569399999</v>
      </c>
      <c r="AN33" s="198">
        <v>0</v>
      </c>
      <c r="AO33" s="198"/>
      <c r="AP33" s="234"/>
      <c r="AQ33" s="152">
        <v>3633577.269999993</v>
      </c>
      <c r="AR33" s="152">
        <v>0</v>
      </c>
      <c r="AS33" s="152"/>
      <c r="AT33" s="186"/>
      <c r="AU33" s="125">
        <v>3837750.6600000043</v>
      </c>
      <c r="AV33" s="125">
        <v>0</v>
      </c>
      <c r="AW33" s="125"/>
      <c r="AX33" s="227"/>
      <c r="AY33" s="128">
        <v>5075299.850000012</v>
      </c>
      <c r="AZ33" s="128">
        <v>0</v>
      </c>
      <c r="BA33" s="128"/>
      <c r="BB33" s="128"/>
      <c r="BC33" s="138">
        <f>'[1]Resumen'!C32</f>
        <v>4519863.300000006</v>
      </c>
      <c r="BD33" s="135">
        <f>'[1]Resumen'!F32</f>
        <v>0</v>
      </c>
      <c r="BE33" s="135"/>
      <c r="BF33" s="135"/>
      <c r="BG33" s="253">
        <f>'[2]Resumen'!C32</f>
        <v>7753684.510000001</v>
      </c>
      <c r="BH33" s="253">
        <f>'[2]Resumen'!F32</f>
        <v>0</v>
      </c>
      <c r="BI33" s="253"/>
      <c r="BJ33" s="253"/>
      <c r="BK33" s="264">
        <f>'[3]Resumen'!C32</f>
        <v>7915446.480000007</v>
      </c>
      <c r="BL33" s="264">
        <f>'[3]Resumen'!F32</f>
        <v>0</v>
      </c>
      <c r="BM33" s="264"/>
      <c r="BN33" s="264"/>
      <c r="BO33" s="270">
        <f>'[5]Resumen'!C32</f>
        <v>6046004.579999997</v>
      </c>
      <c r="BP33" s="270">
        <f>'[5]Resumen'!F32</f>
        <v>41910.939999999995</v>
      </c>
      <c r="BQ33" s="270"/>
      <c r="BR33" s="270"/>
      <c r="BS33" s="276">
        <f>'[4]Resumen'!C32</f>
        <v>3469350.1037771143</v>
      </c>
      <c r="BT33" s="276"/>
      <c r="BU33" s="276"/>
      <c r="BV33" s="276"/>
      <c r="BW33" s="26">
        <f>IF(D33=0,0,2001-(D33-F33)*C33/D33)</f>
        <v>0</v>
      </c>
      <c r="BX33" s="45">
        <f>IF((1-($CP$2-$BW33)/$C33)&gt;0,(1-($CP$2-$BW33)/$C33),0)</f>
        <v>0</v>
      </c>
      <c r="BY33" s="45">
        <f>IF((1-($CP$2-G$2)/$C33)&gt;0,(1-($CP$2-G$2)/$C33),0)</f>
        <v>0.4833333333333333</v>
      </c>
      <c r="BZ33" s="45">
        <f>IF((1-($CP$2-K$2)/$C33)&gt;0,(1-($CP$2-K$2)/$C33),0)</f>
        <v>0.5166666666666666</v>
      </c>
      <c r="CA33" s="45">
        <f>IF((1-($CP$2-O$2)/$C33)&gt;0,(1-($CP$2-O$2)/$C33),0)</f>
        <v>0.55</v>
      </c>
      <c r="CB33" s="45">
        <f>IF((1-($CP$2-S$2)/$C33)&gt;0,(1-($CP$2-S$2)/$C33),0)</f>
        <v>0.5833333333333333</v>
      </c>
      <c r="CC33" s="45">
        <f>IF((1-($CP$2-W$2)/$C33)&gt;0,(1-($CP$2-W$2)/$C33),0)</f>
        <v>0.6166666666666667</v>
      </c>
      <c r="CD33" s="45">
        <f>IF((1-($CP$2-AA$2)/$C33)&gt;0,(1-($CP$2-AA$2)/$C33),0)</f>
        <v>0.65</v>
      </c>
      <c r="CE33" s="45">
        <f>IF((1-($CP$2-AE$2)/$C33)&gt;0,(1-($CP$2-AE$2)/$C33),0)</f>
        <v>0.6833333333333333</v>
      </c>
      <c r="CF33" s="45">
        <f>IF((1-($CP$2-AI$2)/$C33)&gt;0,(1-($CP$2-AI$2)/$C33),0)</f>
        <v>0.7166666666666667</v>
      </c>
      <c r="CG33" s="45">
        <f>IF((1-($CP$2-AM$2)/$C33)&gt;0,(1-($CP$2-AM$2)/$C33),0)</f>
        <v>0.75</v>
      </c>
      <c r="CH33" s="45">
        <f>IF((1-($CP$2-AQ$2)/$C33)&gt;0,(1-($CP$2-AQ$2)/$C33),0)</f>
        <v>0.7833333333333333</v>
      </c>
      <c r="CI33" s="45">
        <f>IF((1-($CP$2-AU$2)/$C33)&gt;0,(1-($CP$2-AU$2)/$C33),0)</f>
        <v>0.8166666666666667</v>
      </c>
      <c r="CJ33" s="45">
        <f>IF((1-($CP$2-AY$2)/$C33)&gt;0,(1-($CP$2-AY$2)/$C33),0)</f>
        <v>0.85</v>
      </c>
      <c r="CK33" s="45">
        <f>IF((1-($CP$2-BC$2)/$C33)&gt;0,(1-($CP$2-BC$2)/$C33),0)</f>
        <v>0.8833333333333333</v>
      </c>
      <c r="CL33" s="45">
        <f>IF((1-($CP$2-BG$2)/$C33)&gt;0,(1-($CP$2-BG$2)/$C33),0)</f>
        <v>0.9166666666666666</v>
      </c>
      <c r="CM33" s="45">
        <f>IF((1-($CP$2-BK$2)/$C33)&gt;0,(1-($CP$2-BK$2)/$C33),0)</f>
        <v>0.95</v>
      </c>
      <c r="CN33" s="45">
        <f>IF((1-($CP$2-BO$2)/$C33)&gt;0,(1-($CP$2-BO$2)/$C33),0)</f>
        <v>0.9833333333333333</v>
      </c>
      <c r="CO33" s="45">
        <f>IF((1-($CP$2-BS$2)/$C33)&gt;0,(1-($CP$2-BS$2)/$C33),0)</f>
        <v>1</v>
      </c>
      <c r="CP33" s="260">
        <f>+D33-E33+(G33-I33)*G$61+(K33-M33)*K$61+(O33-Q33)*O$61+(S33-U33)*S$61+(W33-Y33)*W$61+(AA33-AC33)*AA$61+(AE33-AG33)*AE$61+(AI33-AK33)*AI$61+(AM33-AO33)*AM$61+(AQ33-AS33)*$AQ$61+(AU33-AW33)*$AU$61+(AY33-BA33)*$AY$61+(BC33-BE33)*$BC$61+(BG33-BI33)*$BG$61+(BK33-BM33)*$BK$61+(BO33-BQ33)*$BO$61+(BS33-BU33)*$BS$61</f>
        <v>53697794.42680761</v>
      </c>
      <c r="CQ33" s="260">
        <f>IF(BX33=0,D33-E33,0)+IF(BY33=0,(G33-I33)*G$61,0)+IF(BZ33=0,(K33-M33)*K$61,0)+IF(CA33=0,(O33-Q33)*O$61,0)+IF(CB33=0,(S33-U33)*S$61,0)+IF(CC33=0,(W33-Y33)*W$61,0)+IF(CD33=0,(AA33-AC33)*AA$61,0)+IF(CE33=0,(AE33-AG33)*AE$61,0)+IF(CF33=0,(AI33-AK33)*AI$61,0)+IF(CG33=0,(AM33-AO33)*AM$61,0)+IF(CH33=0,(AQ33-AS33)*$AQ$61,0)+IF(CI33=0,(AU33-AW33)*$AU$61,0)+IF(CJ33=0,(AY33-BA33)*$AY$61,0)++IF(CK33=0,(BC33-BE33)*$BC$61,0)+IF(CL33=0,(BG33-BI33)*$BG$61,0)+IF(CM33=0,(BK33-BM33)*$BK$61,0)+IF(CN33=0,(BO33-BQ33)*$BO$61,0)+IF(CO33=0,(BS33-BU33)*$BS$61,0)</f>
        <v>0</v>
      </c>
      <c r="CR33" s="260">
        <f>(D33-E33)*BX33+((G33-H33-(I33-J33))*G$61)*BY33+((K33-L33-(M33-N33))*K$61)*BZ33+((O33-P33-(Q33-R33))*O$61)*CA33+((S33-T33-(U33-V33))*S$61)*CB33+((W33-X33-(Y33-Z33))*W$61)*CC33+((AA33-AB33-(AC33-AD33))*AA$61)*CD33+((AE33-AF33-(AG33-AH33))*AE$61)*CE33+((AI33-AJ33-(AK33-AL33))*AI$61)*CF33+((AM33-AN33-(AO33-AP33))*$AM$61)*CG33+((AQ33-AR33-(AS33-AT33))*$AQ$61)*CH33+((AU33-AV33-(AW33-AX33))*$AU$61)*CI33+((AY33-AZ33-(BA33-BB33))*$AY$61)*CJ33+((BC33-BD33-(BE33-BF33))*$BC$61)*CK33+((BG33-BH33-(BI33-BJ33))*$BG$61)*CL33+((BK33-BL33-(BM33-BN33))*$BK$61)*CM33+((BO33-BP33-(BQ33-BR33))*$BO$61)*CN33+((BS33-BT33-(BU33-BV33))*$BS$61)*CO33</f>
        <v>43236929.534922116</v>
      </c>
      <c r="CS33" s="283"/>
      <c r="CT33" s="282">
        <f t="shared" si="21"/>
        <v>53697794.42680761</v>
      </c>
      <c r="CU33" s="318">
        <f t="shared" si="25"/>
        <v>0</v>
      </c>
    </row>
    <row r="34" spans="1:99" ht="12.75" customHeight="1">
      <c r="A34" s="6"/>
      <c r="B34" s="3" t="s">
        <v>31</v>
      </c>
      <c r="C34" s="7">
        <v>30</v>
      </c>
      <c r="D34" s="37">
        <v>0</v>
      </c>
      <c r="E34" s="144"/>
      <c r="F34" s="145">
        <v>0</v>
      </c>
      <c r="G34" s="86">
        <v>437850.63</v>
      </c>
      <c r="H34" s="87"/>
      <c r="I34" s="124"/>
      <c r="J34" s="87"/>
      <c r="K34" s="88">
        <v>671324.49</v>
      </c>
      <c r="L34" s="89">
        <v>0</v>
      </c>
      <c r="M34" s="146"/>
      <c r="N34" s="90"/>
      <c r="O34" s="94">
        <v>960384</v>
      </c>
      <c r="P34" s="92"/>
      <c r="Q34" s="93"/>
      <c r="R34" s="92"/>
      <c r="S34" s="147">
        <v>940637.82</v>
      </c>
      <c r="T34" s="113"/>
      <c r="U34" s="147"/>
      <c r="V34" s="148"/>
      <c r="W34" s="56">
        <v>621948.7899999999</v>
      </c>
      <c r="X34" s="56">
        <v>0</v>
      </c>
      <c r="Y34" s="56"/>
      <c r="Z34" s="57"/>
      <c r="AA34" s="75">
        <v>883748</v>
      </c>
      <c r="AB34" s="149">
        <v>0</v>
      </c>
      <c r="AC34" s="150"/>
      <c r="AD34" s="61"/>
      <c r="AE34" s="62">
        <v>1005264.78</v>
      </c>
      <c r="AF34" s="62">
        <v>0</v>
      </c>
      <c r="AG34" s="151"/>
      <c r="AH34" s="60"/>
      <c r="AI34" s="197">
        <v>1338430.1600000001</v>
      </c>
      <c r="AJ34" s="147">
        <v>0</v>
      </c>
      <c r="AK34" s="147"/>
      <c r="AL34" s="148"/>
      <c r="AM34" s="198">
        <v>1400445.4599999995</v>
      </c>
      <c r="AN34" s="198">
        <v>0</v>
      </c>
      <c r="AO34" s="198"/>
      <c r="AP34" s="234"/>
      <c r="AQ34" s="152">
        <v>1803654.9900000014</v>
      </c>
      <c r="AR34" s="152">
        <v>0</v>
      </c>
      <c r="AS34" s="152"/>
      <c r="AT34" s="186"/>
      <c r="AU34" s="125">
        <v>2325298.2100000028</v>
      </c>
      <c r="AV34" s="125">
        <v>0</v>
      </c>
      <c r="AW34" s="125"/>
      <c r="AX34" s="203"/>
      <c r="AY34" s="128">
        <v>2988468.2300000014</v>
      </c>
      <c r="AZ34" s="128">
        <v>0</v>
      </c>
      <c r="BA34" s="128"/>
      <c r="BB34" s="128"/>
      <c r="BC34" s="138">
        <f>'[1]Resumen'!C33</f>
        <v>6726124.57</v>
      </c>
      <c r="BD34" s="135">
        <f>'[1]Resumen'!F33</f>
        <v>421352.73000000004</v>
      </c>
      <c r="BE34" s="135"/>
      <c r="BF34" s="135"/>
      <c r="BG34" s="253">
        <f>'[2]Resumen'!C33</f>
        <v>6440848.229999995</v>
      </c>
      <c r="BH34" s="253">
        <f>'[2]Resumen'!F33</f>
        <v>0</v>
      </c>
      <c r="BI34" s="253"/>
      <c r="BJ34" s="253"/>
      <c r="BK34" s="264">
        <f>'[3]Resumen'!C33</f>
        <v>7550418.710000009</v>
      </c>
      <c r="BL34" s="264">
        <f>'[3]Resumen'!F33</f>
        <v>0</v>
      </c>
      <c r="BM34" s="264"/>
      <c r="BN34" s="264"/>
      <c r="BO34" s="270">
        <f>'[5]Resumen'!C33</f>
        <v>12172967.750000013</v>
      </c>
      <c r="BP34" s="270">
        <f>'[5]Resumen'!F33</f>
        <v>170935.55000000002</v>
      </c>
      <c r="BQ34" s="270"/>
      <c r="BR34" s="270"/>
      <c r="BS34" s="276">
        <f>'[4]Resumen'!C33</f>
        <v>4128069.158416113</v>
      </c>
      <c r="BT34" s="276"/>
      <c r="BU34" s="276"/>
      <c r="BV34" s="276"/>
      <c r="BW34" s="26">
        <f>IF(D34=0,0,2001-(D34-F34)*C34/D34)</f>
        <v>0</v>
      </c>
      <c r="BX34" s="45">
        <f>IF((1-($CP$2-$BW34)/$C34)&gt;0,(1-($CP$2-$BW34)/$C34),0)</f>
        <v>0</v>
      </c>
      <c r="BY34" s="45">
        <f>IF((1-($CP$2-G$2)/$C34)&gt;0,(1-($CP$2-G$2)/$C34),0)</f>
        <v>0.4833333333333333</v>
      </c>
      <c r="BZ34" s="45">
        <f>IF((1-($CP$2-K$2)/$C34)&gt;0,(1-($CP$2-K$2)/$C34),0)</f>
        <v>0.5166666666666666</v>
      </c>
      <c r="CA34" s="45">
        <f>IF((1-($CP$2-O$2)/$C34)&gt;0,(1-($CP$2-O$2)/$C34),0)</f>
        <v>0.55</v>
      </c>
      <c r="CB34" s="45">
        <f>IF((1-($CP$2-S$2)/$C34)&gt;0,(1-($CP$2-S$2)/$C34),0)</f>
        <v>0.5833333333333333</v>
      </c>
      <c r="CC34" s="45">
        <f>IF((1-($CP$2-W$2)/$C34)&gt;0,(1-($CP$2-W$2)/$C34),0)</f>
        <v>0.6166666666666667</v>
      </c>
      <c r="CD34" s="45">
        <f>IF((1-($CP$2-AA$2)/$C34)&gt;0,(1-($CP$2-AA$2)/$C34),0)</f>
        <v>0.65</v>
      </c>
      <c r="CE34" s="45">
        <f>IF((1-($CP$2-AE$2)/$C34)&gt;0,(1-($CP$2-AE$2)/$C34),0)</f>
        <v>0.6833333333333333</v>
      </c>
      <c r="CF34" s="45">
        <f>IF((1-($CP$2-AI$2)/$C34)&gt;0,(1-($CP$2-AI$2)/$C34),0)</f>
        <v>0.7166666666666667</v>
      </c>
      <c r="CG34" s="45">
        <f>IF((1-($CP$2-AM$2)/$C34)&gt;0,(1-($CP$2-AM$2)/$C34),0)</f>
        <v>0.75</v>
      </c>
      <c r="CH34" s="45">
        <f>IF((1-($CP$2-AQ$2)/$C34)&gt;0,(1-($CP$2-AQ$2)/$C34),0)</f>
        <v>0.7833333333333333</v>
      </c>
      <c r="CI34" s="45">
        <f>IF((1-($CP$2-AU$2)/$C34)&gt;0,(1-($CP$2-AU$2)/$C34),0)</f>
        <v>0.8166666666666667</v>
      </c>
      <c r="CJ34" s="45">
        <f>IF((1-($CP$2-AY$2)/$C34)&gt;0,(1-($CP$2-AY$2)/$C34),0)</f>
        <v>0.85</v>
      </c>
      <c r="CK34" s="45">
        <f>IF((1-($CP$2-BC$2)/$C34)&gt;0,(1-($CP$2-BC$2)/$C34),0)</f>
        <v>0.8833333333333333</v>
      </c>
      <c r="CL34" s="45">
        <f>IF((1-($CP$2-BG$2)/$C34)&gt;0,(1-($CP$2-BG$2)/$C34),0)</f>
        <v>0.9166666666666666</v>
      </c>
      <c r="CM34" s="45">
        <f>IF((1-($CP$2-BK$2)/$C34)&gt;0,(1-($CP$2-BK$2)/$C34),0)</f>
        <v>0.95</v>
      </c>
      <c r="CN34" s="45">
        <f>IF((1-($CP$2-BO$2)/$C34)&gt;0,(1-($CP$2-BO$2)/$C34),0)</f>
        <v>0.9833333333333333</v>
      </c>
      <c r="CO34" s="45">
        <f>IF((1-($CP$2-BS$2)/$C34)&gt;0,(1-($CP$2-BS$2)/$C34),0)</f>
        <v>1</v>
      </c>
      <c r="CP34" s="260">
        <f>+D34-E34+(G34-I34)*G$61+(K34-M34)*K$61+(O34-Q34)*O$61+(S34-U34)*S$61+(W34-Y34)*W$61+(AA34-AC34)*AA$61+(AE34-AG34)*AE$61+(AI34-AK34)*AI$61+(AM34-AO34)*AM$61+(AQ34-AS34)*$AQ$61+(AU34-AW34)*$AU$61+(AY34-BA34)*$AY$61+(BC34-BE34)*$BC$61+(BG34-BI34)*$BG$61+(BK34-BM34)*$BK$61+(BO34-BQ34)*$BO$61+(BS34-BU34)*$BS$61</f>
        <v>43401438.225084394</v>
      </c>
      <c r="CQ34" s="260">
        <f>IF(BX34=0,D34-E34,0)+IF(BY34=0,(G34-I34)*G$61,0)+IF(BZ34=0,(K34-M34)*K$61,0)+IF(CA34=0,(O34-Q34)*O$61,0)+IF(CB34=0,(S34-U34)*S$61,0)+IF(CC34=0,(W34-Y34)*W$61,0)+IF(CD34=0,(AA34-AC34)*AA$61,0)+IF(CE34=0,(AE34-AG34)*AE$61,0)+IF(CF34=0,(AI34-AK34)*AI$61,0)+IF(CG34=0,(AM34-AO34)*AM$61,0)+IF(CH34=0,(AQ34-AS34)*$AQ$61,0)+IF(CI34=0,(AU34-AW34)*$AU$61,0)+IF(CJ34=0,(AY34-BA34)*$AY$61,0)++IF(CK34=0,(BC34-BE34)*$BC$61,0)+IF(CL34=0,(BG34-BI34)*$BG$61,0)+IF(CM34=0,(BK34-BM34)*$BK$61,0)+IF(CN34=0,(BO34-BQ34)*$BO$61,0)+IF(CO34=0,(BS34-BU34)*$BS$61,0)</f>
        <v>0</v>
      </c>
      <c r="CR34" s="260">
        <f>(D34-E34)*BX34+((G34-H34-(I34-J34))*G$61)*BY34+((K34-L34-(M34-N34))*K$61)*BZ34+((O34-P34-(Q34-R34))*O$61)*CA34+((S34-T34-(U34-V34))*S$61)*CB34+((W34-X34-(Y34-Z34))*W$61)*CC34+((AA34-AB34-(AC34-AD34))*AA$61)*CD34+((AE34-AF34-(AG34-AH34))*AE$61)*CE34+((AI34-AJ34-(AK34-AL34))*AI$61)*CF34+((AM34-AN34-(AO34-AP34))*$AM$61)*CG34+((AQ34-AR34-(AS34-AT34))*$AQ$61)*CH34+((AU34-AV34-(AW34-AX34))*$AU$61)*CI34+((AY34-AZ34-(BA34-BB34))*$AY$61)*CJ34+((BC34-BD34-(BE34-BF34))*$BC$61)*CK34+((BG34-BH34-(BI34-BJ34))*$BG$61)*CL34+((BK34-BL34-(BM34-BN34))*$BK$61)*CM34+((BO34-BP34-(BQ34-BR34))*$BO$61)*CN34+((BS34-BT34-(BU34-BV34))*$BS$61)*CO34</f>
        <v>37782483.27031952</v>
      </c>
      <c r="CT34" s="282">
        <f t="shared" si="21"/>
        <v>43401438.225084394</v>
      </c>
      <c r="CU34" s="318">
        <f t="shared" si="25"/>
        <v>0</v>
      </c>
    </row>
    <row r="35" spans="1:99" ht="12.75" customHeight="1">
      <c r="A35" s="6"/>
      <c r="B35" s="3" t="s">
        <v>50</v>
      </c>
      <c r="C35" s="7">
        <v>30</v>
      </c>
      <c r="D35" s="37">
        <v>24778308.94439906</v>
      </c>
      <c r="E35" s="144"/>
      <c r="F35" s="145">
        <v>14182783.76102249</v>
      </c>
      <c r="G35" s="86">
        <v>231683.19</v>
      </c>
      <c r="H35" s="87"/>
      <c r="I35" s="124"/>
      <c r="J35" s="87"/>
      <c r="K35" s="88">
        <v>387938.67</v>
      </c>
      <c r="L35" s="89">
        <v>0</v>
      </c>
      <c r="M35" s="146"/>
      <c r="N35" s="90"/>
      <c r="O35" s="94">
        <v>598221.71</v>
      </c>
      <c r="P35" s="92"/>
      <c r="Q35" s="93"/>
      <c r="R35" s="92"/>
      <c r="S35" s="147">
        <v>460185</v>
      </c>
      <c r="T35" s="113"/>
      <c r="U35" s="147"/>
      <c r="V35" s="148"/>
      <c r="W35" s="56">
        <v>626007</v>
      </c>
      <c r="X35" s="56">
        <v>0</v>
      </c>
      <c r="Y35" s="56"/>
      <c r="Z35" s="57"/>
      <c r="AA35" s="75">
        <v>527992</v>
      </c>
      <c r="AB35" s="149">
        <v>0</v>
      </c>
      <c r="AC35" s="150"/>
      <c r="AD35" s="61"/>
      <c r="AE35" s="62">
        <v>730660</v>
      </c>
      <c r="AF35" s="62">
        <v>0</v>
      </c>
      <c r="AG35" s="151"/>
      <c r="AH35" s="60"/>
      <c r="AI35" s="197">
        <v>876711.1100000001</v>
      </c>
      <c r="AJ35" s="147">
        <v>0</v>
      </c>
      <c r="AK35" s="147"/>
      <c r="AL35" s="148"/>
      <c r="AM35" s="198">
        <v>1228086.06</v>
      </c>
      <c r="AN35" s="198">
        <v>0</v>
      </c>
      <c r="AO35" s="198"/>
      <c r="AP35" s="234"/>
      <c r="AQ35" s="152">
        <v>1413598.5100000002</v>
      </c>
      <c r="AR35" s="152">
        <v>0</v>
      </c>
      <c r="AS35" s="152"/>
      <c r="AT35" s="186"/>
      <c r="AU35" s="125">
        <v>1243931.5099999995</v>
      </c>
      <c r="AV35" s="125">
        <v>0</v>
      </c>
      <c r="AW35" s="125"/>
      <c r="AX35" s="203"/>
      <c r="AY35" s="128">
        <v>1164225.1300000001</v>
      </c>
      <c r="AZ35" s="128">
        <v>0</v>
      </c>
      <c r="BA35" s="128"/>
      <c r="BB35" s="128"/>
      <c r="BC35" s="138">
        <f>'[1]Resumen'!C34</f>
        <v>1525975.5899999999</v>
      </c>
      <c r="BD35" s="135">
        <f>'[1]Resumen'!F34</f>
        <v>0</v>
      </c>
      <c r="BE35" s="135"/>
      <c r="BF35" s="135"/>
      <c r="BG35" s="253">
        <f>'[2]Resumen'!C34</f>
        <v>1352225.0800000003</v>
      </c>
      <c r="BH35" s="253">
        <f>'[2]Resumen'!F34</f>
        <v>0</v>
      </c>
      <c r="BI35" s="253"/>
      <c r="BJ35" s="253"/>
      <c r="BK35" s="264">
        <f>'[3]Resumen'!C34</f>
        <v>1120259.75</v>
      </c>
      <c r="BL35" s="264">
        <f>'[3]Resumen'!F34</f>
        <v>0</v>
      </c>
      <c r="BM35" s="264"/>
      <c r="BN35" s="264"/>
      <c r="BO35" s="270">
        <f>'[5]Resumen'!C34</f>
        <v>924034.1200000001</v>
      </c>
      <c r="BP35" s="270">
        <f>'[5]Resumen'!F34</f>
        <v>0</v>
      </c>
      <c r="BQ35" s="270"/>
      <c r="BR35" s="270"/>
      <c r="BS35" s="276">
        <f>'[4]Resumen'!C34</f>
        <v>1046788.2367297332</v>
      </c>
      <c r="BT35" s="276"/>
      <c r="BU35" s="276"/>
      <c r="BV35" s="276"/>
      <c r="BW35" s="26">
        <f>IF(D35=0,0,2001-(D35-F35)*C35/D35)</f>
        <v>1988.1716122268647</v>
      </c>
      <c r="BX35" s="45">
        <f>IF((1-($CP$2-$BW35)/$C35)&gt;0,(1-($CP$2-$BW35)/$C35),0)</f>
        <v>0.02238707422882269</v>
      </c>
      <c r="BY35" s="45">
        <f>IF((1-($CP$2-G$2)/$C35)&gt;0,(1-($CP$2-G$2)/$C35),0)</f>
        <v>0.4833333333333333</v>
      </c>
      <c r="BZ35" s="45">
        <f>IF((1-($CP$2-K$2)/$C35)&gt;0,(1-($CP$2-K$2)/$C35),0)</f>
        <v>0.5166666666666666</v>
      </c>
      <c r="CA35" s="45">
        <f>IF((1-($CP$2-O$2)/$C35)&gt;0,(1-($CP$2-O$2)/$C35),0)</f>
        <v>0.55</v>
      </c>
      <c r="CB35" s="45">
        <f>IF((1-($CP$2-S$2)/$C35)&gt;0,(1-($CP$2-S$2)/$C35),0)</f>
        <v>0.5833333333333333</v>
      </c>
      <c r="CC35" s="45">
        <f>IF((1-($CP$2-W$2)/$C35)&gt;0,(1-($CP$2-W$2)/$C35),0)</f>
        <v>0.6166666666666667</v>
      </c>
      <c r="CD35" s="45">
        <f>IF((1-($CP$2-AA$2)/$C35)&gt;0,(1-($CP$2-AA$2)/$C35),0)</f>
        <v>0.65</v>
      </c>
      <c r="CE35" s="45">
        <f>IF((1-($CP$2-AE$2)/$C35)&gt;0,(1-($CP$2-AE$2)/$C35),0)</f>
        <v>0.6833333333333333</v>
      </c>
      <c r="CF35" s="45">
        <f>IF((1-($CP$2-AI$2)/$C35)&gt;0,(1-($CP$2-AI$2)/$C35),0)</f>
        <v>0.7166666666666667</v>
      </c>
      <c r="CG35" s="45">
        <f>IF((1-($CP$2-AM$2)/$C35)&gt;0,(1-($CP$2-AM$2)/$C35),0)</f>
        <v>0.75</v>
      </c>
      <c r="CH35" s="45">
        <f>IF((1-($CP$2-AQ$2)/$C35)&gt;0,(1-($CP$2-AQ$2)/$C35),0)</f>
        <v>0.7833333333333333</v>
      </c>
      <c r="CI35" s="45">
        <f>IF((1-($CP$2-AU$2)/$C35)&gt;0,(1-($CP$2-AU$2)/$C35),0)</f>
        <v>0.8166666666666667</v>
      </c>
      <c r="CJ35" s="45">
        <f>IF((1-($CP$2-AY$2)/$C35)&gt;0,(1-($CP$2-AY$2)/$C35),0)</f>
        <v>0.85</v>
      </c>
      <c r="CK35" s="45">
        <f>IF((1-($CP$2-BC$2)/$C35)&gt;0,(1-($CP$2-BC$2)/$C35),0)</f>
        <v>0.8833333333333333</v>
      </c>
      <c r="CL35" s="45">
        <f>IF((1-($CP$2-BG$2)/$C35)&gt;0,(1-($CP$2-BG$2)/$C35),0)</f>
        <v>0.9166666666666666</v>
      </c>
      <c r="CM35" s="45">
        <f>IF((1-($CP$2-BK$2)/$C35)&gt;0,(1-($CP$2-BK$2)/$C35),0)</f>
        <v>0.95</v>
      </c>
      <c r="CN35" s="45">
        <f>IF((1-($CP$2-BO$2)/$C35)&gt;0,(1-($CP$2-BO$2)/$C35),0)</f>
        <v>0.9833333333333333</v>
      </c>
      <c r="CO35" s="45">
        <f>IF((1-($CP$2-BS$2)/$C35)&gt;0,(1-($CP$2-BS$2)/$C35),0)</f>
        <v>1</v>
      </c>
      <c r="CP35" s="260">
        <f>+D35-E35+(G35-I35)*G$61+(K35-M35)*K$61+(O35-Q35)*O$61+(S35-U35)*S$61+(W35-Y35)*W$61+(AA35-AC35)*AA$61+(AE35-AG35)*AE$61+(AI35-AK35)*AI$61+(AM35-AO35)*AM$61+(AQ35-AS35)*$AQ$61+(AU35-AW35)*$AU$61+(AY35-BA35)*$AY$61+(BC35-BE35)*$BC$61+(BG35-BI35)*$BG$61+(BK35-BM35)*$BK$61+(BO35-BQ35)*$BO$61+(BS35-BU35)*$BS$61</f>
        <v>37681271.267348334</v>
      </c>
      <c r="CQ35" s="260">
        <f>IF(BX35=0,D35-E35,0)+IF(BY35=0,(G35-I35)*G$61,0)+IF(BZ35=0,(K35-M35)*K$61,0)+IF(CA35=0,(O35-Q35)*O$61,0)+IF(CB35=0,(S35-U35)*S$61,0)+IF(CC35=0,(W35-Y35)*W$61,0)+IF(CD35=0,(AA35-AC35)*AA$61,0)+IF(CE35=0,(AE35-AG35)*AE$61,0)+IF(CF35=0,(AI35-AK35)*AI$61,0)+IF(CG35=0,(AM35-AO35)*AM$61,0)+IF(CH35=0,(AQ35-AS35)*$AQ$61,0)+IF(CI35=0,(AU35-AW35)*$AU$61,0)+IF(CJ35=0,(AY35-BA35)*$AY$61,0)++IF(CK35=0,(BC35-BE35)*$BC$61,0)+IF(CL35=0,(BG35-BI35)*$BG$61,0)+IF(CM35=0,(BK35-BM35)*$BK$61,0)+IF(CN35=0,(BO35-BQ35)*$BO$61,0)+IF(CO35=0,(BS35-BU35)*$BS$61,0)</f>
        <v>0</v>
      </c>
      <c r="CR35" s="260">
        <f>(D35-E35)*BX35+((G35-H35-(I35-J35))*G$61)*BY35+((K35-L35-(M35-N35))*K$61)*BZ35+((O35-P35-(Q35-R35))*O$61)*CA35+((S35-T35-(U35-V35))*S$61)*CB35+((W35-X35-(Y35-Z35))*W$61)*CC35+((AA35-AB35-(AC35-AD35))*AA$61)*CD35+((AE35-AF35-(AG35-AH35))*AE$61)*CE35+((AI35-AJ35-(AK35-AL35))*AI$61)*CF35+((AM35-AN35-(AO35-AP35))*$AM$61)*CG35+((AQ35-AR35-(AS35-AT35))*$AQ$61)*CH35+((AU35-AV35-(AW35-AX35))*$AU$61)*CI35+((AY35-AZ35-(BA35-BB35))*$AY$61)*CJ35+((BC35-BD35-(BE35-BF35))*$BC$61)*CK35+((BG35-BH35-(BI35-BJ35))*$BG$61)*CL35+((BK35-BL35-(BM35-BN35))*$BK$61)*CM35+((BO35-BP35-(BQ35-BR35))*$BO$61)*CN35+((BS35-BT35-(BU35-BV35))*$BS$61)*CO35</f>
        <v>10878725.355584892</v>
      </c>
      <c r="CT35" s="282">
        <f t="shared" si="21"/>
        <v>37681271.267348334</v>
      </c>
      <c r="CU35" s="318">
        <f t="shared" si="25"/>
        <v>0</v>
      </c>
    </row>
    <row r="36" spans="1:99" ht="12.75" customHeight="1">
      <c r="A36" s="6"/>
      <c r="B36" s="5" t="s">
        <v>32</v>
      </c>
      <c r="C36" s="16"/>
      <c r="D36" s="76">
        <v>0</v>
      </c>
      <c r="E36" s="108"/>
      <c r="F36" s="76">
        <v>0</v>
      </c>
      <c r="G36" s="103"/>
      <c r="H36" s="103"/>
      <c r="I36" s="103"/>
      <c r="J36" s="103"/>
      <c r="K36" s="104"/>
      <c r="L36" s="105">
        <v>0</v>
      </c>
      <c r="M36" s="105"/>
      <c r="N36" s="104"/>
      <c r="O36" s="106"/>
      <c r="P36" s="106"/>
      <c r="Q36" s="106"/>
      <c r="R36" s="106"/>
      <c r="S36" s="161">
        <v>0</v>
      </c>
      <c r="T36" s="161"/>
      <c r="U36" s="162"/>
      <c r="V36" s="163"/>
      <c r="W36" s="73"/>
      <c r="X36" s="72"/>
      <c r="Y36" s="73"/>
      <c r="Z36" s="72"/>
      <c r="AA36" s="74"/>
      <c r="AB36" s="74"/>
      <c r="AC36" s="164"/>
      <c r="AD36" s="74"/>
      <c r="AE36" s="51"/>
      <c r="AF36" s="51"/>
      <c r="AG36" s="52"/>
      <c r="AH36" s="51"/>
      <c r="AI36" s="211"/>
      <c r="AJ36" s="163"/>
      <c r="AK36" s="163"/>
      <c r="AL36" s="163"/>
      <c r="AM36" s="212">
        <v>0</v>
      </c>
      <c r="AN36" s="239">
        <v>0</v>
      </c>
      <c r="AO36" s="239"/>
      <c r="AP36" s="240"/>
      <c r="AQ36" s="190">
        <v>0</v>
      </c>
      <c r="AR36" s="183">
        <v>0</v>
      </c>
      <c r="AS36" s="183"/>
      <c r="AT36" s="191"/>
      <c r="AU36" s="213">
        <v>0</v>
      </c>
      <c r="AV36" s="200">
        <v>0</v>
      </c>
      <c r="AW36" s="200"/>
      <c r="AX36" s="214"/>
      <c r="AY36" s="127">
        <v>0</v>
      </c>
      <c r="AZ36" s="127">
        <v>0</v>
      </c>
      <c r="BA36" s="127"/>
      <c r="BB36" s="127"/>
      <c r="BC36" s="142"/>
      <c r="BD36" s="142"/>
      <c r="BE36" s="142"/>
      <c r="BF36" s="142"/>
      <c r="BG36" s="253"/>
      <c r="BH36" s="253"/>
      <c r="BI36" s="253"/>
      <c r="BJ36" s="253"/>
      <c r="BK36" s="264"/>
      <c r="BL36" s="264"/>
      <c r="BM36" s="264"/>
      <c r="BN36" s="264"/>
      <c r="BO36" s="270"/>
      <c r="BP36" s="270"/>
      <c r="BQ36" s="270"/>
      <c r="BR36" s="270"/>
      <c r="BS36" s="276"/>
      <c r="BT36" s="276"/>
      <c r="BU36" s="276"/>
      <c r="BV36" s="276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262"/>
      <c r="CQ36" s="262"/>
      <c r="CR36" s="262"/>
      <c r="CT36" s="282">
        <f t="shared" si="21"/>
        <v>0</v>
      </c>
      <c r="CU36" s="318">
        <f t="shared" si="25"/>
        <v>0</v>
      </c>
    </row>
    <row r="37" spans="1:99" ht="12.75" customHeight="1">
      <c r="A37" s="6"/>
      <c r="B37" s="24" t="s">
        <v>59</v>
      </c>
      <c r="C37" s="7">
        <v>10</v>
      </c>
      <c r="D37" s="37">
        <v>0</v>
      </c>
      <c r="E37" s="144"/>
      <c r="F37" s="37">
        <v>0</v>
      </c>
      <c r="G37" s="86">
        <v>0</v>
      </c>
      <c r="H37" s="86"/>
      <c r="I37" s="124"/>
      <c r="J37" s="86"/>
      <c r="K37" s="88">
        <v>0</v>
      </c>
      <c r="L37" s="107">
        <v>0</v>
      </c>
      <c r="M37" s="146"/>
      <c r="N37" s="88"/>
      <c r="O37" s="94">
        <v>0</v>
      </c>
      <c r="P37" s="165"/>
      <c r="Q37" s="93"/>
      <c r="R37" s="165"/>
      <c r="S37" s="147">
        <v>0</v>
      </c>
      <c r="T37" s="113"/>
      <c r="U37" s="147"/>
      <c r="V37" s="148"/>
      <c r="W37" s="56">
        <v>0</v>
      </c>
      <c r="X37" s="56">
        <v>0</v>
      </c>
      <c r="Y37" s="56"/>
      <c r="Z37" s="57"/>
      <c r="AA37" s="75">
        <v>0</v>
      </c>
      <c r="AB37" s="149">
        <v>0</v>
      </c>
      <c r="AC37" s="150"/>
      <c r="AD37" s="61"/>
      <c r="AE37" s="62">
        <v>111989</v>
      </c>
      <c r="AF37" s="62">
        <v>0</v>
      </c>
      <c r="AG37" s="151"/>
      <c r="AH37" s="60"/>
      <c r="AI37" s="197">
        <v>0</v>
      </c>
      <c r="AJ37" s="147">
        <v>0</v>
      </c>
      <c r="AK37" s="147"/>
      <c r="AL37" s="148"/>
      <c r="AM37" s="198">
        <v>0</v>
      </c>
      <c r="AN37" s="198">
        <v>0</v>
      </c>
      <c r="AO37" s="198"/>
      <c r="AP37" s="234"/>
      <c r="AQ37" s="152">
        <v>0</v>
      </c>
      <c r="AR37" s="152">
        <v>0</v>
      </c>
      <c r="AS37" s="152"/>
      <c r="AT37" s="186"/>
      <c r="AU37" s="125">
        <v>229985</v>
      </c>
      <c r="AV37" s="125">
        <v>0</v>
      </c>
      <c r="AW37" s="125"/>
      <c r="AX37" s="203"/>
      <c r="AY37" s="128">
        <v>0</v>
      </c>
      <c r="AZ37" s="128">
        <v>0</v>
      </c>
      <c r="BA37" s="128"/>
      <c r="BB37" s="128"/>
      <c r="BC37" s="138">
        <f>'[1]Resumen'!$C$38</f>
        <v>0</v>
      </c>
      <c r="BD37" s="135">
        <f>'[1]Resumen'!$F$38</f>
        <v>0</v>
      </c>
      <c r="BE37" s="135"/>
      <c r="BF37" s="135"/>
      <c r="BG37" s="253">
        <f>'[2]Resumen'!$C$38</f>
        <v>34579</v>
      </c>
      <c r="BH37" s="253">
        <f>'[2]Resumen'!$F$38</f>
        <v>0</v>
      </c>
      <c r="BI37" s="253"/>
      <c r="BJ37" s="253"/>
      <c r="BK37" s="264">
        <f>'[3]Resumen'!$C$38</f>
        <v>0</v>
      </c>
      <c r="BL37" s="264">
        <f>'[3]Resumen'!$F$38</f>
        <v>0</v>
      </c>
      <c r="BM37" s="264"/>
      <c r="BN37" s="264"/>
      <c r="BO37" s="270">
        <f>'[5]Resumen'!$C$38</f>
        <v>0</v>
      </c>
      <c r="BP37" s="270"/>
      <c r="BQ37" s="270"/>
      <c r="BR37" s="270"/>
      <c r="BS37" s="276">
        <f>'[4]Resumen'!$C$38</f>
        <v>0</v>
      </c>
      <c r="BT37" s="276"/>
      <c r="BU37" s="276"/>
      <c r="BV37" s="276"/>
      <c r="BW37" s="26">
        <f aca="true" t="shared" si="48" ref="BW37:BW44">IF(D37=0,0,2001-(D37-F37)*C37/D37)</f>
        <v>0</v>
      </c>
      <c r="BX37" s="45">
        <f aca="true" t="shared" si="49" ref="BX37:BX44">IF((1-($CP$2-$BW37)/$C37)&gt;0,(1-($CP$2-$BW37)/$C37),0)</f>
        <v>0</v>
      </c>
      <c r="BY37" s="45">
        <f aca="true" t="shared" si="50" ref="BY37:BY44">IF((1-($CP$2-G$2)/$C37)&gt;0,(1-($CP$2-G$2)/$C37),0)</f>
        <v>0</v>
      </c>
      <c r="BZ37" s="45">
        <f aca="true" t="shared" si="51" ref="BZ37:BZ44">IF((1-($CP$2-K$2)/$C37)&gt;0,(1-($CP$2-K$2)/$C37),0)</f>
        <v>0</v>
      </c>
      <c r="CA37" s="45">
        <f aca="true" t="shared" si="52" ref="CA37:CA44">IF((1-($CP$2-O$2)/$C37)&gt;0,(1-($CP$2-O$2)/$C37),0)</f>
        <v>0</v>
      </c>
      <c r="CB37" s="45">
        <f aca="true" t="shared" si="53" ref="CB37:CB44">IF((1-($CP$2-S$2)/$C37)&gt;0,(1-($CP$2-S$2)/$C37),0)</f>
        <v>0</v>
      </c>
      <c r="CC37" s="45">
        <f aca="true" t="shared" si="54" ref="CC37:CC44">IF((1-($CP$2-W$2)/$C37)&gt;0,(1-($CP$2-W$2)/$C37),0)</f>
        <v>0</v>
      </c>
      <c r="CD37" s="45">
        <f aca="true" t="shared" si="55" ref="CD37:CD44">IF((1-($CP$2-AA$2)/$C37)&gt;0,(1-($CP$2-AA$2)/$C37),0)</f>
        <v>0</v>
      </c>
      <c r="CE37" s="45">
        <f aca="true" t="shared" si="56" ref="CE37:CE44">IF((1-($CP$2-AE$2)/$C37)&gt;0,(1-($CP$2-AE$2)/$C37),0)</f>
        <v>0.050000000000000044</v>
      </c>
      <c r="CF37" s="45">
        <f aca="true" t="shared" si="57" ref="CF37:CF44">IF((1-($CP$2-AI$2)/$C37)&gt;0,(1-($CP$2-AI$2)/$C37),0)</f>
        <v>0.15000000000000002</v>
      </c>
      <c r="CG37" s="45">
        <f aca="true" t="shared" si="58" ref="CG37:CG44">IF((1-($CP$2-AM$2)/$C37)&gt;0,(1-($CP$2-AM$2)/$C37),0)</f>
        <v>0.25</v>
      </c>
      <c r="CH37" s="45">
        <f aca="true" t="shared" si="59" ref="CH37:CH44">IF((1-($CP$2-AQ$2)/$C37)&gt;0,(1-($CP$2-AQ$2)/$C37),0)</f>
        <v>0.35</v>
      </c>
      <c r="CI37" s="45">
        <f aca="true" t="shared" si="60" ref="CI37:CI44">IF((1-($CP$2-AU$2)/$C37)&gt;0,(1-($CP$2-AU$2)/$C37),0)</f>
        <v>0.44999999999999996</v>
      </c>
      <c r="CJ37" s="45">
        <f aca="true" t="shared" si="61" ref="CJ37:CJ44">IF((1-($CP$2-AY$2)/$C37)&gt;0,(1-($CP$2-AY$2)/$C37),0)</f>
        <v>0.55</v>
      </c>
      <c r="CK37" s="45">
        <f aca="true" t="shared" si="62" ref="CK37:CK44">IF((1-($CP$2-BC$2)/$C37)&gt;0,(1-($CP$2-BC$2)/$C37),0)</f>
        <v>0.65</v>
      </c>
      <c r="CL37" s="45">
        <f aca="true" t="shared" si="63" ref="CL37:CL57">IF((1-($CP$2-BG$2)/$C37)&gt;0,(1-($CP$2-BG$2)/$C37),0)</f>
        <v>0.75</v>
      </c>
      <c r="CM37" s="45">
        <f aca="true" t="shared" si="64" ref="CM37:CM44">IF((1-($CP$2-BK$2)/$C37)&gt;0,(1-($CP$2-BK$2)/$C37),0)</f>
        <v>0.85</v>
      </c>
      <c r="CN37" s="45">
        <f aca="true" t="shared" si="65" ref="CN37:CN44">IF((1-($CP$2-BO$2)/$C37)&gt;0,(1-($CP$2-BO$2)/$C37),0)</f>
        <v>0.95</v>
      </c>
      <c r="CO37" s="45">
        <f aca="true" t="shared" si="66" ref="CO37:CO44">IF((1-($CP$2-BS$2)/$C37)&gt;0,(1-($CP$2-BS$2)/$C37),0)</f>
        <v>1</v>
      </c>
      <c r="CP37" s="260">
        <f aca="true" t="shared" si="67" ref="CP37:CP44">+D37-E37+(G37-I37)*G$61+(K37-M37)*K$61+(O37-Q37)*O$61+(S37-U37)*S$61+(W37-Y37)*W$61+(AA37-AC37)*AA$61+(AE37-AG37)*AE$61+(AI37-AK37)*AI$61+(AM37-AO37)*AM$61+(AQ37-AS37)*$AQ$61+(AU37-AW37)*$AU$61+(AY37-BA37)*$AY$61+(BC37-BE37)*$BC$61+(BG37-BI37)*$BG$61+(BK37-BM37)*$BK$61+(BO37-BQ37)*$BO$61+(BS37-BU37)*$BS$61</f>
        <v>311438.19278745924</v>
      </c>
      <c r="CQ37" s="260">
        <f aca="true" t="shared" si="68" ref="CQ37:CQ44">IF(BX37=0,D37-E37,0)+IF(BY37=0,(G37-I37)*G$61,0)+IF(BZ37=0,(K37-M37)*K$61,0)+IF(CA37=0,(O37-Q37)*O$61,0)+IF(CB37=0,(S37-U37)*S$61,0)+IF(CC37=0,(W37-Y37)*W$61,0)+IF(CD37=0,(AA37-AC37)*AA$61,0)+IF(CE37=0,(AE37-AG37)*AE$61,0)+IF(CF37=0,(AI37-AK37)*AI$61,0)+IF(CG37=0,(AM37-AO37)*AM$61,0)+IF(CH37=0,(AQ37-AS37)*$AQ$61,0)+IF(CI37=0,(AU37-AW37)*$AU$61,0)+IF(CJ37=0,(AY37-BA37)*$AY$61,0)++IF(CK37=0,(BC37-BE37)*$BC$61,0)+IF(CL37=0,(BG37-BI37)*$BG$61,0)+IF(CM37=0,(BK37-BM37)*$BK$61,0)+IF(CN37=0,(BO37-BQ37)*$BO$61,0)+IF(CO37=0,(BS37-BU37)*$BS$61,0)</f>
        <v>0</v>
      </c>
      <c r="CR37" s="260">
        <f aca="true" t="shared" si="69" ref="CR37:CR42">(D37-E37)*BX37+((G37-H37-(I37-J37))*G$61)*BY37+((K37-L37-(M37-N37))*K$61)*BZ37+((O37-P37-(Q37-R37))*O$61)*CA37+((S37-T37-(U37-V37))*S$61)*CB37+((W37-X37-(Y37-Z37))*W$61)*CC37+((AA37-AB37-(AC37-AD37))*AA$61)*CD37+((AE37-AF37-(AG37-AH37))*AE$61)*CE37+((AI37-AJ37-(AK37-AL37))*AI$61)*CF37+((AM37-AN37-(AO37-AP37))*$AM$61)*CG37+((AQ37-AR37-(AS37-AT37))*$AQ$61)*CH37+((AU37-AV37-(AW37-AX37))*$AU$61)*CI37+((AY37-AZ37-(BA37-BB37))*$AY$61)*CJ37+((BC37-BD37-(BE37-BF37))*$BC$61)*CK37+((BG37-BH37-(BI37-BJ37))*$BG$61)*CL37+((BK37-BL37-(BM37-BN37))*$BK$61)*CM37+((BO37-BP37-(BQ37-BR37))*$BO$61)*CN37+((BS37-BT37-(BU37-BV37))*$BS$61)*CO37</f>
        <v>109972.35842965284</v>
      </c>
      <c r="CT37" s="282">
        <f t="shared" si="21"/>
        <v>311438.19278745924</v>
      </c>
      <c r="CU37" s="318">
        <f t="shared" si="25"/>
        <v>0</v>
      </c>
    </row>
    <row r="38" spans="1:99" ht="12.75" customHeight="1">
      <c r="A38" s="6"/>
      <c r="B38" s="24" t="s">
        <v>12</v>
      </c>
      <c r="C38" s="7">
        <v>5</v>
      </c>
      <c r="D38" s="37">
        <v>0</v>
      </c>
      <c r="E38" s="144"/>
      <c r="F38" s="37">
        <v>0</v>
      </c>
      <c r="G38" s="86">
        <v>0</v>
      </c>
      <c r="H38" s="86"/>
      <c r="I38" s="124"/>
      <c r="J38" s="86"/>
      <c r="K38" s="88">
        <v>0</v>
      </c>
      <c r="L38" s="107">
        <v>0</v>
      </c>
      <c r="M38" s="146"/>
      <c r="N38" s="88"/>
      <c r="O38" s="94">
        <v>0</v>
      </c>
      <c r="P38" s="165"/>
      <c r="Q38" s="93"/>
      <c r="R38" s="165"/>
      <c r="S38" s="147">
        <v>0</v>
      </c>
      <c r="T38" s="113"/>
      <c r="U38" s="147"/>
      <c r="V38" s="148"/>
      <c r="W38" s="56">
        <v>0</v>
      </c>
      <c r="X38" s="56">
        <v>0</v>
      </c>
      <c r="Y38" s="56"/>
      <c r="Z38" s="57"/>
      <c r="AA38" s="75">
        <v>0</v>
      </c>
      <c r="AB38" s="149">
        <v>0</v>
      </c>
      <c r="AC38" s="150"/>
      <c r="AD38" s="61"/>
      <c r="AE38" s="62">
        <v>0</v>
      </c>
      <c r="AF38" s="62">
        <v>0</v>
      </c>
      <c r="AG38" s="151"/>
      <c r="AH38" s="60"/>
      <c r="AI38" s="197">
        <v>0</v>
      </c>
      <c r="AJ38" s="147">
        <v>0</v>
      </c>
      <c r="AK38" s="147"/>
      <c r="AL38" s="148"/>
      <c r="AM38" s="198">
        <v>0</v>
      </c>
      <c r="AN38" s="198">
        <v>0</v>
      </c>
      <c r="AO38" s="198"/>
      <c r="AP38" s="234"/>
      <c r="AQ38" s="152">
        <v>0</v>
      </c>
      <c r="AR38" s="152">
        <v>0</v>
      </c>
      <c r="AS38" s="152"/>
      <c r="AT38" s="186"/>
      <c r="AU38" s="125">
        <v>0</v>
      </c>
      <c r="AV38" s="125">
        <v>0</v>
      </c>
      <c r="AW38" s="125"/>
      <c r="AX38" s="203"/>
      <c r="AY38" s="128">
        <v>133705.86000000002</v>
      </c>
      <c r="AZ38" s="128">
        <v>0</v>
      </c>
      <c r="BA38" s="128"/>
      <c r="BB38" s="128"/>
      <c r="BC38" s="138"/>
      <c r="BD38" s="135"/>
      <c r="BE38" s="135"/>
      <c r="BF38" s="135"/>
      <c r="BG38" s="253"/>
      <c r="BH38" s="253"/>
      <c r="BI38" s="253"/>
      <c r="BJ38" s="253"/>
      <c r="BK38" s="264"/>
      <c r="BL38" s="264"/>
      <c r="BM38" s="264"/>
      <c r="BN38" s="264"/>
      <c r="BO38" s="270"/>
      <c r="BP38" s="270"/>
      <c r="BQ38" s="270"/>
      <c r="BR38" s="270"/>
      <c r="BS38" s="276"/>
      <c r="BT38" s="276"/>
      <c r="BU38" s="276"/>
      <c r="BV38" s="276"/>
      <c r="BW38" s="26">
        <f t="shared" si="48"/>
        <v>0</v>
      </c>
      <c r="BX38" s="45">
        <f t="shared" si="49"/>
        <v>0</v>
      </c>
      <c r="BY38" s="45">
        <f t="shared" si="50"/>
        <v>0</v>
      </c>
      <c r="BZ38" s="45">
        <f t="shared" si="51"/>
        <v>0</v>
      </c>
      <c r="CA38" s="45">
        <f t="shared" si="52"/>
        <v>0</v>
      </c>
      <c r="CB38" s="45">
        <f t="shared" si="53"/>
        <v>0</v>
      </c>
      <c r="CC38" s="45">
        <f t="shared" si="54"/>
        <v>0</v>
      </c>
      <c r="CD38" s="45">
        <f t="shared" si="55"/>
        <v>0</v>
      </c>
      <c r="CE38" s="45">
        <f t="shared" si="56"/>
        <v>0</v>
      </c>
      <c r="CF38" s="45">
        <f t="shared" si="57"/>
        <v>0</v>
      </c>
      <c r="CG38" s="45">
        <f t="shared" si="58"/>
        <v>0</v>
      </c>
      <c r="CH38" s="45">
        <f t="shared" si="59"/>
        <v>0</v>
      </c>
      <c r="CI38" s="45">
        <f t="shared" si="60"/>
        <v>0</v>
      </c>
      <c r="CJ38" s="45">
        <f t="shared" si="61"/>
        <v>0.09999999999999998</v>
      </c>
      <c r="CK38" s="45">
        <f t="shared" si="62"/>
        <v>0.30000000000000004</v>
      </c>
      <c r="CL38" s="45">
        <f t="shared" si="63"/>
        <v>0.5</v>
      </c>
      <c r="CM38" s="45">
        <f t="shared" si="64"/>
        <v>0.7</v>
      </c>
      <c r="CN38" s="45">
        <f t="shared" si="65"/>
        <v>0.9</v>
      </c>
      <c r="CO38" s="45">
        <f t="shared" si="66"/>
        <v>1</v>
      </c>
      <c r="CP38" s="260">
        <f t="shared" si="67"/>
        <v>112490.57746219712</v>
      </c>
      <c r="CQ38" s="260">
        <f t="shared" si="68"/>
        <v>0</v>
      </c>
      <c r="CR38" s="260">
        <f t="shared" si="69"/>
        <v>11249.057746219709</v>
      </c>
      <c r="CT38" s="282">
        <f t="shared" si="21"/>
        <v>112490.57746219712</v>
      </c>
      <c r="CU38" s="318">
        <f t="shared" si="25"/>
        <v>0</v>
      </c>
    </row>
    <row r="39" spans="1:99" ht="12.75" customHeight="1">
      <c r="A39" s="6"/>
      <c r="B39" s="24" t="s">
        <v>39</v>
      </c>
      <c r="C39" s="7">
        <v>1000</v>
      </c>
      <c r="D39" s="37">
        <v>0</v>
      </c>
      <c r="E39" s="144"/>
      <c r="F39" s="37">
        <v>0</v>
      </c>
      <c r="G39" s="86">
        <v>0</v>
      </c>
      <c r="H39" s="86"/>
      <c r="I39" s="124"/>
      <c r="J39" s="86"/>
      <c r="K39" s="88">
        <v>0</v>
      </c>
      <c r="L39" s="107">
        <v>0</v>
      </c>
      <c r="M39" s="146"/>
      <c r="N39" s="88"/>
      <c r="O39" s="94">
        <v>0</v>
      </c>
      <c r="P39" s="165"/>
      <c r="Q39" s="93"/>
      <c r="R39" s="165"/>
      <c r="S39" s="147">
        <v>0</v>
      </c>
      <c r="T39" s="113"/>
      <c r="U39" s="147"/>
      <c r="V39" s="148"/>
      <c r="W39" s="56">
        <v>0</v>
      </c>
      <c r="X39" s="56">
        <v>0</v>
      </c>
      <c r="Y39" s="56"/>
      <c r="Z39" s="57"/>
      <c r="AA39" s="75">
        <v>0</v>
      </c>
      <c r="AB39" s="149">
        <v>0</v>
      </c>
      <c r="AC39" s="150"/>
      <c r="AD39" s="61"/>
      <c r="AE39" s="62">
        <v>0</v>
      </c>
      <c r="AF39" s="62">
        <v>0</v>
      </c>
      <c r="AG39" s="151"/>
      <c r="AH39" s="60"/>
      <c r="AI39" s="197">
        <v>0</v>
      </c>
      <c r="AJ39" s="147">
        <v>0</v>
      </c>
      <c r="AK39" s="147"/>
      <c r="AL39" s="148"/>
      <c r="AM39" s="198">
        <v>0</v>
      </c>
      <c r="AN39" s="198">
        <v>0</v>
      </c>
      <c r="AO39" s="198"/>
      <c r="AP39" s="234"/>
      <c r="AQ39" s="152">
        <v>0</v>
      </c>
      <c r="AR39" s="152">
        <v>0</v>
      </c>
      <c r="AS39" s="152"/>
      <c r="AT39" s="186"/>
      <c r="AU39" s="125">
        <v>0</v>
      </c>
      <c r="AV39" s="125">
        <v>0</v>
      </c>
      <c r="AW39" s="125"/>
      <c r="AX39" s="203"/>
      <c r="AY39" s="128">
        <v>0</v>
      </c>
      <c r="AZ39" s="128">
        <v>0</v>
      </c>
      <c r="BA39" s="128"/>
      <c r="BB39" s="128"/>
      <c r="BC39" s="138"/>
      <c r="BD39" s="135"/>
      <c r="BE39" s="135"/>
      <c r="BF39" s="135"/>
      <c r="BG39" s="253"/>
      <c r="BH39" s="253"/>
      <c r="BI39" s="253"/>
      <c r="BJ39" s="253"/>
      <c r="BK39" s="264"/>
      <c r="BL39" s="264"/>
      <c r="BM39" s="264"/>
      <c r="BN39" s="264"/>
      <c r="BO39" s="270"/>
      <c r="BP39" s="270"/>
      <c r="BQ39" s="270"/>
      <c r="BR39" s="270"/>
      <c r="BS39" s="276"/>
      <c r="BT39" s="276"/>
      <c r="BU39" s="276"/>
      <c r="BV39" s="276"/>
      <c r="BW39" s="26">
        <f t="shared" si="48"/>
        <v>0</v>
      </c>
      <c r="BX39" s="45">
        <f t="shared" si="49"/>
        <v>0</v>
      </c>
      <c r="BY39" s="45">
        <f t="shared" si="50"/>
        <v>0.9845</v>
      </c>
      <c r="BZ39" s="45">
        <f t="shared" si="51"/>
        <v>0.9855</v>
      </c>
      <c r="CA39" s="45">
        <f t="shared" si="52"/>
        <v>0.9865</v>
      </c>
      <c r="CB39" s="45">
        <f t="shared" si="53"/>
        <v>0.9875</v>
      </c>
      <c r="CC39" s="45">
        <f t="shared" si="54"/>
        <v>0.9885</v>
      </c>
      <c r="CD39" s="45">
        <f t="shared" si="55"/>
        <v>0.9895</v>
      </c>
      <c r="CE39" s="45">
        <f t="shared" si="56"/>
        <v>0.9905</v>
      </c>
      <c r="CF39" s="45">
        <f t="shared" si="57"/>
        <v>0.9915</v>
      </c>
      <c r="CG39" s="45">
        <f t="shared" si="58"/>
        <v>0.9925</v>
      </c>
      <c r="CH39" s="45">
        <f t="shared" si="59"/>
        <v>0.9935</v>
      </c>
      <c r="CI39" s="45">
        <f t="shared" si="60"/>
        <v>0.9945</v>
      </c>
      <c r="CJ39" s="45">
        <f t="shared" si="61"/>
        <v>0.9955</v>
      </c>
      <c r="CK39" s="45">
        <f t="shared" si="62"/>
        <v>0.9965</v>
      </c>
      <c r="CL39" s="45">
        <f t="shared" si="63"/>
        <v>0.9975</v>
      </c>
      <c r="CM39" s="45">
        <f t="shared" si="64"/>
        <v>0.9985</v>
      </c>
      <c r="CN39" s="45">
        <f t="shared" si="65"/>
        <v>0.9995</v>
      </c>
      <c r="CO39" s="45">
        <f t="shared" si="66"/>
        <v>1</v>
      </c>
      <c r="CP39" s="260">
        <f t="shared" si="67"/>
        <v>0</v>
      </c>
      <c r="CQ39" s="260">
        <f t="shared" si="68"/>
        <v>0</v>
      </c>
      <c r="CR39" s="260">
        <f t="shared" si="69"/>
        <v>0</v>
      </c>
      <c r="CT39" s="282">
        <f t="shared" si="21"/>
        <v>0</v>
      </c>
      <c r="CU39" s="318">
        <f t="shared" si="25"/>
        <v>0</v>
      </c>
    </row>
    <row r="40" spans="1:99" ht="12.75" customHeight="1">
      <c r="A40" s="6"/>
      <c r="B40" s="24" t="s">
        <v>9</v>
      </c>
      <c r="C40" s="7">
        <v>40</v>
      </c>
      <c r="D40" s="37">
        <v>0</v>
      </c>
      <c r="E40" s="144"/>
      <c r="F40" s="37">
        <v>0</v>
      </c>
      <c r="G40" s="86">
        <v>0</v>
      </c>
      <c r="H40" s="86"/>
      <c r="I40" s="124"/>
      <c r="J40" s="86"/>
      <c r="K40" s="88">
        <v>0</v>
      </c>
      <c r="L40" s="107">
        <v>0</v>
      </c>
      <c r="M40" s="146"/>
      <c r="N40" s="88"/>
      <c r="O40" s="94">
        <v>0</v>
      </c>
      <c r="P40" s="165"/>
      <c r="Q40" s="93"/>
      <c r="R40" s="165"/>
      <c r="S40" s="147">
        <v>0</v>
      </c>
      <c r="T40" s="113"/>
      <c r="U40" s="147"/>
      <c r="V40" s="148"/>
      <c r="W40" s="56">
        <v>0</v>
      </c>
      <c r="X40" s="56">
        <v>0</v>
      </c>
      <c r="Y40" s="56"/>
      <c r="Z40" s="57"/>
      <c r="AA40" s="75">
        <v>0</v>
      </c>
      <c r="AB40" s="149">
        <v>0</v>
      </c>
      <c r="AC40" s="150"/>
      <c r="AD40" s="61"/>
      <c r="AE40" s="62">
        <v>0</v>
      </c>
      <c r="AF40" s="62">
        <v>0</v>
      </c>
      <c r="AG40" s="151"/>
      <c r="AH40" s="60"/>
      <c r="AI40" s="197">
        <v>0</v>
      </c>
      <c r="AJ40" s="147">
        <v>0</v>
      </c>
      <c r="AK40" s="147"/>
      <c r="AL40" s="148"/>
      <c r="AM40" s="198">
        <v>0</v>
      </c>
      <c r="AN40" s="198">
        <v>0</v>
      </c>
      <c r="AO40" s="198"/>
      <c r="AP40" s="234"/>
      <c r="AQ40" s="152">
        <v>0</v>
      </c>
      <c r="AR40" s="152">
        <v>0</v>
      </c>
      <c r="AS40" s="152"/>
      <c r="AT40" s="186"/>
      <c r="AU40" s="125">
        <v>0</v>
      </c>
      <c r="AV40" s="125">
        <v>0</v>
      </c>
      <c r="AW40" s="125"/>
      <c r="AX40" s="203"/>
      <c r="AY40" s="128">
        <v>0</v>
      </c>
      <c r="AZ40" s="128">
        <v>0</v>
      </c>
      <c r="BA40" s="128"/>
      <c r="BB40" s="128"/>
      <c r="BC40" s="138"/>
      <c r="BD40" s="135"/>
      <c r="BE40" s="135"/>
      <c r="BF40" s="135"/>
      <c r="BG40" s="253"/>
      <c r="BH40" s="253"/>
      <c r="BI40" s="253"/>
      <c r="BJ40" s="253"/>
      <c r="BK40" s="264"/>
      <c r="BL40" s="264"/>
      <c r="BM40" s="264"/>
      <c r="BN40" s="264"/>
      <c r="BO40" s="270"/>
      <c r="BP40" s="270"/>
      <c r="BQ40" s="270"/>
      <c r="BR40" s="270"/>
      <c r="BS40" s="276"/>
      <c r="BT40" s="276"/>
      <c r="BU40" s="276"/>
      <c r="BV40" s="276"/>
      <c r="BW40" s="26">
        <f t="shared" si="48"/>
        <v>0</v>
      </c>
      <c r="BX40" s="45">
        <f t="shared" si="49"/>
        <v>0</v>
      </c>
      <c r="BY40" s="45">
        <f t="shared" si="50"/>
        <v>0.6125</v>
      </c>
      <c r="BZ40" s="45">
        <f t="shared" si="51"/>
        <v>0.6375</v>
      </c>
      <c r="CA40" s="45">
        <f t="shared" si="52"/>
        <v>0.6625</v>
      </c>
      <c r="CB40" s="45">
        <f t="shared" si="53"/>
        <v>0.6875</v>
      </c>
      <c r="CC40" s="45">
        <f t="shared" si="54"/>
        <v>0.7125</v>
      </c>
      <c r="CD40" s="45">
        <f t="shared" si="55"/>
        <v>0.7375</v>
      </c>
      <c r="CE40" s="45">
        <f t="shared" si="56"/>
        <v>0.7625</v>
      </c>
      <c r="CF40" s="45">
        <f t="shared" si="57"/>
        <v>0.7875</v>
      </c>
      <c r="CG40" s="45">
        <f t="shared" si="58"/>
        <v>0.8125</v>
      </c>
      <c r="CH40" s="45">
        <f t="shared" si="59"/>
        <v>0.8375</v>
      </c>
      <c r="CI40" s="45">
        <f t="shared" si="60"/>
        <v>0.8625</v>
      </c>
      <c r="CJ40" s="45">
        <f t="shared" si="61"/>
        <v>0.8875</v>
      </c>
      <c r="CK40" s="45">
        <f t="shared" si="62"/>
        <v>0.9125</v>
      </c>
      <c r="CL40" s="45">
        <f t="shared" si="63"/>
        <v>0.9375</v>
      </c>
      <c r="CM40" s="45">
        <f t="shared" si="64"/>
        <v>0.9625</v>
      </c>
      <c r="CN40" s="45">
        <f t="shared" si="65"/>
        <v>0.9875</v>
      </c>
      <c r="CO40" s="45">
        <f t="shared" si="66"/>
        <v>1</v>
      </c>
      <c r="CP40" s="260">
        <f t="shared" si="67"/>
        <v>0</v>
      </c>
      <c r="CQ40" s="260">
        <f t="shared" si="68"/>
        <v>0</v>
      </c>
      <c r="CR40" s="260">
        <f t="shared" si="69"/>
        <v>0</v>
      </c>
      <c r="CT40" s="282">
        <f t="shared" si="21"/>
        <v>0</v>
      </c>
      <c r="CU40" s="318">
        <f t="shared" si="25"/>
        <v>0</v>
      </c>
    </row>
    <row r="41" spans="1:99" ht="12.75" customHeight="1">
      <c r="A41" s="6"/>
      <c r="B41" s="3" t="s">
        <v>51</v>
      </c>
      <c r="C41" s="7">
        <v>10</v>
      </c>
      <c r="D41" s="37">
        <v>4033267.43399438</v>
      </c>
      <c r="E41" s="144"/>
      <c r="F41" s="145">
        <v>2307950.33049886</v>
      </c>
      <c r="G41" s="86">
        <v>167172.85</v>
      </c>
      <c r="H41" s="87"/>
      <c r="I41" s="124"/>
      <c r="J41" s="87"/>
      <c r="K41" s="88">
        <v>59988.72</v>
      </c>
      <c r="L41" s="89">
        <v>0</v>
      </c>
      <c r="M41" s="146"/>
      <c r="N41" s="90"/>
      <c r="O41" s="94">
        <v>138768.94</v>
      </c>
      <c r="P41" s="92"/>
      <c r="Q41" s="93"/>
      <c r="R41" s="92"/>
      <c r="S41" s="147">
        <v>107394</v>
      </c>
      <c r="T41" s="113"/>
      <c r="U41" s="147"/>
      <c r="V41" s="148"/>
      <c r="W41" s="56">
        <v>96549</v>
      </c>
      <c r="X41" s="56">
        <v>0</v>
      </c>
      <c r="Y41" s="56"/>
      <c r="Z41" s="57"/>
      <c r="AA41" s="75">
        <v>375159</v>
      </c>
      <c r="AB41" s="149">
        <v>0</v>
      </c>
      <c r="AC41" s="150"/>
      <c r="AD41" s="61"/>
      <c r="AE41" s="62">
        <v>299120.9999722</v>
      </c>
      <c r="AF41" s="62">
        <v>0</v>
      </c>
      <c r="AG41" s="151"/>
      <c r="AH41" s="60"/>
      <c r="AI41" s="197">
        <v>231902.89000000004</v>
      </c>
      <c r="AJ41" s="147">
        <v>62404.32000000001</v>
      </c>
      <c r="AK41" s="147"/>
      <c r="AL41" s="148"/>
      <c r="AM41" s="198">
        <v>243375.60400000005</v>
      </c>
      <c r="AN41" s="198">
        <v>0</v>
      </c>
      <c r="AO41" s="198"/>
      <c r="AP41" s="234"/>
      <c r="AQ41" s="152">
        <v>102709.37999999998</v>
      </c>
      <c r="AR41" s="152">
        <v>0</v>
      </c>
      <c r="AS41" s="152"/>
      <c r="AT41" s="186"/>
      <c r="AU41" s="125">
        <v>237649.91999999998</v>
      </c>
      <c r="AV41" s="125">
        <v>0</v>
      </c>
      <c r="AW41" s="125"/>
      <c r="AX41" s="203"/>
      <c r="AY41" s="128">
        <v>133705.86000000002</v>
      </c>
      <c r="AZ41" s="128">
        <v>0</v>
      </c>
      <c r="BA41" s="128"/>
      <c r="BB41" s="128"/>
      <c r="BC41" s="138">
        <f>'[1]Resumen'!$C$36</f>
        <v>27834.379999999997</v>
      </c>
      <c r="BD41" s="135">
        <f>'[1]Resumen'!F36</f>
        <v>0</v>
      </c>
      <c r="BE41" s="135"/>
      <c r="BF41" s="135"/>
      <c r="BG41" s="253">
        <f>'[2]Resumen'!C36</f>
        <v>178367</v>
      </c>
      <c r="BH41" s="253">
        <f>'[2]Resumen'!F36</f>
        <v>0</v>
      </c>
      <c r="BI41" s="253"/>
      <c r="BJ41" s="253"/>
      <c r="BK41" s="264">
        <f>'[3]Resumen'!C36</f>
        <v>246443.27000000002</v>
      </c>
      <c r="BL41" s="264">
        <f>'[3]Resumen'!F36</f>
        <v>0</v>
      </c>
      <c r="BM41" s="264"/>
      <c r="BN41" s="264"/>
      <c r="BO41" s="270">
        <f>'[5]Resumen'!C36</f>
        <v>6825683.3299999945</v>
      </c>
      <c r="BP41" s="270"/>
      <c r="BQ41" s="270"/>
      <c r="BR41" s="270"/>
      <c r="BS41" s="276">
        <f>'[4]Resumen'!C36</f>
        <v>0</v>
      </c>
      <c r="BT41" s="276"/>
      <c r="BU41" s="276"/>
      <c r="BV41" s="276"/>
      <c r="BW41" s="26">
        <f t="shared" si="48"/>
        <v>1996.7222843966317</v>
      </c>
      <c r="BX41" s="45">
        <f t="shared" si="49"/>
        <v>0</v>
      </c>
      <c r="BY41" s="45">
        <f t="shared" si="50"/>
        <v>0</v>
      </c>
      <c r="BZ41" s="45">
        <f t="shared" si="51"/>
        <v>0</v>
      </c>
      <c r="CA41" s="45">
        <f t="shared" si="52"/>
        <v>0</v>
      </c>
      <c r="CB41" s="45">
        <f t="shared" si="53"/>
        <v>0</v>
      </c>
      <c r="CC41" s="45">
        <f t="shared" si="54"/>
        <v>0</v>
      </c>
      <c r="CD41" s="45">
        <f t="shared" si="55"/>
        <v>0</v>
      </c>
      <c r="CE41" s="45">
        <f t="shared" si="56"/>
        <v>0.050000000000000044</v>
      </c>
      <c r="CF41" s="45">
        <f t="shared" si="57"/>
        <v>0.15000000000000002</v>
      </c>
      <c r="CG41" s="45">
        <f t="shared" si="58"/>
        <v>0.25</v>
      </c>
      <c r="CH41" s="45">
        <f t="shared" si="59"/>
        <v>0.35</v>
      </c>
      <c r="CI41" s="45">
        <f t="shared" si="60"/>
        <v>0.44999999999999996</v>
      </c>
      <c r="CJ41" s="45">
        <f t="shared" si="61"/>
        <v>0.55</v>
      </c>
      <c r="CK41" s="45">
        <f t="shared" si="62"/>
        <v>0.65</v>
      </c>
      <c r="CL41" s="45">
        <f t="shared" si="63"/>
        <v>0.75</v>
      </c>
      <c r="CM41" s="45">
        <f t="shared" si="64"/>
        <v>0.85</v>
      </c>
      <c r="CN41" s="45">
        <f t="shared" si="65"/>
        <v>0.95</v>
      </c>
      <c r="CO41" s="45">
        <f t="shared" si="66"/>
        <v>1</v>
      </c>
      <c r="CP41" s="260">
        <f t="shared" si="67"/>
        <v>11917679.282873124</v>
      </c>
      <c r="CQ41" s="260">
        <f t="shared" si="68"/>
        <v>4853323.640435939</v>
      </c>
      <c r="CR41" s="260">
        <f t="shared" si="69"/>
        <v>5928084.766510919</v>
      </c>
      <c r="CT41" s="282">
        <f t="shared" si="21"/>
        <v>7064355.642437185</v>
      </c>
      <c r="CU41" s="318">
        <f t="shared" si="25"/>
        <v>0</v>
      </c>
    </row>
    <row r="42" spans="1:99" ht="12.75" customHeight="1">
      <c r="A42" s="6"/>
      <c r="B42" s="3" t="s">
        <v>52</v>
      </c>
      <c r="C42" s="7">
        <v>22</v>
      </c>
      <c r="D42" s="37">
        <v>0</v>
      </c>
      <c r="E42" s="144"/>
      <c r="F42" s="82">
        <v>0</v>
      </c>
      <c r="G42" s="86">
        <v>0</v>
      </c>
      <c r="H42" s="87"/>
      <c r="I42" s="124"/>
      <c r="J42" s="87"/>
      <c r="K42" s="88">
        <v>0</v>
      </c>
      <c r="L42" s="89">
        <v>0</v>
      </c>
      <c r="M42" s="146"/>
      <c r="N42" s="90"/>
      <c r="O42" s="94">
        <v>0</v>
      </c>
      <c r="P42" s="92"/>
      <c r="Q42" s="93"/>
      <c r="R42" s="92"/>
      <c r="S42" s="147">
        <v>0</v>
      </c>
      <c r="T42" s="113"/>
      <c r="U42" s="147"/>
      <c r="V42" s="148"/>
      <c r="W42" s="56">
        <v>34591</v>
      </c>
      <c r="X42" s="56">
        <v>0</v>
      </c>
      <c r="Y42" s="56"/>
      <c r="Z42" s="57"/>
      <c r="AA42" s="75">
        <v>50860</v>
      </c>
      <c r="AB42" s="149">
        <v>0</v>
      </c>
      <c r="AC42" s="150"/>
      <c r="AD42" s="61"/>
      <c r="AE42" s="62">
        <v>0</v>
      </c>
      <c r="AF42" s="62">
        <v>0</v>
      </c>
      <c r="AG42" s="151"/>
      <c r="AH42" s="60"/>
      <c r="AI42" s="197">
        <v>650763.39</v>
      </c>
      <c r="AJ42" s="147">
        <v>107188.23999999999</v>
      </c>
      <c r="AK42" s="147"/>
      <c r="AL42" s="148"/>
      <c r="AM42" s="198">
        <v>0</v>
      </c>
      <c r="AN42" s="198">
        <v>0</v>
      </c>
      <c r="AO42" s="198"/>
      <c r="AP42" s="234"/>
      <c r="AQ42" s="152">
        <v>12397.44</v>
      </c>
      <c r="AR42" s="152">
        <v>0</v>
      </c>
      <c r="AS42" s="152"/>
      <c r="AT42" s="225"/>
      <c r="AU42" s="125">
        <v>0</v>
      </c>
      <c r="AV42" s="125">
        <v>0</v>
      </c>
      <c r="AW42" s="125"/>
      <c r="AX42" s="227"/>
      <c r="AY42" s="128">
        <v>208769.04</v>
      </c>
      <c r="AZ42" s="128">
        <v>0</v>
      </c>
      <c r="BA42" s="128"/>
      <c r="BB42" s="128"/>
      <c r="BC42" s="138">
        <f>'[1]Resumen'!$C$37</f>
        <v>0</v>
      </c>
      <c r="BD42" s="135">
        <f>'[1]Resumen'!F37</f>
        <v>0</v>
      </c>
      <c r="BE42" s="135"/>
      <c r="BF42" s="135"/>
      <c r="BG42" s="253">
        <f>'[2]Resumen'!C37</f>
        <v>665465.83</v>
      </c>
      <c r="BH42" s="253">
        <f>'[2]Resumen'!F37</f>
        <v>0</v>
      </c>
      <c r="BI42" s="253"/>
      <c r="BJ42" s="253"/>
      <c r="BK42" s="264">
        <f>'[3]Resumen'!C37</f>
        <v>278103.82</v>
      </c>
      <c r="BL42" s="264">
        <f>'[3]Resumen'!F37</f>
        <v>0</v>
      </c>
      <c r="BM42" s="264"/>
      <c r="BN42" s="264"/>
      <c r="BO42" s="270">
        <f>'[5]Resumen'!C37</f>
        <v>661403.88</v>
      </c>
      <c r="BP42" s="270"/>
      <c r="BQ42" s="270"/>
      <c r="BR42" s="270"/>
      <c r="BS42" s="276">
        <f>'[4]Resumen'!C37</f>
        <v>333720.99338599335</v>
      </c>
      <c r="BT42" s="276"/>
      <c r="BU42" s="276"/>
      <c r="BV42" s="276"/>
      <c r="BW42" s="26">
        <f t="shared" si="48"/>
        <v>0</v>
      </c>
      <c r="BX42" s="45">
        <f t="shared" si="49"/>
        <v>0</v>
      </c>
      <c r="BY42" s="45">
        <f t="shared" si="50"/>
        <v>0.2954545454545454</v>
      </c>
      <c r="BZ42" s="45">
        <f t="shared" si="51"/>
        <v>0.34090909090909094</v>
      </c>
      <c r="CA42" s="45">
        <f t="shared" si="52"/>
        <v>0.38636363636363635</v>
      </c>
      <c r="CB42" s="45">
        <f t="shared" si="53"/>
        <v>0.43181818181818177</v>
      </c>
      <c r="CC42" s="45">
        <f t="shared" si="54"/>
        <v>0.4772727272727273</v>
      </c>
      <c r="CD42" s="45">
        <f t="shared" si="55"/>
        <v>0.5227272727272727</v>
      </c>
      <c r="CE42" s="45">
        <f t="shared" si="56"/>
        <v>0.5681818181818181</v>
      </c>
      <c r="CF42" s="45">
        <f t="shared" si="57"/>
        <v>0.6136363636363636</v>
      </c>
      <c r="CG42" s="45">
        <f t="shared" si="58"/>
        <v>0.6590909090909092</v>
      </c>
      <c r="CH42" s="45">
        <f t="shared" si="59"/>
        <v>0.7045454545454546</v>
      </c>
      <c r="CI42" s="45">
        <f t="shared" si="60"/>
        <v>0.75</v>
      </c>
      <c r="CJ42" s="45">
        <f t="shared" si="61"/>
        <v>0.7954545454545454</v>
      </c>
      <c r="CK42" s="45">
        <f t="shared" si="62"/>
        <v>0.8409090909090909</v>
      </c>
      <c r="CL42" s="45">
        <f t="shared" si="63"/>
        <v>0.8863636363636364</v>
      </c>
      <c r="CM42" s="45">
        <f t="shared" si="64"/>
        <v>0.9318181818181819</v>
      </c>
      <c r="CN42" s="45">
        <f t="shared" si="65"/>
        <v>0.9772727272727273</v>
      </c>
      <c r="CO42" s="45">
        <f t="shared" si="66"/>
        <v>1</v>
      </c>
      <c r="CP42" s="260">
        <f t="shared" si="67"/>
        <v>2391695.2362348083</v>
      </c>
      <c r="CQ42" s="260">
        <f t="shared" si="68"/>
        <v>0</v>
      </c>
      <c r="CR42" s="260">
        <f t="shared" si="69"/>
        <v>1953876.7324389762</v>
      </c>
      <c r="CS42" s="283"/>
      <c r="CT42" s="282">
        <f t="shared" si="21"/>
        <v>2391695.2362348083</v>
      </c>
      <c r="CU42" s="318">
        <f t="shared" si="25"/>
        <v>0</v>
      </c>
    </row>
    <row r="43" spans="1:99" ht="12.75" customHeight="1">
      <c r="A43" s="6"/>
      <c r="B43" s="3" t="s">
        <v>33</v>
      </c>
      <c r="C43" s="7">
        <v>4</v>
      </c>
      <c r="D43" s="37">
        <v>0</v>
      </c>
      <c r="E43" s="144"/>
      <c r="F43" s="145">
        <v>0</v>
      </c>
      <c r="G43" s="86">
        <v>0</v>
      </c>
      <c r="H43" s="87"/>
      <c r="I43" s="124"/>
      <c r="J43" s="87"/>
      <c r="K43" s="88">
        <v>0</v>
      </c>
      <c r="L43" s="89">
        <v>0</v>
      </c>
      <c r="M43" s="146"/>
      <c r="N43" s="90"/>
      <c r="O43" s="94">
        <v>0</v>
      </c>
      <c r="P43" s="92"/>
      <c r="Q43" s="93"/>
      <c r="R43" s="92"/>
      <c r="S43" s="147">
        <v>0</v>
      </c>
      <c r="T43" s="113"/>
      <c r="U43" s="147"/>
      <c r="V43" s="148"/>
      <c r="W43" s="56">
        <v>0</v>
      </c>
      <c r="X43" s="56">
        <v>0</v>
      </c>
      <c r="Y43" s="56"/>
      <c r="Z43" s="57"/>
      <c r="AA43" s="75">
        <v>0</v>
      </c>
      <c r="AB43" s="149">
        <v>0</v>
      </c>
      <c r="AC43" s="150"/>
      <c r="AD43" s="61"/>
      <c r="AE43" s="62">
        <v>0</v>
      </c>
      <c r="AF43" s="62">
        <v>0</v>
      </c>
      <c r="AG43" s="151"/>
      <c r="AH43" s="60"/>
      <c r="AI43" s="197">
        <v>0</v>
      </c>
      <c r="AJ43" s="147">
        <v>0</v>
      </c>
      <c r="AK43" s="147"/>
      <c r="AL43" s="148"/>
      <c r="AM43" s="198">
        <v>0</v>
      </c>
      <c r="AN43" s="198">
        <v>0</v>
      </c>
      <c r="AO43" s="198"/>
      <c r="AP43" s="234"/>
      <c r="AQ43" s="152">
        <v>0</v>
      </c>
      <c r="AR43" s="152">
        <v>0</v>
      </c>
      <c r="AS43" s="152"/>
      <c r="AT43" s="186"/>
      <c r="AU43" s="125">
        <v>0</v>
      </c>
      <c r="AV43" s="125">
        <v>0</v>
      </c>
      <c r="AW43" s="125"/>
      <c r="AX43" s="203"/>
      <c r="AY43" s="128">
        <v>0</v>
      </c>
      <c r="AZ43" s="128">
        <v>0</v>
      </c>
      <c r="BA43" s="128"/>
      <c r="BB43" s="128"/>
      <c r="BC43" s="138"/>
      <c r="BD43" s="135"/>
      <c r="BE43" s="135"/>
      <c r="BF43" s="135"/>
      <c r="BG43" s="253"/>
      <c r="BH43" s="253"/>
      <c r="BI43" s="253"/>
      <c r="BJ43" s="253"/>
      <c r="BK43" s="264"/>
      <c r="BL43" s="264"/>
      <c r="BM43" s="264"/>
      <c r="BN43" s="264"/>
      <c r="BO43" s="270"/>
      <c r="BP43" s="270"/>
      <c r="BQ43" s="270"/>
      <c r="BR43" s="270"/>
      <c r="BS43" s="276"/>
      <c r="BT43" s="276"/>
      <c r="BU43" s="276"/>
      <c r="BV43" s="276"/>
      <c r="BW43" s="26">
        <f t="shared" si="48"/>
        <v>0</v>
      </c>
      <c r="BX43" s="45">
        <f t="shared" si="49"/>
        <v>0</v>
      </c>
      <c r="BY43" s="45">
        <f t="shared" si="50"/>
        <v>0</v>
      </c>
      <c r="BZ43" s="45">
        <f t="shared" si="51"/>
        <v>0</v>
      </c>
      <c r="CA43" s="45">
        <f t="shared" si="52"/>
        <v>0</v>
      </c>
      <c r="CB43" s="45">
        <f t="shared" si="53"/>
        <v>0</v>
      </c>
      <c r="CC43" s="45">
        <f t="shared" si="54"/>
        <v>0</v>
      </c>
      <c r="CD43" s="45">
        <f t="shared" si="55"/>
        <v>0</v>
      </c>
      <c r="CE43" s="45">
        <f t="shared" si="56"/>
        <v>0</v>
      </c>
      <c r="CF43" s="45">
        <f t="shared" si="57"/>
        <v>0</v>
      </c>
      <c r="CG43" s="45">
        <f t="shared" si="58"/>
        <v>0</v>
      </c>
      <c r="CH43" s="45">
        <f t="shared" si="59"/>
        <v>0</v>
      </c>
      <c r="CI43" s="45">
        <f t="shared" si="60"/>
        <v>0</v>
      </c>
      <c r="CJ43" s="45">
        <f t="shared" si="61"/>
        <v>0</v>
      </c>
      <c r="CK43" s="45">
        <f t="shared" si="62"/>
        <v>0.125</v>
      </c>
      <c r="CL43" s="45">
        <f t="shared" si="63"/>
        <v>0.375</v>
      </c>
      <c r="CM43" s="45">
        <f t="shared" si="64"/>
        <v>0.625</v>
      </c>
      <c r="CN43" s="45">
        <f t="shared" si="65"/>
        <v>0.875</v>
      </c>
      <c r="CO43" s="45">
        <f t="shared" si="66"/>
        <v>1</v>
      </c>
      <c r="CP43" s="260">
        <f t="shared" si="67"/>
        <v>0</v>
      </c>
      <c r="CQ43" s="260">
        <f t="shared" si="68"/>
        <v>0</v>
      </c>
      <c r="CR43" s="260">
        <f>(D43-E43)*BX43+((G43-H43-(I43-J43))*G$61)*BY43+((K43-L43-(M43-N43))*K$61)*BZ43+((O43-P43-(Q43-R43))*O$61)*CA43+((S43-T43-(U43-V43))*S$61)*CB43+((W43-X43-(Y43-Z43))*W$61)*CC43+((AA43-AB43-(AC43-AD43))*AA$61)*CD43+((AE43-AF43-(AG43-AH43))*AE$61)*CE43+((AI43-AJ43-(AK43-AL43))*AI$61)*CF43+((AM43-AN43-(AO43-AP43))*$AM$61)*CG43+((AQ43-AR43-(AS43-AT43))*$AQ$61)*CH43+((AU43-AV43-(AW43-AX43))*$AU$61)*CI43+((AY43-AZ43-(BA43-BB43))*$AY$61)*CJ43+((BC43-BD43-(BE43-BF43))*$BC$61)*CK43+((BG43-BH43-(BI43-BJ43))*$BG$61)*CL43+((BK43-BL43-(BM43-BN43))*$BK$61)*CM43+((BO43-BP43-(BQ43-BR43))*$BO$61)*CN43+((BS43-BT43-(BU43-BV43))*$BS$61)*CO43</f>
        <v>0</v>
      </c>
      <c r="CT43" s="282">
        <f t="shared" si="21"/>
        <v>0</v>
      </c>
      <c r="CU43" s="318">
        <f t="shared" si="25"/>
        <v>0</v>
      </c>
    </row>
    <row r="44" spans="1:99" ht="12.75" customHeight="1" thickBot="1">
      <c r="A44" s="6"/>
      <c r="B44" s="10" t="s">
        <v>13</v>
      </c>
      <c r="C44" s="11">
        <v>8</v>
      </c>
      <c r="D44" s="41">
        <v>0</v>
      </c>
      <c r="E44" s="144"/>
      <c r="F44" s="155">
        <v>0</v>
      </c>
      <c r="G44" s="86">
        <v>557960.6688620002</v>
      </c>
      <c r="H44" s="95"/>
      <c r="I44" s="124"/>
      <c r="J44" s="95"/>
      <c r="K44" s="88">
        <v>574507.0262469997</v>
      </c>
      <c r="L44" s="96">
        <v>0</v>
      </c>
      <c r="M44" s="146"/>
      <c r="N44" s="97"/>
      <c r="O44" s="91">
        <v>109706.747784</v>
      </c>
      <c r="P44" s="98"/>
      <c r="Q44" s="93"/>
      <c r="R44" s="98"/>
      <c r="S44" s="166">
        <v>0</v>
      </c>
      <c r="T44" s="113"/>
      <c r="U44" s="147"/>
      <c r="V44" s="167"/>
      <c r="W44" s="56">
        <v>157954.37000000002</v>
      </c>
      <c r="X44" s="56">
        <v>0</v>
      </c>
      <c r="Y44" s="56"/>
      <c r="Z44" s="63"/>
      <c r="AA44" s="77">
        <v>286847.365</v>
      </c>
      <c r="AB44" s="149">
        <v>0</v>
      </c>
      <c r="AC44" s="150"/>
      <c r="AD44" s="64"/>
      <c r="AE44" s="62">
        <v>217452.49</v>
      </c>
      <c r="AF44" s="62">
        <v>0</v>
      </c>
      <c r="AG44" s="151"/>
      <c r="AH44" s="65"/>
      <c r="AI44" s="215">
        <v>0</v>
      </c>
      <c r="AJ44" s="147">
        <v>0</v>
      </c>
      <c r="AK44" s="147"/>
      <c r="AL44" s="167"/>
      <c r="AM44" s="198">
        <v>0</v>
      </c>
      <c r="AN44" s="198">
        <v>0</v>
      </c>
      <c r="AO44" s="198"/>
      <c r="AP44" s="235"/>
      <c r="AQ44" s="152">
        <v>0</v>
      </c>
      <c r="AR44" s="152">
        <v>0</v>
      </c>
      <c r="AS44" s="152"/>
      <c r="AT44" s="187"/>
      <c r="AU44" s="125">
        <v>0</v>
      </c>
      <c r="AV44" s="125">
        <v>0</v>
      </c>
      <c r="AW44" s="125"/>
      <c r="AX44" s="205"/>
      <c r="AY44" s="129">
        <v>0</v>
      </c>
      <c r="AZ44" s="129">
        <v>0</v>
      </c>
      <c r="BA44" s="129"/>
      <c r="BB44" s="129"/>
      <c r="BC44" s="138"/>
      <c r="BD44" s="136"/>
      <c r="BE44" s="136"/>
      <c r="BF44" s="136"/>
      <c r="BG44" s="254"/>
      <c r="BH44" s="254"/>
      <c r="BI44" s="254"/>
      <c r="BJ44" s="254"/>
      <c r="BK44" s="265"/>
      <c r="BL44" s="265"/>
      <c r="BM44" s="265"/>
      <c r="BN44" s="265"/>
      <c r="BO44" s="270"/>
      <c r="BP44" s="271"/>
      <c r="BQ44" s="271"/>
      <c r="BR44" s="271"/>
      <c r="BS44" s="276"/>
      <c r="BT44" s="277"/>
      <c r="BU44" s="277"/>
      <c r="BV44" s="277"/>
      <c r="BW44" s="26">
        <f t="shared" si="48"/>
        <v>0</v>
      </c>
      <c r="BX44" s="46">
        <f t="shared" si="49"/>
        <v>0</v>
      </c>
      <c r="BY44" s="45">
        <f t="shared" si="50"/>
        <v>0</v>
      </c>
      <c r="BZ44" s="45">
        <f t="shared" si="51"/>
        <v>0</v>
      </c>
      <c r="CA44" s="45">
        <f t="shared" si="52"/>
        <v>0</v>
      </c>
      <c r="CB44" s="45">
        <f t="shared" si="53"/>
        <v>0</v>
      </c>
      <c r="CC44" s="45">
        <f t="shared" si="54"/>
        <v>0</v>
      </c>
      <c r="CD44" s="45">
        <f t="shared" si="55"/>
        <v>0</v>
      </c>
      <c r="CE44" s="45">
        <f t="shared" si="56"/>
        <v>0</v>
      </c>
      <c r="CF44" s="45">
        <f t="shared" si="57"/>
        <v>0</v>
      </c>
      <c r="CG44" s="45">
        <f t="shared" si="58"/>
        <v>0.0625</v>
      </c>
      <c r="CH44" s="45">
        <f t="shared" si="59"/>
        <v>0.1875</v>
      </c>
      <c r="CI44" s="45">
        <f t="shared" si="60"/>
        <v>0.3125</v>
      </c>
      <c r="CJ44" s="45">
        <f t="shared" si="61"/>
        <v>0.4375</v>
      </c>
      <c r="CK44" s="45">
        <f t="shared" si="62"/>
        <v>0.5625</v>
      </c>
      <c r="CL44" s="45">
        <f t="shared" si="63"/>
        <v>0.6875</v>
      </c>
      <c r="CM44" s="45">
        <f t="shared" si="64"/>
        <v>0.8125</v>
      </c>
      <c r="CN44" s="45">
        <f t="shared" si="65"/>
        <v>0.9375</v>
      </c>
      <c r="CO44" s="45">
        <f t="shared" si="66"/>
        <v>1</v>
      </c>
      <c r="CP44" s="260">
        <f t="shared" si="67"/>
        <v>1649404.078394768</v>
      </c>
      <c r="CQ44" s="260">
        <f t="shared" si="68"/>
        <v>1649404.078394768</v>
      </c>
      <c r="CR44" s="260">
        <f>(D44-E44)*BX44+((G44-H44-(I44-J44))*G$61)*BY44+((K44-L44-(M44-N44))*K$61)*BZ44+((O44-P44-(Q44-R44))*O$61)*CA44+((S44-T44-(U44-V44))*S$61)*CB44+((W44-X44-(Y44-Z44))*W$61)*CC44+((AA44-AB44-(AC44-AD44))*AA$61)*CD44+((AE44-AF44-(AG44-AH44))*AE$61)*CE44+((AI44-AJ44-(AK44-AL44))*AI$61)*CF44+((AM44-AN44-(AO44-AP44))*$AM$61)*CG44+((AQ44-AR44-(AS44-AT44))*$AQ$61)*CH44+((AU44-AV44-(AW44-AX44))*$AU$61)*CI44+((AY44-AZ44-(BA44-BB44))*$AY$61)*CJ44+((BC44-BD44-(BE44-BF44))*$BC$61)*CK44+((BG44-BH44-(BI44-BJ44))*$BG$61)*CL44+((BK44-BL44-(BM44-BN44))*$BK$61)*CM44+((BO44-BP44-(BQ44-BR44))*$BO$61)*CN44+((BS44-BT44-(BU44-BV44))*$BS$61)*CO44</f>
        <v>0</v>
      </c>
      <c r="CT44" s="282">
        <f t="shared" si="21"/>
        <v>0</v>
      </c>
      <c r="CU44" s="318">
        <f t="shared" si="25"/>
        <v>0</v>
      </c>
    </row>
    <row r="45" spans="1:99" s="1" customFormat="1" ht="12.75" customHeight="1" thickBot="1">
      <c r="A45" s="9"/>
      <c r="B45" s="13" t="s">
        <v>34</v>
      </c>
      <c r="C45" s="18"/>
      <c r="D45" s="38">
        <f aca="true" t="shared" si="70" ref="D45:BD45">SUM(D14:D44)</f>
        <v>275136420.7329027</v>
      </c>
      <c r="E45" s="38"/>
      <c r="F45" s="38">
        <f t="shared" si="70"/>
        <v>157483892.42466202</v>
      </c>
      <c r="G45" s="66">
        <f t="shared" si="70"/>
        <v>16046553.208862001</v>
      </c>
      <c r="H45" s="66">
        <f t="shared" si="70"/>
        <v>0</v>
      </c>
      <c r="I45" s="66"/>
      <c r="J45" s="66">
        <f t="shared" si="70"/>
        <v>0</v>
      </c>
      <c r="K45" s="115">
        <f t="shared" si="70"/>
        <v>16626145.366247002</v>
      </c>
      <c r="L45" s="115">
        <f t="shared" si="70"/>
        <v>6134551</v>
      </c>
      <c r="M45" s="115"/>
      <c r="N45" s="115">
        <f t="shared" si="70"/>
        <v>0</v>
      </c>
      <c r="O45" s="67">
        <f t="shared" si="70"/>
        <v>11735230.527784</v>
      </c>
      <c r="P45" s="67">
        <f t="shared" si="70"/>
        <v>0</v>
      </c>
      <c r="Q45" s="67"/>
      <c r="R45" s="67">
        <f t="shared" si="70"/>
        <v>0</v>
      </c>
      <c r="S45" s="117">
        <f t="shared" si="70"/>
        <v>23161832.490000002</v>
      </c>
      <c r="T45" s="118">
        <f t="shared" si="70"/>
        <v>1983756</v>
      </c>
      <c r="U45" s="118"/>
      <c r="V45" s="119">
        <f t="shared" si="70"/>
        <v>0</v>
      </c>
      <c r="W45" s="66">
        <f t="shared" si="70"/>
        <v>15993671.069999991</v>
      </c>
      <c r="X45" s="66">
        <f t="shared" si="70"/>
        <v>0</v>
      </c>
      <c r="Y45" s="66"/>
      <c r="Z45" s="66">
        <f t="shared" si="70"/>
        <v>0</v>
      </c>
      <c r="AA45" s="115">
        <f t="shared" si="70"/>
        <v>18179203.619999997</v>
      </c>
      <c r="AB45" s="115">
        <f t="shared" si="70"/>
        <v>3019158.69</v>
      </c>
      <c r="AC45" s="115"/>
      <c r="AD45" s="115">
        <f t="shared" si="70"/>
        <v>0</v>
      </c>
      <c r="AE45" s="67">
        <f t="shared" si="70"/>
        <v>21428374.8833722</v>
      </c>
      <c r="AF45" s="67">
        <f t="shared" si="70"/>
        <v>0</v>
      </c>
      <c r="AG45" s="67"/>
      <c r="AH45" s="116">
        <f t="shared" si="70"/>
        <v>0</v>
      </c>
      <c r="AI45" s="216">
        <f t="shared" si="70"/>
        <v>17957017.159537602</v>
      </c>
      <c r="AJ45" s="118">
        <f t="shared" si="70"/>
        <v>169592.56</v>
      </c>
      <c r="AK45" s="118"/>
      <c r="AL45" s="119">
        <f t="shared" si="70"/>
        <v>0</v>
      </c>
      <c r="AM45" s="207">
        <f t="shared" si="70"/>
        <v>19977300.706099994</v>
      </c>
      <c r="AN45" s="241">
        <f t="shared" si="70"/>
        <v>0</v>
      </c>
      <c r="AO45" s="241"/>
      <c r="AP45" s="241"/>
      <c r="AQ45" s="184">
        <f t="shared" si="70"/>
        <v>32733365.613661423</v>
      </c>
      <c r="AR45" s="184">
        <f t="shared" si="70"/>
        <v>0</v>
      </c>
      <c r="AS45" s="184"/>
      <c r="AT45" s="184"/>
      <c r="AU45" s="201">
        <f t="shared" si="70"/>
        <v>35033446.30500001</v>
      </c>
      <c r="AV45" s="201">
        <f t="shared" si="70"/>
        <v>0</v>
      </c>
      <c r="AW45" s="201"/>
      <c r="AX45" s="201"/>
      <c r="AY45" s="132">
        <f t="shared" si="70"/>
        <v>46818623.26200001</v>
      </c>
      <c r="AZ45" s="132">
        <f t="shared" si="70"/>
        <v>0</v>
      </c>
      <c r="BA45" s="132"/>
      <c r="BB45" s="132"/>
      <c r="BC45" s="139">
        <f t="shared" si="70"/>
        <v>55833722.800000004</v>
      </c>
      <c r="BD45" s="139">
        <f t="shared" si="70"/>
        <v>1303263.44</v>
      </c>
      <c r="BE45" s="139"/>
      <c r="BF45" s="139"/>
      <c r="BG45" s="256">
        <f>+SUM(BG14:BG44)</f>
        <v>56989143.14</v>
      </c>
      <c r="BH45" s="256"/>
      <c r="BI45" s="256"/>
      <c r="BJ45" s="256"/>
      <c r="BK45" s="266">
        <f>+SUM(BK14:BK44)</f>
        <v>59914795.56</v>
      </c>
      <c r="BL45" s="266"/>
      <c r="BM45" s="266"/>
      <c r="BN45" s="266"/>
      <c r="BO45" s="272">
        <f>+SUM(BO14:BO44)</f>
        <v>97849672.14000002</v>
      </c>
      <c r="BP45" s="272">
        <f>+SUM(BP14:BP44)</f>
        <v>1008524.13</v>
      </c>
      <c r="BQ45" s="272"/>
      <c r="BR45" s="272"/>
      <c r="BS45" s="278">
        <f>+SUM(BS14:BS44)</f>
        <v>44311784.146662734</v>
      </c>
      <c r="BT45" s="278">
        <f>+SUM(BT14:BT44)</f>
        <v>0</v>
      </c>
      <c r="BU45" s="278">
        <f>+SUM(BU14:BU44)</f>
        <v>0</v>
      </c>
      <c r="BV45" s="278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261">
        <f>SUM(CP14:CP44)</f>
        <v>767772240.415392</v>
      </c>
      <c r="CQ45" s="261">
        <f>SUM(CQ14:CQ44)</f>
        <v>6502727.718830707</v>
      </c>
      <c r="CR45" s="261">
        <f>SUM(CR14:CR44)</f>
        <v>406414355.9503382</v>
      </c>
      <c r="CT45" s="282">
        <f t="shared" si="21"/>
        <v>761269512.6965613</v>
      </c>
      <c r="CU45" s="318">
        <f t="shared" si="25"/>
        <v>0</v>
      </c>
    </row>
    <row r="46" spans="1:99" ht="12.75" customHeight="1" thickBot="1">
      <c r="A46" s="421" t="s">
        <v>35</v>
      </c>
      <c r="B46" s="19" t="s">
        <v>36</v>
      </c>
      <c r="C46" s="20">
        <v>22</v>
      </c>
      <c r="D46" s="42">
        <v>7205098.616723297</v>
      </c>
      <c r="E46" s="144"/>
      <c r="F46" s="168">
        <v>3981273.072614019</v>
      </c>
      <c r="G46" s="86">
        <v>774562.58</v>
      </c>
      <c r="H46" s="109"/>
      <c r="I46" s="124"/>
      <c r="J46" s="109"/>
      <c r="K46" s="88">
        <v>1965026.04</v>
      </c>
      <c r="L46" s="110">
        <v>727082</v>
      </c>
      <c r="M46" s="146"/>
      <c r="N46" s="111"/>
      <c r="O46" s="91">
        <v>1191692.04</v>
      </c>
      <c r="P46" s="112"/>
      <c r="Q46" s="93"/>
      <c r="R46" s="112"/>
      <c r="S46" s="169">
        <v>1316103.04</v>
      </c>
      <c r="T46" s="170"/>
      <c r="U46" s="147"/>
      <c r="V46" s="171"/>
      <c r="W46" s="56">
        <v>686879.9400000001</v>
      </c>
      <c r="X46" s="56">
        <v>0</v>
      </c>
      <c r="Y46" s="56"/>
      <c r="Z46" s="78"/>
      <c r="AA46" s="75">
        <v>668315.16</v>
      </c>
      <c r="AB46" s="149">
        <v>0</v>
      </c>
      <c r="AC46" s="150"/>
      <c r="AD46" s="79"/>
      <c r="AE46" s="80">
        <v>892642.38</v>
      </c>
      <c r="AF46" s="62">
        <v>0</v>
      </c>
      <c r="AG46" s="151"/>
      <c r="AH46" s="81"/>
      <c r="AI46" s="217">
        <v>454090.55000000005</v>
      </c>
      <c r="AJ46" s="147">
        <v>0</v>
      </c>
      <c r="AK46" s="147"/>
      <c r="AL46" s="171"/>
      <c r="AM46" s="198">
        <v>553944</v>
      </c>
      <c r="AN46" s="198">
        <v>0</v>
      </c>
      <c r="AO46" s="198"/>
      <c r="AP46" s="242"/>
      <c r="AQ46" s="152">
        <v>1972355.6690615038</v>
      </c>
      <c r="AR46" s="152">
        <v>0</v>
      </c>
      <c r="AS46" s="152"/>
      <c r="AT46" s="192"/>
      <c r="AU46" s="125">
        <v>3621094.8300000005</v>
      </c>
      <c r="AV46" s="125">
        <v>0</v>
      </c>
      <c r="AW46" s="125"/>
      <c r="AX46" s="228"/>
      <c r="AY46" s="133">
        <v>3377058.9900000007</v>
      </c>
      <c r="AZ46" s="133">
        <v>0</v>
      </c>
      <c r="BA46" s="133"/>
      <c r="BB46" s="133"/>
      <c r="BC46" s="140">
        <f>'[1]Resumen'!$C$40</f>
        <v>3404296.68</v>
      </c>
      <c r="BD46" s="140">
        <f>'[1]Resumen'!$F$40</f>
        <v>131148.37</v>
      </c>
      <c r="BE46" s="140"/>
      <c r="BF46" s="140"/>
      <c r="BG46" s="257">
        <f>'[2]Resumen'!$C$40</f>
        <v>4772008.970000001</v>
      </c>
      <c r="BH46" s="257"/>
      <c r="BI46" s="257"/>
      <c r="BJ46" s="257"/>
      <c r="BK46" s="267">
        <f>'[3]Resumen'!$C$40</f>
        <v>3252026.8200000008</v>
      </c>
      <c r="BL46" s="267">
        <f>'[3]Resumen'!$F$40</f>
        <v>0</v>
      </c>
      <c r="BM46" s="267"/>
      <c r="BN46" s="267"/>
      <c r="BO46" s="270">
        <f>'[5]Resumen'!$C$40</f>
        <v>4886811.270000001</v>
      </c>
      <c r="BP46" s="273"/>
      <c r="BQ46" s="273"/>
      <c r="BR46" s="273"/>
      <c r="BS46" s="276">
        <f>'[4]Resumen'!$C$40</f>
        <v>1851000</v>
      </c>
      <c r="BT46" s="279"/>
      <c r="BU46" s="279"/>
      <c r="BV46" s="279"/>
      <c r="BW46" s="26">
        <f>IF(D46=0,0,2001-(D46-F46)*C46/D46)</f>
        <v>1991.1563926126164</v>
      </c>
      <c r="BX46" s="50">
        <f>IF((1-($CP$2-$BW46)/$C46)&gt;0,(1-($CP$2-$BW46)/$C46),0)</f>
        <v>0</v>
      </c>
      <c r="BY46" s="45">
        <f>IF((1-($CP$2-G$2)/$C46)&gt;0,(1-($CP$2-G$2)/$C46),0)</f>
        <v>0.2954545454545454</v>
      </c>
      <c r="BZ46" s="45">
        <f>IF((1-($CP$2-K$2)/$C46)&gt;0,(1-($CP$2-K$2)/$C46),0)</f>
        <v>0.34090909090909094</v>
      </c>
      <c r="CA46" s="45">
        <f>IF((1-($CP$2-O$2)/$C46)&gt;0,(1-($CP$2-O$2)/$C46),0)</f>
        <v>0.38636363636363635</v>
      </c>
      <c r="CB46" s="45">
        <f>IF((1-($CP$2-S$2)/$C46)&gt;0,(1-($CP$2-S$2)/$C46),0)</f>
        <v>0.43181818181818177</v>
      </c>
      <c r="CC46" s="45">
        <f>IF((1-($CP$2-W$2)/$C46)&gt;0,(1-($CP$2-W$2)/$C46),0)</f>
        <v>0.4772727272727273</v>
      </c>
      <c r="CD46" s="45">
        <f>IF((1-($CP$2-AA$2)/$C46)&gt;0,(1-($CP$2-AA$2)/$C46),0)</f>
        <v>0.5227272727272727</v>
      </c>
      <c r="CE46" s="45">
        <f>IF((1-($CP$2-AE$2)/$C46)&gt;0,(1-($CP$2-AE$2)/$C46),0)</f>
        <v>0.5681818181818181</v>
      </c>
      <c r="CF46" s="45">
        <f>IF((1-($CP$2-AI$2)/$C46)&gt;0,(1-($CP$2-AI$2)/$C46),0)</f>
        <v>0.6136363636363636</v>
      </c>
      <c r="CG46" s="45">
        <f>IF((1-($CP$2-AM$2)/$C46)&gt;0,(1-($CP$2-AM$2)/$C46),0)</f>
        <v>0.6590909090909092</v>
      </c>
      <c r="CH46" s="45">
        <f>IF((1-($CP$2-AQ$2)/$C46)&gt;0,(1-($CP$2-AQ$2)/$C46),0)</f>
        <v>0.7045454545454546</v>
      </c>
      <c r="CI46" s="45">
        <f>IF((1-($CP$2-AU$2)/$C46)&gt;0,(1-($CP$2-AU$2)/$C46),0)</f>
        <v>0.75</v>
      </c>
      <c r="CJ46" s="45">
        <f>IF((1-($CP$2-AY$2)/$C46)&gt;0,(1-($CP$2-AY$2)/$C46),0)</f>
        <v>0.7954545454545454</v>
      </c>
      <c r="CK46" s="45">
        <f>IF((1-($CP$2-BC$2)/$C46)&gt;0,(1-($CP$2-BC$2)/$C46),0)</f>
        <v>0.8409090909090909</v>
      </c>
      <c r="CL46" s="45">
        <f t="shared" si="63"/>
        <v>0.8863636363636364</v>
      </c>
      <c r="CM46" s="45">
        <f>IF((1-($CP$2-BK$2)/$C46)&gt;0,(1-($CP$2-BK$2)/$C46),0)</f>
        <v>0.9318181818181819</v>
      </c>
      <c r="CN46" s="45">
        <f>IF((1-($CP$2-BO$2)/$C46)&gt;0,(1-($CP$2-BO$2)/$C46),0)</f>
        <v>0.9772727272727273</v>
      </c>
      <c r="CO46" s="45">
        <f>IF((1-($CP$2-BS$2)/$C46)&gt;0,(1-($CP$2-BS$2)/$C46),0)</f>
        <v>1</v>
      </c>
      <c r="CP46" s="260">
        <f>D46-E46+(G46-I46)*G$62+(K46-M46)*K$62+(O46-Q46)*O$62+(S46-U46)*S$62+(W46-Y46)*W$62+(AA46-AC46)*AA$62+(AE46-AG46)*AE$62+(AI46-AK46)*AI$62+(AM46-AO46)*AM$62+(AQ46-AR46)*$AQ$62+(AU46-AV46)*$AU$62+(AY46-AZ46)*$AY$62+(BC46-BD46)*$BC$62+(BG46-BI46)*$BG$62+(BK46-BM46)*$BK$62+(BO46-BQ46)*$BO$62+(BS46-BU46)*$BS$62</f>
        <v>40509105.42638481</v>
      </c>
      <c r="CQ46" s="260">
        <f>IF(BX46=0,D46-E46,0)+IF(BY46=0,(G46-I46)*G$62,0)+IF(BZ46=0,(K46-M46)*K$62,0)+IF(CA46=0,(O46-Q46)*O$62,0)+IF(CB46=0,(S46-U46)*S$62,0)+IF(CC46=0,(W46-Y46)*W$62,0)+IF(CD46=0,(AA46-AC46)*AA$62,0)+IF(CE46=0,(AE46-AG46)*AE$62,0)+IF(CF46=0,(AI46-AK46)*AI$62,0)+IF(CG46=0,(AM46-AO46)*AM$62,0)+IF(CH46=0,(AQ46-AS46)*$AQ$62,0)+IF(CI46=0,(AU46-AW46)*$AU$62,0)+IF(CJ46=0,(AY46-BA46)*$AY$62,0)++IF(CK46=0,(BC46-BE46)*$BC$62,0)+IF(CL46=0,(BG46-BI46)*$BG$62,0)+IF(CM46=0,(BK46-BM46)*$BK$62,0)+IF(CN46=0,(BO46-BQ46)*$BO$62,0)+IF(CO46=0,(BS46-BU46)*$BS$62,0)</f>
        <v>7205098.616723297</v>
      </c>
      <c r="CR46" s="260">
        <f>(D46-E46)*BX46+((G46-H46-(I46-J46))*G$62)*BY46+((K46-L46-(M46-N46))*K$62)*BZ46+((O46-P46-(Q46-R46))*O$62)*CA46+((S46-T46-(U46-V46))*S$62)*CB46+((W46-X46-(Y46-Z46))*W$62)*CC46+((AA46-AB46-(AC46-AD46))*AA$62)*CD46+((AE46-AF46-(AG46-AH46))*AE$62)*CE46+((AI46-AJ46-(AK46-AL46))*AI$62)*CF46+((AM46-AN46-(AO46-AP46))*$AM$62)*CG46+((AQ46-AR46-(AS46-AT46))*$AQ$62)*CH46+((AU46-AV46-(AW46-AX46))*$AU$62)*CI46+((AY46-AZ46-(BA46-BB46))*$AY$62)*CJ46+((BC46-BD46-(BE46-BF46))*$BC$62)*CK46+((BG46-BH46-(BI46-BJ46))*$BG$62)*CL46+((BK46-BL46-(BM46-BN46))*$BK$62)*CM46+((BO46-BP46-(BQ46-BR46))*$BO$62)*CN46+((BS46-BT46-(BU46-BV46))*$BS$62)*CO46</f>
        <v>24972595.112870608</v>
      </c>
      <c r="CT46" s="282">
        <f t="shared" si="21"/>
        <v>33304006.809661508</v>
      </c>
      <c r="CU46" s="318">
        <f>+I46*$G$62+M46*$K$62+Q46*$O$62+U46*$S$62+Y46*$W$62+AC46*$AA$62+AG46*$AE$62+AK46*$AI$62+AO46*$AM$62++AS46*$AQ$62+AW46*$AU$62+BA46*$AY$62+BE46*$BC$62+BI46*$BG$62+BM46*$BK$62+BQ46*$BO$62+BU46*$BS$62</f>
        <v>0</v>
      </c>
    </row>
    <row r="47" spans="1:99" s="1" customFormat="1" ht="12.75" customHeight="1" thickBot="1">
      <c r="A47" s="423"/>
      <c r="B47" s="13" t="s">
        <v>37</v>
      </c>
      <c r="C47" s="18"/>
      <c r="D47" s="38">
        <f aca="true" t="shared" si="71" ref="D47:BD47">D46</f>
        <v>7205098.616723297</v>
      </c>
      <c r="E47" s="38"/>
      <c r="F47" s="38">
        <f t="shared" si="71"/>
        <v>3981273.072614019</v>
      </c>
      <c r="G47" s="66">
        <f t="shared" si="71"/>
        <v>774562.58</v>
      </c>
      <c r="H47" s="66">
        <f t="shared" si="71"/>
        <v>0</v>
      </c>
      <c r="I47" s="66"/>
      <c r="J47" s="66">
        <f t="shared" si="71"/>
        <v>0</v>
      </c>
      <c r="K47" s="115">
        <f t="shared" si="71"/>
        <v>1965026.04</v>
      </c>
      <c r="L47" s="115">
        <f t="shared" si="71"/>
        <v>727082</v>
      </c>
      <c r="M47" s="115"/>
      <c r="N47" s="115">
        <f t="shared" si="71"/>
        <v>0</v>
      </c>
      <c r="O47" s="67">
        <f t="shared" si="71"/>
        <v>1191692.04</v>
      </c>
      <c r="P47" s="67">
        <f t="shared" si="71"/>
        <v>0</v>
      </c>
      <c r="Q47" s="67"/>
      <c r="R47" s="67">
        <f t="shared" si="71"/>
        <v>0</v>
      </c>
      <c r="S47" s="117">
        <f t="shared" si="71"/>
        <v>1316103.04</v>
      </c>
      <c r="T47" s="118">
        <f t="shared" si="71"/>
        <v>0</v>
      </c>
      <c r="U47" s="118"/>
      <c r="V47" s="119">
        <f t="shared" si="71"/>
        <v>0</v>
      </c>
      <c r="W47" s="66">
        <f t="shared" si="71"/>
        <v>686879.9400000001</v>
      </c>
      <c r="X47" s="66">
        <f t="shared" si="71"/>
        <v>0</v>
      </c>
      <c r="Y47" s="66"/>
      <c r="Z47" s="66">
        <f t="shared" si="71"/>
        <v>0</v>
      </c>
      <c r="AA47" s="115">
        <f t="shared" si="71"/>
        <v>668315.16</v>
      </c>
      <c r="AB47" s="115">
        <f t="shared" si="71"/>
        <v>0</v>
      </c>
      <c r="AC47" s="115"/>
      <c r="AD47" s="115">
        <f t="shared" si="71"/>
        <v>0</v>
      </c>
      <c r="AE47" s="67">
        <f t="shared" si="71"/>
        <v>892642.38</v>
      </c>
      <c r="AF47" s="67">
        <f t="shared" si="71"/>
        <v>0</v>
      </c>
      <c r="AG47" s="67"/>
      <c r="AH47" s="116">
        <f t="shared" si="71"/>
        <v>0</v>
      </c>
      <c r="AI47" s="216">
        <f t="shared" si="71"/>
        <v>454090.55000000005</v>
      </c>
      <c r="AJ47" s="118">
        <f t="shared" si="71"/>
        <v>0</v>
      </c>
      <c r="AK47" s="118"/>
      <c r="AL47" s="119">
        <f t="shared" si="71"/>
        <v>0</v>
      </c>
      <c r="AM47" s="207">
        <f t="shared" si="71"/>
        <v>553944</v>
      </c>
      <c r="AN47" s="241">
        <f t="shared" si="71"/>
        <v>0</v>
      </c>
      <c r="AO47" s="241"/>
      <c r="AP47" s="241"/>
      <c r="AQ47" s="184">
        <f t="shared" si="71"/>
        <v>1972355.6690615038</v>
      </c>
      <c r="AR47" s="184">
        <f t="shared" si="71"/>
        <v>0</v>
      </c>
      <c r="AS47" s="184"/>
      <c r="AT47" s="184"/>
      <c r="AU47" s="201">
        <f t="shared" si="71"/>
        <v>3621094.8300000005</v>
      </c>
      <c r="AV47" s="201">
        <f t="shared" si="71"/>
        <v>0</v>
      </c>
      <c r="AW47" s="201"/>
      <c r="AX47" s="201"/>
      <c r="AY47" s="132">
        <f t="shared" si="71"/>
        <v>3377058.9900000007</v>
      </c>
      <c r="AZ47" s="132">
        <f t="shared" si="71"/>
        <v>0</v>
      </c>
      <c r="BA47" s="132"/>
      <c r="BB47" s="132"/>
      <c r="BC47" s="139">
        <f t="shared" si="71"/>
        <v>3404296.68</v>
      </c>
      <c r="BD47" s="139">
        <f t="shared" si="71"/>
        <v>131148.37</v>
      </c>
      <c r="BE47" s="139"/>
      <c r="BF47" s="139"/>
      <c r="BG47" s="256">
        <f>+BG46</f>
        <v>4772008.970000001</v>
      </c>
      <c r="BH47" s="256"/>
      <c r="BI47" s="256"/>
      <c r="BJ47" s="256"/>
      <c r="BK47" s="266">
        <f>+BK46</f>
        <v>3252026.8200000008</v>
      </c>
      <c r="BL47" s="266"/>
      <c r="BM47" s="266"/>
      <c r="BN47" s="266"/>
      <c r="BO47" s="272">
        <f>+BO46</f>
        <v>4886811.270000001</v>
      </c>
      <c r="BP47" s="272">
        <f>+BP46</f>
        <v>0</v>
      </c>
      <c r="BQ47" s="272"/>
      <c r="BR47" s="272"/>
      <c r="BS47" s="278">
        <f>+BS46</f>
        <v>1851000</v>
      </c>
      <c r="BT47" s="278">
        <f>+BT46</f>
        <v>0</v>
      </c>
      <c r="BU47" s="278">
        <f>+BU46</f>
        <v>0</v>
      </c>
      <c r="BV47" s="278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261">
        <f>CP46</f>
        <v>40509105.42638481</v>
      </c>
      <c r="CQ47" s="261">
        <f>CQ46</f>
        <v>7205098.616723297</v>
      </c>
      <c r="CR47" s="261">
        <f>CR46</f>
        <v>24972595.112870608</v>
      </c>
      <c r="CT47" s="282">
        <f t="shared" si="21"/>
        <v>33304006.809661508</v>
      </c>
      <c r="CU47" s="318">
        <f>+I47*$G$62+M47*$K$62+Q47*$O$62+U47*$S$62+Y47*$W$62+AC47*$AA$62+AG47*$AE$62+AK47*$AI$62+AO47*$AM$62++AS47*$AQ$62+AW47*$AU$62+BA47*$AY$62+BE47*$BC$62+BI47*$BG$62+BM47*$BK$62+BQ47*$BO$62+BU47*$BS$62</f>
        <v>0</v>
      </c>
    </row>
    <row r="48" spans="1:99" ht="12.75" customHeight="1">
      <c r="A48" s="424" t="s">
        <v>38</v>
      </c>
      <c r="B48" s="27" t="s">
        <v>17</v>
      </c>
      <c r="C48" s="12">
        <v>4</v>
      </c>
      <c r="D48" s="39">
        <v>0</v>
      </c>
      <c r="E48" s="144"/>
      <c r="F48" s="172">
        <v>0</v>
      </c>
      <c r="G48" s="86">
        <v>0</v>
      </c>
      <c r="H48" s="99"/>
      <c r="I48" s="124"/>
      <c r="J48" s="99"/>
      <c r="K48" s="88">
        <v>0</v>
      </c>
      <c r="L48" s="100">
        <v>0</v>
      </c>
      <c r="M48" s="146"/>
      <c r="N48" s="101"/>
      <c r="O48" s="91">
        <v>0</v>
      </c>
      <c r="P48" s="102"/>
      <c r="Q48" s="93"/>
      <c r="R48" s="102"/>
      <c r="S48" s="159">
        <v>0</v>
      </c>
      <c r="T48" s="173"/>
      <c r="U48" s="147"/>
      <c r="V48" s="160"/>
      <c r="W48" s="56">
        <v>0</v>
      </c>
      <c r="X48" s="56">
        <v>0</v>
      </c>
      <c r="Y48" s="56"/>
      <c r="Z48" s="68"/>
      <c r="AA48" s="75">
        <v>0</v>
      </c>
      <c r="AB48" s="149">
        <v>0</v>
      </c>
      <c r="AC48" s="150"/>
      <c r="AD48" s="70"/>
      <c r="AE48" s="62">
        <v>0</v>
      </c>
      <c r="AF48" s="62">
        <v>0</v>
      </c>
      <c r="AG48" s="151"/>
      <c r="AH48" s="71"/>
      <c r="AI48" s="210">
        <v>0</v>
      </c>
      <c r="AJ48" s="147">
        <v>0</v>
      </c>
      <c r="AK48" s="147"/>
      <c r="AL48" s="160"/>
      <c r="AM48" s="198">
        <v>0</v>
      </c>
      <c r="AN48" s="198">
        <v>0</v>
      </c>
      <c r="AO48" s="198"/>
      <c r="AP48" s="243"/>
      <c r="AQ48" s="152">
        <v>0</v>
      </c>
      <c r="AR48" s="152">
        <v>0</v>
      </c>
      <c r="AS48" s="152"/>
      <c r="AT48" s="193"/>
      <c r="AU48" s="125">
        <v>0</v>
      </c>
      <c r="AV48" s="125">
        <v>0</v>
      </c>
      <c r="AW48" s="125"/>
      <c r="AX48" s="218"/>
      <c r="AY48" s="131">
        <v>0</v>
      </c>
      <c r="AZ48" s="131">
        <v>0</v>
      </c>
      <c r="BA48" s="131"/>
      <c r="BB48" s="131"/>
      <c r="BC48" s="138"/>
      <c r="BD48" s="138"/>
      <c r="BE48" s="138"/>
      <c r="BF48" s="138"/>
      <c r="BG48" s="258"/>
      <c r="BH48" s="258"/>
      <c r="BI48" s="258"/>
      <c r="BJ48" s="258"/>
      <c r="BK48" s="268"/>
      <c r="BL48" s="268"/>
      <c r="BM48" s="268"/>
      <c r="BN48" s="268"/>
      <c r="BO48" s="270"/>
      <c r="BP48" s="274"/>
      <c r="BQ48" s="274"/>
      <c r="BR48" s="274"/>
      <c r="BS48" s="276"/>
      <c r="BT48" s="280"/>
      <c r="BU48" s="280"/>
      <c r="BV48" s="280"/>
      <c r="BW48" s="26">
        <f>IF(D48=0,0,2001-(D48-F48)*C48/D48)</f>
        <v>0</v>
      </c>
      <c r="BX48" s="48">
        <f aca="true" t="shared" si="72" ref="BX48:BX57">IF((1-($CP$2-$BW48)/$C48)&gt;0,(1-($CP$2-$BW48)/$C48),0)</f>
        <v>0</v>
      </c>
      <c r="BY48" s="45">
        <f aca="true" t="shared" si="73" ref="BY48:BY57">IF((1-($CP$2-G$2)/$C48)&gt;0,(1-($CP$2-G$2)/$C48),0)</f>
        <v>0</v>
      </c>
      <c r="BZ48" s="45">
        <f aca="true" t="shared" si="74" ref="BZ48:BZ57">IF((1-($CP$2-K$2)/$C48)&gt;0,(1-($CP$2-K$2)/$C48),0)</f>
        <v>0</v>
      </c>
      <c r="CA48" s="45">
        <f aca="true" t="shared" si="75" ref="CA48:CA57">IF((1-($CP$2-O$2)/$C48)&gt;0,(1-($CP$2-O$2)/$C48),0)</f>
        <v>0</v>
      </c>
      <c r="CB48" s="45">
        <f aca="true" t="shared" si="76" ref="CB48:CB57">IF((1-($CP$2-S$2)/$C48)&gt;0,(1-($CP$2-S$2)/$C48),0)</f>
        <v>0</v>
      </c>
      <c r="CC48" s="45">
        <f aca="true" t="shared" si="77" ref="CC48:CC57">IF((1-($CP$2-W$2)/$C48)&gt;0,(1-($CP$2-W$2)/$C48),0)</f>
        <v>0</v>
      </c>
      <c r="CD48" s="45">
        <f aca="true" t="shared" si="78" ref="CD48:CD57">IF((1-($CP$2-AA$2)/$C48)&gt;0,(1-($CP$2-AA$2)/$C48),0)</f>
        <v>0</v>
      </c>
      <c r="CE48" s="45">
        <f aca="true" t="shared" si="79" ref="CE48:CE57">IF((1-($CP$2-AE$2)/$C48)&gt;0,(1-($CP$2-AE$2)/$C48),0)</f>
        <v>0</v>
      </c>
      <c r="CF48" s="45">
        <f aca="true" t="shared" si="80" ref="CF48:CF57">IF((1-($CP$2-AI$2)/$C48)&gt;0,(1-($CP$2-AI$2)/$C48),0)</f>
        <v>0</v>
      </c>
      <c r="CG48" s="45">
        <f aca="true" t="shared" si="81" ref="CG48:CG57">IF((1-($CP$2-AM$2)/$C48)&gt;0,(1-($CP$2-AM$2)/$C48),0)</f>
        <v>0</v>
      </c>
      <c r="CH48" s="45">
        <f aca="true" t="shared" si="82" ref="CH48:CH57">IF((1-($CP$2-AQ$2)/$C48)&gt;0,(1-($CP$2-AQ$2)/$C48),0)</f>
        <v>0</v>
      </c>
      <c r="CI48" s="45">
        <f aca="true" t="shared" si="83" ref="CI48:CI57">IF((1-($CP$2-AU$2)/$C48)&gt;0,(1-($CP$2-AU$2)/$C48),0)</f>
        <v>0</v>
      </c>
      <c r="CJ48" s="45">
        <f aca="true" t="shared" si="84" ref="CJ48:CJ57">IF((1-($CP$2-AY$2)/$C48)&gt;0,(1-($CP$2-AY$2)/$C48),0)</f>
        <v>0</v>
      </c>
      <c r="CK48" s="45">
        <f aca="true" t="shared" si="85" ref="CK48:CK57">IF((1-($CP$2-BC$2)/$C48)&gt;0,(1-($CP$2-BC$2)/$C48),0)</f>
        <v>0.125</v>
      </c>
      <c r="CL48" s="45">
        <f t="shared" si="63"/>
        <v>0.375</v>
      </c>
      <c r="CM48" s="45">
        <f aca="true" t="shared" si="86" ref="CM48:CM57">IF((1-($CP$2-BK$2)/$C48)&gt;0,(1-($CP$2-BK$2)/$C48),0)</f>
        <v>0.625</v>
      </c>
      <c r="CN48" s="45">
        <f aca="true" t="shared" si="87" ref="CN48:CN57">IF((1-($CP$2-BO$2)/$C48)&gt;0,(1-($CP$2-BO$2)/$C48),0)</f>
        <v>0.875</v>
      </c>
      <c r="CO48" s="45">
        <f aca="true" t="shared" si="88" ref="CO48:CO57">IF((1-($CP$2-BS$2)/$C48)&gt;0,(1-($CP$2-BS$2)/$C48),0)</f>
        <v>1</v>
      </c>
      <c r="CP48" s="260">
        <f>D48-E48+(G48-I48)*G$63+(K48-M48)*K$63+(O48-Q48)*O$63+(S48-U48)*S$63+(W48-Y48)*W$63+(AA48-AC48)*AA$63+(AE48-AG48)*AE$63+(AI48-AK48)*AI$63+(AM48-AO48)*AM$63+(AQ48-AS48)*$AQ$63+(AU48-AW48)*$AU$63+(AY48-BA48)*$AY$63+(BC48-BE48)*$BC$63+(BG48-BI48)*$BG$63+(BK48-BM48)*$BK$63+(BO48-BQ48)*$BO$63+(BS48-BU48)*$BS$63</f>
        <v>0</v>
      </c>
      <c r="CQ48" s="260">
        <f>IF(BX48=0,D48-E48,0)+IF(BY48=0,(G48-I48)*G$63,0)+IF(BZ48=0,(K48-M48)*K$63,0)+IF(CA48=0,(O48-Q48)*O$63,0)+IF(CB48=0,(S48-U48)*S$63,0)+IF(CC48=0,(W48-Y48)*W$63,0)+IF(CD48=0,(AA48-AC48)*AA$63,0)+IF(CE48=0,(AE48-AG48)*AE$63,0)+IF(CF48=0,(AI48-AK48)*AI$63,0)+IF(CG48=0,(AM48-AO48)*AM$63,0)+IF(CH48=0,(AQ48-AS48)*$AQ$63,0)+IF(CI48=0,(AU48-AW48)*$AU$63,0)+IF(CJ48=0,(AY48-BA48)*$AY$63,0)++IF(CK48=0,(BC48-BE48)*$BC$63,0)+IF(CL48=0,(BG48-BI48)*$BG$63,0)+IF(CM48=0,(BK48-BM48)*$BK$63,0)+IF(CN48=0,(BO48-BQ48)*$BO$63,0)+IF(CO48=0,(BS48-BU48)*$BS$63,0)</f>
        <v>0</v>
      </c>
      <c r="CR48" s="260">
        <f aca="true" t="shared" si="89" ref="CR48:CR54">(D48-E48)*BX48+((G48-H48-(I48-J48))*G$63)*BY48+((K48-L48-(M48-N48))*K$63)*BZ48+((O48-P48-(Q48-R48))*O$63)*CA48+((S48-T48-(U48-V48))*S$63)*CB48+((W48-X48-(Y48-Z48))*W$63)*CC48+((AA48-AB48-(AC48-AD48))*AA$63)*CD48+((AE48-AF48-(AG48-AH48))*AE$63)*CE48+((AI48-AJ48-(AK48-AL48))*AI$63)*CF48+((AM48-AN48-(AO48-AP48))*$AM$63)*CG48+((AQ48-AR48-(AS48-AT48))*$AQ$63)*CH48+((AU48-AV48-(AW48-AX48))*$AU$63)*CI48+((AY48-AZ48-(BA48-BB48))*$AY$63)*CJ48+((BC48-BD48-(BE48-BF48))*$BC$63)*CK48+((BG48-BH48-(BI48-BJ48))*$BG$63)*CL48+((BK48-BL48-(BM48-BN48))*$BK$63)*CM48+((BO48-BP48-(BQ48-BR48))*$BO$63)*CN48+((BS48-BT48-(BU48-BV48))*$BS$63)*CO48</f>
        <v>0</v>
      </c>
      <c r="CT48" s="282">
        <f t="shared" si="21"/>
        <v>0</v>
      </c>
      <c r="CU48" s="318">
        <f>+I48*$G$63+M48*$K$63+Q48*$O$63+U48*$S$63+Y48*$W$63+AC48*$AA$63+AG48*$AE$63+AK48*$AI$63+AO48*$AM$63++AS48*$AQ$63+AW48*$AU$63+BA48*$AY$63+BE48*$BC$63+BI48*$BG$63+BM48*$BK$63+BQ48*$BO$63+BU48*$BS$63</f>
        <v>0</v>
      </c>
    </row>
    <row r="49" spans="1:99" ht="12.75" customHeight="1">
      <c r="A49" s="425"/>
      <c r="B49" s="28" t="s">
        <v>39</v>
      </c>
      <c r="C49" s="17">
        <v>1000</v>
      </c>
      <c r="D49" s="37">
        <v>3359.980468700259</v>
      </c>
      <c r="E49" s="144"/>
      <c r="F49" s="153">
        <v>3360</v>
      </c>
      <c r="G49" s="86">
        <v>0</v>
      </c>
      <c r="H49" s="87"/>
      <c r="I49" s="124"/>
      <c r="J49" s="87"/>
      <c r="K49" s="88">
        <v>0</v>
      </c>
      <c r="L49" s="89">
        <v>0</v>
      </c>
      <c r="M49" s="146"/>
      <c r="N49" s="90"/>
      <c r="O49" s="94">
        <v>0</v>
      </c>
      <c r="P49" s="92"/>
      <c r="Q49" s="93"/>
      <c r="R49" s="92"/>
      <c r="S49" s="147">
        <v>0</v>
      </c>
      <c r="T49" s="174"/>
      <c r="U49" s="147"/>
      <c r="V49" s="148"/>
      <c r="W49" s="56">
        <v>0</v>
      </c>
      <c r="X49" s="56">
        <v>0</v>
      </c>
      <c r="Y49" s="56"/>
      <c r="Z49" s="57"/>
      <c r="AA49" s="75">
        <v>0</v>
      </c>
      <c r="AB49" s="149">
        <v>0</v>
      </c>
      <c r="AC49" s="150"/>
      <c r="AD49" s="61"/>
      <c r="AE49" s="62">
        <v>0</v>
      </c>
      <c r="AF49" s="62">
        <v>0</v>
      </c>
      <c r="AG49" s="151"/>
      <c r="AH49" s="60"/>
      <c r="AI49" s="197">
        <v>0</v>
      </c>
      <c r="AJ49" s="147">
        <v>0</v>
      </c>
      <c r="AK49" s="147"/>
      <c r="AL49" s="148"/>
      <c r="AM49" s="198">
        <v>0</v>
      </c>
      <c r="AN49" s="198">
        <v>0</v>
      </c>
      <c r="AO49" s="198"/>
      <c r="AP49" s="244"/>
      <c r="AQ49" s="152">
        <v>0</v>
      </c>
      <c r="AR49" s="152">
        <v>0</v>
      </c>
      <c r="AS49" s="152"/>
      <c r="AT49" s="194"/>
      <c r="AU49" s="125">
        <v>0</v>
      </c>
      <c r="AV49" s="125">
        <v>0</v>
      </c>
      <c r="AW49" s="125"/>
      <c r="AX49" s="219"/>
      <c r="AY49" s="128">
        <v>0</v>
      </c>
      <c r="AZ49" s="128">
        <v>0</v>
      </c>
      <c r="BA49" s="128"/>
      <c r="BB49" s="128"/>
      <c r="BC49" s="138"/>
      <c r="BD49" s="135"/>
      <c r="BE49" s="135"/>
      <c r="BF49" s="135"/>
      <c r="BG49" s="253"/>
      <c r="BH49" s="253"/>
      <c r="BI49" s="253"/>
      <c r="BJ49" s="253"/>
      <c r="BK49" s="264"/>
      <c r="BL49" s="264"/>
      <c r="BM49" s="264"/>
      <c r="BN49" s="264"/>
      <c r="BO49" s="270"/>
      <c r="BP49" s="270"/>
      <c r="BQ49" s="270"/>
      <c r="BR49" s="270"/>
      <c r="BS49" s="276"/>
      <c r="BT49" s="276"/>
      <c r="BU49" s="276"/>
      <c r="BV49" s="276"/>
      <c r="BW49" s="26">
        <f aca="true" t="shared" si="90" ref="BW49:BW57">IF(D49=0,0,2001-(D49-F49)*C49/D49)</f>
        <v>2001.0058129206175</v>
      </c>
      <c r="BX49" s="48">
        <f t="shared" si="72"/>
        <v>0.9835058129206175</v>
      </c>
      <c r="BY49" s="45">
        <f t="shared" si="73"/>
        <v>0.9845</v>
      </c>
      <c r="BZ49" s="45">
        <f t="shared" si="74"/>
        <v>0.9855</v>
      </c>
      <c r="CA49" s="45">
        <f t="shared" si="75"/>
        <v>0.9865</v>
      </c>
      <c r="CB49" s="45">
        <f t="shared" si="76"/>
        <v>0.9875</v>
      </c>
      <c r="CC49" s="45">
        <f t="shared" si="77"/>
        <v>0.9885</v>
      </c>
      <c r="CD49" s="45">
        <f t="shared" si="78"/>
        <v>0.9895</v>
      </c>
      <c r="CE49" s="45">
        <f t="shared" si="79"/>
        <v>0.9905</v>
      </c>
      <c r="CF49" s="45">
        <f t="shared" si="80"/>
        <v>0.9915</v>
      </c>
      <c r="CG49" s="45">
        <f t="shared" si="81"/>
        <v>0.9925</v>
      </c>
      <c r="CH49" s="45">
        <f t="shared" si="82"/>
        <v>0.9935</v>
      </c>
      <c r="CI49" s="45">
        <f t="shared" si="83"/>
        <v>0.9945</v>
      </c>
      <c r="CJ49" s="45">
        <f t="shared" si="84"/>
        <v>0.9955</v>
      </c>
      <c r="CK49" s="45">
        <f t="shared" si="85"/>
        <v>0.9965</v>
      </c>
      <c r="CL49" s="45">
        <f t="shared" si="63"/>
        <v>0.9975</v>
      </c>
      <c r="CM49" s="45">
        <f t="shared" si="86"/>
        <v>0.9985</v>
      </c>
      <c r="CN49" s="45">
        <f t="shared" si="87"/>
        <v>0.9995</v>
      </c>
      <c r="CO49" s="45">
        <f t="shared" si="88"/>
        <v>1</v>
      </c>
      <c r="CP49" s="260">
        <f aca="true" t="shared" si="91" ref="CP49:CP57">D49-E49+(G49-I49)*G$63+(K49-M49)*K$63+(O49-Q49)*O$63+(S49-U49)*S$63+(W49-Y49)*W$63+(AA49-AC49)*AA$63+(AE49-AG49)*AE$63+(AI49-AK49)*AI$63+(AM49-AO49)*AM$63+(AQ49-AS49)*$AQ$63+(AU49-AW49)*$AU$63+(AY49-BA49)*$AY$63+(BC49-BE49)*$BC$63+(BG49-BI49)*$BG$63+(BK49-BM49)*$BK$63+(BO49-BQ49)*$BO$63+(BS49-BU49)*$BS$63</f>
        <v>3359.980468700259</v>
      </c>
      <c r="CQ49" s="260">
        <f aca="true" t="shared" si="92" ref="CQ49:CQ57">IF(BX49=0,D49-E49,0)+IF(BY49=0,(G49-I49)*G$63,0)+IF(BZ49=0,(K49-M49)*K$63,0)+IF(CA49=0,(O49-Q49)*O$63,0)+IF(CB49=0,(S49-U49)*S$63,0)+IF(CC49=0,(W49-Y49)*W$63,0)+IF(CD49=0,(AA49-AC49)*AA$63,0)+IF(CE49=0,(AE49-AG49)*AE$63,0)+IF(CF49=0,(AI49-AK49)*AI$63,0)+IF(CG49=0,(AM49-AO49)*AM$63,0)+IF(CH49=0,(AQ49-AS49)*$AQ$63,0)+IF(CI49=0,(AU49-AW49)*$AU$63,0)+IF(CJ49=0,(AY49-BA49)*$AY$63,0)++IF(CK49=0,(BC49-BE49)*$BC$63,0)+IF(CL49=0,(BG49-BI49)*$BG$63,0)+IF(CM49=0,(BK49-BM49)*$BK$63,0)+IF(CN49=0,(BO49-BQ49)*$BO$63,0)+IF(CO49=0,(BS49-BU49)*$BS$63,0)</f>
        <v>0</v>
      </c>
      <c r="CR49" s="260">
        <f t="shared" si="89"/>
        <v>3304.5603222664454</v>
      </c>
      <c r="CT49" s="282">
        <f t="shared" si="21"/>
        <v>3359.980468700259</v>
      </c>
      <c r="CU49" s="318">
        <f aca="true" t="shared" si="93" ref="CU49:CU58">+I49*$G$63+M49*$K$63+Q49*$O$63+U49*$S$63+Y49*$W$63+AC49*$AA$63+AG49*$AE$63+AK49*$AI$63+AO49*$AM$63++AS49*$AQ$63+AW49*$AU$63+BA49*$AY$63+BE49*$BC$63+BI49*$BG$63+BM49*$BK$63+BQ49*$BO$63+BU49*$BS$63</f>
        <v>0</v>
      </c>
    </row>
    <row r="50" spans="1:99" ht="12.75" customHeight="1">
      <c r="A50" s="425"/>
      <c r="B50" s="28" t="s">
        <v>9</v>
      </c>
      <c r="C50" s="7">
        <v>40</v>
      </c>
      <c r="D50" s="37">
        <v>1789555.4300672002</v>
      </c>
      <c r="E50" s="144"/>
      <c r="F50" s="145">
        <v>1078896.6108103576</v>
      </c>
      <c r="G50" s="86">
        <v>2935.52</v>
      </c>
      <c r="H50" s="87"/>
      <c r="I50" s="124"/>
      <c r="J50" s="87"/>
      <c r="K50" s="88">
        <v>0</v>
      </c>
      <c r="L50" s="89">
        <v>0</v>
      </c>
      <c r="M50" s="146"/>
      <c r="N50" s="90"/>
      <c r="O50" s="94">
        <v>0</v>
      </c>
      <c r="P50" s="92"/>
      <c r="Q50" s="93"/>
      <c r="R50" s="92"/>
      <c r="S50" s="147">
        <v>0</v>
      </c>
      <c r="T50" s="174"/>
      <c r="U50" s="147"/>
      <c r="V50" s="148"/>
      <c r="W50" s="56">
        <v>0</v>
      </c>
      <c r="X50" s="56">
        <v>0</v>
      </c>
      <c r="Y50" s="56"/>
      <c r="Z50" s="57"/>
      <c r="AA50" s="75">
        <v>427343.3</v>
      </c>
      <c r="AB50" s="149">
        <v>0</v>
      </c>
      <c r="AC50" s="150"/>
      <c r="AD50" s="61"/>
      <c r="AE50" s="62">
        <v>0</v>
      </c>
      <c r="AF50" s="62">
        <v>0</v>
      </c>
      <c r="AG50" s="151"/>
      <c r="AH50" s="60"/>
      <c r="AI50" s="197">
        <v>0</v>
      </c>
      <c r="AJ50" s="147">
        <v>0</v>
      </c>
      <c r="AK50" s="147"/>
      <c r="AL50" s="148"/>
      <c r="AM50" s="198">
        <v>0</v>
      </c>
      <c r="AN50" s="198">
        <v>0</v>
      </c>
      <c r="AO50" s="198"/>
      <c r="AP50" s="244"/>
      <c r="AQ50" s="152">
        <v>0</v>
      </c>
      <c r="AR50" s="152">
        <v>0</v>
      </c>
      <c r="AS50" s="152"/>
      <c r="AT50" s="194"/>
      <c r="AU50" s="125">
        <v>0</v>
      </c>
      <c r="AV50" s="125">
        <v>0</v>
      </c>
      <c r="AW50" s="125"/>
      <c r="AX50" s="229"/>
      <c r="AY50" s="128">
        <v>0</v>
      </c>
      <c r="AZ50" s="128">
        <v>0</v>
      </c>
      <c r="BA50" s="128"/>
      <c r="BB50" s="128"/>
      <c r="BC50" s="138"/>
      <c r="BD50" s="135"/>
      <c r="BE50" s="135"/>
      <c r="BF50" s="135"/>
      <c r="BG50" s="253"/>
      <c r="BH50" s="253"/>
      <c r="BI50" s="253"/>
      <c r="BJ50" s="253"/>
      <c r="BK50" s="264"/>
      <c r="BL50" s="264"/>
      <c r="BM50" s="264"/>
      <c r="BN50" s="264"/>
      <c r="BO50" s="270"/>
      <c r="BP50" s="270"/>
      <c r="BQ50" s="270"/>
      <c r="BR50" s="270"/>
      <c r="BS50" s="276"/>
      <c r="BT50" s="276"/>
      <c r="BU50" s="276"/>
      <c r="BV50" s="276"/>
      <c r="BW50" s="26">
        <f t="shared" si="90"/>
        <v>1985.1154108486005</v>
      </c>
      <c r="BX50" s="45">
        <f t="shared" si="72"/>
        <v>0.19038527121501259</v>
      </c>
      <c r="BY50" s="45">
        <f t="shared" si="73"/>
        <v>0.6125</v>
      </c>
      <c r="BZ50" s="45">
        <f t="shared" si="74"/>
        <v>0.6375</v>
      </c>
      <c r="CA50" s="45">
        <f t="shared" si="75"/>
        <v>0.6625</v>
      </c>
      <c r="CB50" s="45">
        <f t="shared" si="76"/>
        <v>0.6875</v>
      </c>
      <c r="CC50" s="45">
        <f t="shared" si="77"/>
        <v>0.7125</v>
      </c>
      <c r="CD50" s="45">
        <f t="shared" si="78"/>
        <v>0.7375</v>
      </c>
      <c r="CE50" s="45">
        <f t="shared" si="79"/>
        <v>0.7625</v>
      </c>
      <c r="CF50" s="45">
        <f t="shared" si="80"/>
        <v>0.7875</v>
      </c>
      <c r="CG50" s="45">
        <f t="shared" si="81"/>
        <v>0.8125</v>
      </c>
      <c r="CH50" s="45">
        <f t="shared" si="82"/>
        <v>0.8375</v>
      </c>
      <c r="CI50" s="45">
        <f t="shared" si="83"/>
        <v>0.8625</v>
      </c>
      <c r="CJ50" s="45">
        <f t="shared" si="84"/>
        <v>0.8875</v>
      </c>
      <c r="CK50" s="45">
        <f t="shared" si="85"/>
        <v>0.9125</v>
      </c>
      <c r="CL50" s="45">
        <f t="shared" si="63"/>
        <v>0.9375</v>
      </c>
      <c r="CM50" s="45">
        <f t="shared" si="86"/>
        <v>0.9625</v>
      </c>
      <c r="CN50" s="45">
        <f t="shared" si="87"/>
        <v>0.9875</v>
      </c>
      <c r="CO50" s="45">
        <f t="shared" si="88"/>
        <v>1</v>
      </c>
      <c r="CP50" s="260">
        <f t="shared" si="91"/>
        <v>2099110.480532586</v>
      </c>
      <c r="CQ50" s="260">
        <f t="shared" si="92"/>
        <v>0</v>
      </c>
      <c r="CR50" s="260">
        <f t="shared" si="89"/>
        <v>568664.0682503588</v>
      </c>
      <c r="CT50" s="282">
        <f t="shared" si="21"/>
        <v>2099110.480532586</v>
      </c>
      <c r="CU50" s="318">
        <f t="shared" si="93"/>
        <v>0</v>
      </c>
    </row>
    <row r="51" spans="1:99" ht="12.75" customHeight="1">
      <c r="A51" s="425"/>
      <c r="B51" s="28" t="s">
        <v>40</v>
      </c>
      <c r="C51" s="7">
        <v>22</v>
      </c>
      <c r="D51" s="37">
        <v>26297065.700687524</v>
      </c>
      <c r="E51" s="144"/>
      <c r="F51" s="145">
        <v>15052101.522653665</v>
      </c>
      <c r="G51" s="86">
        <v>1405286.87</v>
      </c>
      <c r="H51" s="87"/>
      <c r="I51" s="124"/>
      <c r="J51" s="87"/>
      <c r="K51" s="88">
        <v>1845035.27</v>
      </c>
      <c r="L51" s="89">
        <v>0</v>
      </c>
      <c r="M51" s="146"/>
      <c r="N51" s="90"/>
      <c r="O51" s="94">
        <v>1528257.69</v>
      </c>
      <c r="P51" s="92"/>
      <c r="Q51" s="93"/>
      <c r="R51" s="92"/>
      <c r="S51" s="147">
        <v>1585438.52</v>
      </c>
      <c r="T51" s="174"/>
      <c r="U51" s="147"/>
      <c r="V51" s="148"/>
      <c r="W51" s="56">
        <v>2332967.07</v>
      </c>
      <c r="X51" s="56">
        <v>0</v>
      </c>
      <c r="Y51" s="56"/>
      <c r="Z51" s="57"/>
      <c r="AA51" s="75">
        <v>1940524.2900000005</v>
      </c>
      <c r="AB51" s="149">
        <v>0</v>
      </c>
      <c r="AC51" s="150"/>
      <c r="AD51" s="61"/>
      <c r="AE51" s="62">
        <v>2451346.14</v>
      </c>
      <c r="AF51" s="62">
        <v>0</v>
      </c>
      <c r="AG51" s="151"/>
      <c r="AH51" s="60"/>
      <c r="AI51" s="197">
        <v>2357328.0099999993</v>
      </c>
      <c r="AJ51" s="147">
        <v>0</v>
      </c>
      <c r="AK51" s="147"/>
      <c r="AL51" s="148"/>
      <c r="AM51" s="198">
        <v>2372370</v>
      </c>
      <c r="AN51" s="198">
        <v>0</v>
      </c>
      <c r="AO51" s="198"/>
      <c r="AP51" s="244"/>
      <c r="AQ51" s="152">
        <v>2526316.8300000015</v>
      </c>
      <c r="AR51" s="152">
        <v>0</v>
      </c>
      <c r="AS51" s="152"/>
      <c r="AT51" s="194"/>
      <c r="AU51" s="125">
        <v>2378895.180000002</v>
      </c>
      <c r="AV51" s="125">
        <v>0</v>
      </c>
      <c r="AW51" s="125"/>
      <c r="AX51" s="219"/>
      <c r="AY51" s="128">
        <v>3399815.2399999993</v>
      </c>
      <c r="AZ51" s="128">
        <v>0</v>
      </c>
      <c r="BA51" s="128"/>
      <c r="BB51" s="128"/>
      <c r="BC51" s="138">
        <f>'[1]Resumen'!C42</f>
        <v>3619240.1199999996</v>
      </c>
      <c r="BD51" s="135">
        <f>'[1]Resumen'!F42</f>
        <v>0</v>
      </c>
      <c r="BE51" s="135"/>
      <c r="BF51" s="135"/>
      <c r="BG51" s="253">
        <f>'[2]Resumen'!C42</f>
        <v>4682938.91</v>
      </c>
      <c r="BH51" s="253"/>
      <c r="BI51" s="253"/>
      <c r="BJ51" s="253"/>
      <c r="BK51" s="264">
        <f>'[3]Resumen'!C42</f>
        <v>4008701.249999999</v>
      </c>
      <c r="BL51" s="264">
        <f>'[3]Resumen'!F42</f>
        <v>0</v>
      </c>
      <c r="BM51" s="264"/>
      <c r="BN51" s="264"/>
      <c r="BO51" s="270">
        <f>'[5]Resumen'!C42</f>
        <v>4686893.079999998</v>
      </c>
      <c r="BP51" s="270"/>
      <c r="BQ51" s="270"/>
      <c r="BR51" s="270"/>
      <c r="BS51" s="276">
        <f>'[4]Resumen'!C42</f>
        <v>3788510.2208800013</v>
      </c>
      <c r="BT51" s="276"/>
      <c r="BU51" s="276"/>
      <c r="BV51" s="276"/>
      <c r="BW51" s="26">
        <f t="shared" si="90"/>
        <v>1991.5925164909072</v>
      </c>
      <c r="BX51" s="45">
        <f t="shared" si="72"/>
        <v>0</v>
      </c>
      <c r="BY51" s="45">
        <f t="shared" si="73"/>
        <v>0.2954545454545454</v>
      </c>
      <c r="BZ51" s="45">
        <f t="shared" si="74"/>
        <v>0.34090909090909094</v>
      </c>
      <c r="CA51" s="45">
        <f t="shared" si="75"/>
        <v>0.38636363636363635</v>
      </c>
      <c r="CB51" s="45">
        <f t="shared" si="76"/>
        <v>0.43181818181818177</v>
      </c>
      <c r="CC51" s="45">
        <f t="shared" si="77"/>
        <v>0.4772727272727273</v>
      </c>
      <c r="CD51" s="45">
        <f t="shared" si="78"/>
        <v>0.5227272727272727</v>
      </c>
      <c r="CE51" s="45">
        <f t="shared" si="79"/>
        <v>0.5681818181818181</v>
      </c>
      <c r="CF51" s="45">
        <f t="shared" si="80"/>
        <v>0.6136363636363636</v>
      </c>
      <c r="CG51" s="45">
        <f t="shared" si="81"/>
        <v>0.6590909090909092</v>
      </c>
      <c r="CH51" s="45">
        <f t="shared" si="82"/>
        <v>0.7045454545454546</v>
      </c>
      <c r="CI51" s="45">
        <f t="shared" si="83"/>
        <v>0.75</v>
      </c>
      <c r="CJ51" s="45">
        <f t="shared" si="84"/>
        <v>0.7954545454545454</v>
      </c>
      <c r="CK51" s="45">
        <f t="shared" si="85"/>
        <v>0.8409090909090909</v>
      </c>
      <c r="CL51" s="45">
        <f t="shared" si="63"/>
        <v>0.8863636363636364</v>
      </c>
      <c r="CM51" s="45">
        <f t="shared" si="86"/>
        <v>0.9318181818181819</v>
      </c>
      <c r="CN51" s="45">
        <f t="shared" si="87"/>
        <v>0.9772727272727273</v>
      </c>
      <c r="CO51" s="45">
        <f t="shared" si="88"/>
        <v>1</v>
      </c>
      <c r="CP51" s="260">
        <f t="shared" si="91"/>
        <v>63411314.65313741</v>
      </c>
      <c r="CQ51" s="260">
        <f t="shared" si="92"/>
        <v>26297065.700687524</v>
      </c>
      <c r="CR51" s="260">
        <f t="shared" si="89"/>
        <v>27261578.943231825</v>
      </c>
      <c r="CT51" s="282">
        <f t="shared" si="21"/>
        <v>37114248.95244989</v>
      </c>
      <c r="CU51" s="318">
        <f t="shared" si="93"/>
        <v>0</v>
      </c>
    </row>
    <row r="52" spans="1:99" ht="12.75" customHeight="1">
      <c r="A52" s="425"/>
      <c r="B52" s="28" t="s">
        <v>54</v>
      </c>
      <c r="C52" s="7">
        <v>22</v>
      </c>
      <c r="D52" s="37">
        <v>0</v>
      </c>
      <c r="E52" s="144"/>
      <c r="F52" s="145">
        <v>0</v>
      </c>
      <c r="G52" s="86">
        <v>0</v>
      </c>
      <c r="H52" s="87"/>
      <c r="I52" s="124"/>
      <c r="J52" s="87"/>
      <c r="K52" s="88">
        <v>0</v>
      </c>
      <c r="L52" s="89">
        <v>0</v>
      </c>
      <c r="M52" s="146"/>
      <c r="N52" s="90"/>
      <c r="O52" s="94">
        <v>0</v>
      </c>
      <c r="P52" s="92"/>
      <c r="Q52" s="93"/>
      <c r="R52" s="92"/>
      <c r="S52" s="147">
        <v>0</v>
      </c>
      <c r="T52" s="174"/>
      <c r="U52" s="147"/>
      <c r="V52" s="148"/>
      <c r="W52" s="56">
        <v>0</v>
      </c>
      <c r="X52" s="56">
        <v>0</v>
      </c>
      <c r="Y52" s="56"/>
      <c r="Z52" s="57"/>
      <c r="AA52" s="75">
        <v>0</v>
      </c>
      <c r="AB52" s="149">
        <v>0</v>
      </c>
      <c r="AC52" s="150"/>
      <c r="AD52" s="61"/>
      <c r="AE52" s="62">
        <v>0</v>
      </c>
      <c r="AF52" s="62">
        <v>0</v>
      </c>
      <c r="AG52" s="151"/>
      <c r="AH52" s="60"/>
      <c r="AI52" s="197">
        <v>0</v>
      </c>
      <c r="AJ52" s="147">
        <v>0</v>
      </c>
      <c r="AK52" s="147"/>
      <c r="AL52" s="148"/>
      <c r="AM52" s="198">
        <v>0</v>
      </c>
      <c r="AN52" s="198">
        <v>0</v>
      </c>
      <c r="AO52" s="198"/>
      <c r="AP52" s="244"/>
      <c r="AQ52" s="152">
        <v>0</v>
      </c>
      <c r="AR52" s="152">
        <v>0</v>
      </c>
      <c r="AS52" s="152"/>
      <c r="AT52" s="194"/>
      <c r="AU52" s="125">
        <v>0</v>
      </c>
      <c r="AV52" s="125">
        <v>0</v>
      </c>
      <c r="AW52" s="125"/>
      <c r="AX52" s="219"/>
      <c r="AY52" s="128">
        <v>0</v>
      </c>
      <c r="AZ52" s="128">
        <v>0</v>
      </c>
      <c r="BA52" s="128"/>
      <c r="BB52" s="128"/>
      <c r="BC52" s="138">
        <f>'[1]Resumen'!C43</f>
        <v>0</v>
      </c>
      <c r="BD52" s="135">
        <f>'[1]Resumen'!F43</f>
        <v>0</v>
      </c>
      <c r="BE52" s="135"/>
      <c r="BF52" s="135"/>
      <c r="BG52" s="253">
        <f>'[2]Resumen'!C43</f>
        <v>0</v>
      </c>
      <c r="BH52" s="253"/>
      <c r="BI52" s="253"/>
      <c r="BJ52" s="253"/>
      <c r="BK52" s="264">
        <f>'[3]Resumen'!C43</f>
        <v>0</v>
      </c>
      <c r="BL52" s="264">
        <f>'[3]Resumen'!F43</f>
        <v>0</v>
      </c>
      <c r="BM52" s="264"/>
      <c r="BN52" s="264"/>
      <c r="BO52" s="270">
        <f>'[5]Resumen'!C43</f>
        <v>0</v>
      </c>
      <c r="BP52" s="270"/>
      <c r="BQ52" s="270"/>
      <c r="BR52" s="270"/>
      <c r="BS52" s="276">
        <f>'[4]Resumen'!C43</f>
        <v>0</v>
      </c>
      <c r="BT52" s="276"/>
      <c r="BU52" s="276"/>
      <c r="BV52" s="276"/>
      <c r="BW52" s="26">
        <f t="shared" si="90"/>
        <v>0</v>
      </c>
      <c r="BX52" s="45">
        <f t="shared" si="72"/>
        <v>0</v>
      </c>
      <c r="BY52" s="45">
        <f t="shared" si="73"/>
        <v>0.2954545454545454</v>
      </c>
      <c r="BZ52" s="45">
        <f t="shared" si="74"/>
        <v>0.34090909090909094</v>
      </c>
      <c r="CA52" s="45">
        <f t="shared" si="75"/>
        <v>0.38636363636363635</v>
      </c>
      <c r="CB52" s="45">
        <f t="shared" si="76"/>
        <v>0.43181818181818177</v>
      </c>
      <c r="CC52" s="45">
        <f t="shared" si="77"/>
        <v>0.4772727272727273</v>
      </c>
      <c r="CD52" s="45">
        <f t="shared" si="78"/>
        <v>0.5227272727272727</v>
      </c>
      <c r="CE52" s="45">
        <f t="shared" si="79"/>
        <v>0.5681818181818181</v>
      </c>
      <c r="CF52" s="45">
        <f t="shared" si="80"/>
        <v>0.6136363636363636</v>
      </c>
      <c r="CG52" s="45">
        <f t="shared" si="81"/>
        <v>0.6590909090909092</v>
      </c>
      <c r="CH52" s="45">
        <f t="shared" si="82"/>
        <v>0.7045454545454546</v>
      </c>
      <c r="CI52" s="45">
        <f t="shared" si="83"/>
        <v>0.75</v>
      </c>
      <c r="CJ52" s="45">
        <f t="shared" si="84"/>
        <v>0.7954545454545454</v>
      </c>
      <c r="CK52" s="45">
        <f t="shared" si="85"/>
        <v>0.8409090909090909</v>
      </c>
      <c r="CL52" s="45">
        <f t="shared" si="63"/>
        <v>0.8863636363636364</v>
      </c>
      <c r="CM52" s="45">
        <f t="shared" si="86"/>
        <v>0.9318181818181819</v>
      </c>
      <c r="CN52" s="45">
        <f t="shared" si="87"/>
        <v>0.9772727272727273</v>
      </c>
      <c r="CO52" s="45">
        <f t="shared" si="88"/>
        <v>1</v>
      </c>
      <c r="CP52" s="260">
        <f t="shared" si="91"/>
        <v>0</v>
      </c>
      <c r="CQ52" s="260">
        <f t="shared" si="92"/>
        <v>0</v>
      </c>
      <c r="CR52" s="260">
        <f t="shared" si="89"/>
        <v>0</v>
      </c>
      <c r="CT52" s="282">
        <f t="shared" si="21"/>
        <v>0</v>
      </c>
      <c r="CU52" s="318">
        <f t="shared" si="93"/>
        <v>0</v>
      </c>
    </row>
    <row r="53" spans="1:99" ht="12.75" customHeight="1">
      <c r="A53" s="425"/>
      <c r="B53" s="28" t="s">
        <v>10</v>
      </c>
      <c r="C53" s="7">
        <v>7</v>
      </c>
      <c r="D53" s="37">
        <v>271822.56421241054</v>
      </c>
      <c r="E53" s="144"/>
      <c r="F53" s="145">
        <v>155581.022060474</v>
      </c>
      <c r="G53" s="86">
        <v>21233</v>
      </c>
      <c r="H53" s="87"/>
      <c r="I53" s="124"/>
      <c r="J53" s="87"/>
      <c r="K53" s="88">
        <v>0</v>
      </c>
      <c r="L53" s="89">
        <v>0</v>
      </c>
      <c r="M53" s="146"/>
      <c r="N53" s="90"/>
      <c r="O53" s="94">
        <v>0</v>
      </c>
      <c r="P53" s="92"/>
      <c r="Q53" s="93"/>
      <c r="R53" s="92"/>
      <c r="S53" s="147">
        <v>0</v>
      </c>
      <c r="T53" s="174"/>
      <c r="U53" s="147"/>
      <c r="V53" s="148"/>
      <c r="W53" s="56">
        <v>0</v>
      </c>
      <c r="X53" s="56">
        <v>0</v>
      </c>
      <c r="Y53" s="56"/>
      <c r="Z53" s="57"/>
      <c r="AA53" s="75">
        <v>0</v>
      </c>
      <c r="AB53" s="149">
        <v>0</v>
      </c>
      <c r="AC53" s="150"/>
      <c r="AD53" s="61"/>
      <c r="AE53" s="62">
        <v>0</v>
      </c>
      <c r="AF53" s="62">
        <v>0</v>
      </c>
      <c r="AG53" s="151"/>
      <c r="AH53" s="60"/>
      <c r="AI53" s="197">
        <v>0</v>
      </c>
      <c r="AJ53" s="147">
        <v>0</v>
      </c>
      <c r="AK53" s="147"/>
      <c r="AL53" s="148"/>
      <c r="AM53" s="198">
        <v>0</v>
      </c>
      <c r="AN53" s="198">
        <v>0</v>
      </c>
      <c r="AO53" s="198"/>
      <c r="AP53" s="244"/>
      <c r="AQ53" s="152">
        <v>0</v>
      </c>
      <c r="AR53" s="152">
        <v>0</v>
      </c>
      <c r="AS53" s="152"/>
      <c r="AT53" s="194"/>
      <c r="AU53" s="125">
        <v>0</v>
      </c>
      <c r="AV53" s="125">
        <v>0</v>
      </c>
      <c r="AW53" s="125"/>
      <c r="AX53" s="219"/>
      <c r="AY53" s="128">
        <v>0</v>
      </c>
      <c r="AZ53" s="128">
        <v>0</v>
      </c>
      <c r="BA53" s="128"/>
      <c r="BB53" s="128"/>
      <c r="BC53" s="138"/>
      <c r="BD53" s="135"/>
      <c r="BE53" s="135"/>
      <c r="BF53" s="135"/>
      <c r="BG53" s="253"/>
      <c r="BH53" s="253"/>
      <c r="BI53" s="253"/>
      <c r="BJ53" s="253"/>
      <c r="BK53" s="264"/>
      <c r="BL53" s="264"/>
      <c r="BM53" s="264"/>
      <c r="BN53" s="264"/>
      <c r="BO53" s="270"/>
      <c r="BP53" s="270"/>
      <c r="BQ53" s="270"/>
      <c r="BR53" s="270"/>
      <c r="BS53" s="276"/>
      <c r="BT53" s="276"/>
      <c r="BU53" s="276"/>
      <c r="BV53" s="276"/>
      <c r="BW53" s="26">
        <f t="shared" si="90"/>
        <v>1998.0065369759823</v>
      </c>
      <c r="BX53" s="45">
        <f t="shared" si="72"/>
        <v>0</v>
      </c>
      <c r="BY53" s="45">
        <f t="shared" si="73"/>
        <v>0</v>
      </c>
      <c r="BZ53" s="45">
        <f t="shared" si="74"/>
        <v>0</v>
      </c>
      <c r="CA53" s="45">
        <f t="shared" si="75"/>
        <v>0</v>
      </c>
      <c r="CB53" s="45">
        <f t="shared" si="76"/>
        <v>0</v>
      </c>
      <c r="CC53" s="45">
        <f t="shared" si="77"/>
        <v>0</v>
      </c>
      <c r="CD53" s="45">
        <f t="shared" si="78"/>
        <v>0</v>
      </c>
      <c r="CE53" s="45">
        <f t="shared" si="79"/>
        <v>0</v>
      </c>
      <c r="CF53" s="45">
        <f t="shared" si="80"/>
        <v>0</v>
      </c>
      <c r="CG53" s="45">
        <f t="shared" si="81"/>
        <v>0</v>
      </c>
      <c r="CH53" s="45">
        <f t="shared" si="82"/>
        <v>0.0714285714285714</v>
      </c>
      <c r="CI53" s="45">
        <f t="shared" si="83"/>
        <v>0.2142857142857143</v>
      </c>
      <c r="CJ53" s="45">
        <f t="shared" si="84"/>
        <v>0.3571428571428571</v>
      </c>
      <c r="CK53" s="45">
        <f t="shared" si="85"/>
        <v>0.5</v>
      </c>
      <c r="CL53" s="45">
        <f t="shared" si="63"/>
        <v>0.6428571428571428</v>
      </c>
      <c r="CM53" s="45">
        <f t="shared" si="86"/>
        <v>0.7857142857142857</v>
      </c>
      <c r="CN53" s="45">
        <f t="shared" si="87"/>
        <v>0.9285714285714286</v>
      </c>
      <c r="CO53" s="45">
        <f t="shared" si="88"/>
        <v>1</v>
      </c>
      <c r="CP53" s="260">
        <f t="shared" si="91"/>
        <v>291368.06760291086</v>
      </c>
      <c r="CQ53" s="260">
        <f t="shared" si="92"/>
        <v>291368.06760291086</v>
      </c>
      <c r="CR53" s="260">
        <f t="shared" si="89"/>
        <v>0</v>
      </c>
      <c r="CT53" s="282">
        <f t="shared" si="21"/>
        <v>0</v>
      </c>
      <c r="CU53" s="318">
        <f t="shared" si="93"/>
        <v>0</v>
      </c>
    </row>
    <row r="54" spans="1:99" ht="12.75" customHeight="1">
      <c r="A54" s="425"/>
      <c r="B54" s="28" t="s">
        <v>11</v>
      </c>
      <c r="C54" s="7">
        <v>4</v>
      </c>
      <c r="D54" s="37">
        <v>524338.0136432359</v>
      </c>
      <c r="E54" s="144"/>
      <c r="F54" s="145">
        <v>300131.00439281407</v>
      </c>
      <c r="G54" s="86">
        <v>0</v>
      </c>
      <c r="H54" s="87"/>
      <c r="I54" s="124"/>
      <c r="J54" s="87"/>
      <c r="K54" s="88">
        <v>0</v>
      </c>
      <c r="L54" s="89">
        <v>0</v>
      </c>
      <c r="M54" s="146"/>
      <c r="N54" s="90"/>
      <c r="O54" s="94">
        <v>0</v>
      </c>
      <c r="P54" s="92"/>
      <c r="Q54" s="93"/>
      <c r="R54" s="92"/>
      <c r="S54" s="147">
        <v>0</v>
      </c>
      <c r="T54" s="174"/>
      <c r="U54" s="147"/>
      <c r="V54" s="148"/>
      <c r="W54" s="56">
        <v>0</v>
      </c>
      <c r="X54" s="56">
        <v>0</v>
      </c>
      <c r="Y54" s="56"/>
      <c r="Z54" s="57"/>
      <c r="AA54" s="75">
        <v>0</v>
      </c>
      <c r="AB54" s="149">
        <v>0</v>
      </c>
      <c r="AC54" s="150"/>
      <c r="AD54" s="61"/>
      <c r="AE54" s="62">
        <v>0</v>
      </c>
      <c r="AF54" s="62">
        <v>0</v>
      </c>
      <c r="AG54" s="151"/>
      <c r="AH54" s="60"/>
      <c r="AI54" s="197">
        <v>0</v>
      </c>
      <c r="AJ54" s="147">
        <v>0</v>
      </c>
      <c r="AK54" s="147"/>
      <c r="AL54" s="148"/>
      <c r="AM54" s="198">
        <v>0</v>
      </c>
      <c r="AN54" s="198">
        <v>0</v>
      </c>
      <c r="AO54" s="198"/>
      <c r="AP54" s="244"/>
      <c r="AQ54" s="152">
        <v>0</v>
      </c>
      <c r="AR54" s="152">
        <v>0</v>
      </c>
      <c r="AS54" s="152"/>
      <c r="AT54" s="194"/>
      <c r="AU54" s="125">
        <v>0</v>
      </c>
      <c r="AV54" s="125">
        <v>0</v>
      </c>
      <c r="AW54" s="125"/>
      <c r="AX54" s="219"/>
      <c r="AY54" s="128">
        <v>0</v>
      </c>
      <c r="AZ54" s="128">
        <v>0</v>
      </c>
      <c r="BA54" s="128"/>
      <c r="BB54" s="128"/>
      <c r="BC54" s="138"/>
      <c r="BD54" s="135"/>
      <c r="BE54" s="135"/>
      <c r="BF54" s="135"/>
      <c r="BG54" s="253"/>
      <c r="BH54" s="253"/>
      <c r="BI54" s="253"/>
      <c r="BJ54" s="253"/>
      <c r="BK54" s="264"/>
      <c r="BL54" s="264"/>
      <c r="BM54" s="264"/>
      <c r="BN54" s="264"/>
      <c r="BO54" s="270"/>
      <c r="BP54" s="270"/>
      <c r="BQ54" s="270"/>
      <c r="BR54" s="270"/>
      <c r="BS54" s="276"/>
      <c r="BT54" s="276"/>
      <c r="BU54" s="276"/>
      <c r="BV54" s="276"/>
      <c r="BW54" s="26">
        <f t="shared" si="90"/>
        <v>1999.289599430775</v>
      </c>
      <c r="BX54" s="45">
        <f t="shared" si="72"/>
        <v>0</v>
      </c>
      <c r="BY54" s="45">
        <f t="shared" si="73"/>
        <v>0</v>
      </c>
      <c r="BZ54" s="45">
        <f t="shared" si="74"/>
        <v>0</v>
      </c>
      <c r="CA54" s="45">
        <f t="shared" si="75"/>
        <v>0</v>
      </c>
      <c r="CB54" s="45">
        <f t="shared" si="76"/>
        <v>0</v>
      </c>
      <c r="CC54" s="45">
        <f t="shared" si="77"/>
        <v>0</v>
      </c>
      <c r="CD54" s="45">
        <f t="shared" si="78"/>
        <v>0</v>
      </c>
      <c r="CE54" s="45">
        <f t="shared" si="79"/>
        <v>0</v>
      </c>
      <c r="CF54" s="45">
        <f t="shared" si="80"/>
        <v>0</v>
      </c>
      <c r="CG54" s="45">
        <f t="shared" si="81"/>
        <v>0</v>
      </c>
      <c r="CH54" s="45">
        <f t="shared" si="82"/>
        <v>0</v>
      </c>
      <c r="CI54" s="45">
        <f t="shared" si="83"/>
        <v>0</v>
      </c>
      <c r="CJ54" s="45">
        <f t="shared" si="84"/>
        <v>0</v>
      </c>
      <c r="CK54" s="45">
        <f t="shared" si="85"/>
        <v>0.125</v>
      </c>
      <c r="CL54" s="45">
        <f t="shared" si="63"/>
        <v>0.375</v>
      </c>
      <c r="CM54" s="45">
        <f t="shared" si="86"/>
        <v>0.625</v>
      </c>
      <c r="CN54" s="45">
        <f t="shared" si="87"/>
        <v>0.875</v>
      </c>
      <c r="CO54" s="45">
        <f t="shared" si="88"/>
        <v>1</v>
      </c>
      <c r="CP54" s="260">
        <f t="shared" si="91"/>
        <v>524338.0136432359</v>
      </c>
      <c r="CQ54" s="260">
        <f t="shared" si="92"/>
        <v>524338.0136432359</v>
      </c>
      <c r="CR54" s="260">
        <f t="shared" si="89"/>
        <v>0</v>
      </c>
      <c r="CT54" s="282">
        <f t="shared" si="21"/>
        <v>0</v>
      </c>
      <c r="CU54" s="318">
        <f t="shared" si="93"/>
        <v>0</v>
      </c>
    </row>
    <row r="55" spans="1:99" ht="12.75" customHeight="1">
      <c r="A55" s="425"/>
      <c r="B55" s="28" t="s">
        <v>12</v>
      </c>
      <c r="C55" s="7">
        <v>5</v>
      </c>
      <c r="D55" s="37">
        <v>0</v>
      </c>
      <c r="E55" s="144"/>
      <c r="F55" s="145">
        <v>0</v>
      </c>
      <c r="G55" s="86">
        <v>0</v>
      </c>
      <c r="H55" s="87"/>
      <c r="I55" s="124"/>
      <c r="J55" s="87"/>
      <c r="K55" s="88">
        <v>0</v>
      </c>
      <c r="L55" s="89">
        <v>0</v>
      </c>
      <c r="M55" s="146"/>
      <c r="N55" s="90"/>
      <c r="O55" s="94">
        <v>0</v>
      </c>
      <c r="P55" s="92"/>
      <c r="Q55" s="93"/>
      <c r="R55" s="92"/>
      <c r="S55" s="147">
        <v>0</v>
      </c>
      <c r="T55" s="174"/>
      <c r="U55" s="147"/>
      <c r="V55" s="148"/>
      <c r="W55" s="56">
        <v>0</v>
      </c>
      <c r="X55" s="56">
        <v>0</v>
      </c>
      <c r="Y55" s="56"/>
      <c r="Z55" s="57"/>
      <c r="AA55" s="75">
        <v>0</v>
      </c>
      <c r="AB55" s="149">
        <v>0</v>
      </c>
      <c r="AC55" s="150"/>
      <c r="AD55" s="61"/>
      <c r="AE55" s="62">
        <v>0</v>
      </c>
      <c r="AF55" s="62">
        <v>0</v>
      </c>
      <c r="AG55" s="151"/>
      <c r="AH55" s="60"/>
      <c r="AI55" s="197">
        <v>0</v>
      </c>
      <c r="AJ55" s="147">
        <v>0</v>
      </c>
      <c r="AK55" s="147"/>
      <c r="AL55" s="148"/>
      <c r="AM55" s="198">
        <v>0</v>
      </c>
      <c r="AN55" s="198">
        <v>0</v>
      </c>
      <c r="AO55" s="198"/>
      <c r="AP55" s="244"/>
      <c r="AQ55" s="152">
        <v>0</v>
      </c>
      <c r="AR55" s="152">
        <v>0</v>
      </c>
      <c r="AS55" s="152"/>
      <c r="AT55" s="194"/>
      <c r="AU55" s="125">
        <v>0</v>
      </c>
      <c r="AV55" s="125">
        <v>0</v>
      </c>
      <c r="AW55" s="125"/>
      <c r="AX55" s="219"/>
      <c r="AY55" s="128">
        <v>0</v>
      </c>
      <c r="AZ55" s="128">
        <v>0</v>
      </c>
      <c r="BA55" s="128"/>
      <c r="BB55" s="128"/>
      <c r="BC55" s="138"/>
      <c r="BD55" s="135"/>
      <c r="BE55" s="135"/>
      <c r="BF55" s="135"/>
      <c r="BG55" s="253"/>
      <c r="BH55" s="253"/>
      <c r="BI55" s="253"/>
      <c r="BJ55" s="253"/>
      <c r="BK55" s="264"/>
      <c r="BL55" s="264"/>
      <c r="BM55" s="264"/>
      <c r="BN55" s="264"/>
      <c r="BO55" s="270"/>
      <c r="BP55" s="270"/>
      <c r="BQ55" s="270"/>
      <c r="BR55" s="270"/>
      <c r="BS55" s="276"/>
      <c r="BT55" s="276"/>
      <c r="BU55" s="276"/>
      <c r="BV55" s="276"/>
      <c r="BW55" s="26">
        <f t="shared" si="90"/>
        <v>0</v>
      </c>
      <c r="BX55" s="45">
        <f t="shared" si="72"/>
        <v>0</v>
      </c>
      <c r="BY55" s="45">
        <f t="shared" si="73"/>
        <v>0</v>
      </c>
      <c r="BZ55" s="45">
        <f t="shared" si="74"/>
        <v>0</v>
      </c>
      <c r="CA55" s="45">
        <f t="shared" si="75"/>
        <v>0</v>
      </c>
      <c r="CB55" s="45">
        <f t="shared" si="76"/>
        <v>0</v>
      </c>
      <c r="CC55" s="45">
        <f t="shared" si="77"/>
        <v>0</v>
      </c>
      <c r="CD55" s="45">
        <f t="shared" si="78"/>
        <v>0</v>
      </c>
      <c r="CE55" s="45">
        <f t="shared" si="79"/>
        <v>0</v>
      </c>
      <c r="CF55" s="45">
        <f t="shared" si="80"/>
        <v>0</v>
      </c>
      <c r="CG55" s="45">
        <f t="shared" si="81"/>
        <v>0</v>
      </c>
      <c r="CH55" s="45">
        <f t="shared" si="82"/>
        <v>0</v>
      </c>
      <c r="CI55" s="45">
        <f t="shared" si="83"/>
        <v>0</v>
      </c>
      <c r="CJ55" s="45">
        <f t="shared" si="84"/>
        <v>0.09999999999999998</v>
      </c>
      <c r="CK55" s="45">
        <f t="shared" si="85"/>
        <v>0.30000000000000004</v>
      </c>
      <c r="CL55" s="45">
        <f t="shared" si="63"/>
        <v>0.5</v>
      </c>
      <c r="CM55" s="45">
        <f t="shared" si="86"/>
        <v>0.7</v>
      </c>
      <c r="CN55" s="45">
        <f t="shared" si="87"/>
        <v>0.9</v>
      </c>
      <c r="CO55" s="45">
        <f t="shared" si="88"/>
        <v>1</v>
      </c>
      <c r="CP55" s="260">
        <f t="shared" si="91"/>
        <v>0</v>
      </c>
      <c r="CQ55" s="260">
        <f t="shared" si="92"/>
        <v>0</v>
      </c>
      <c r="CR55" s="260">
        <f>(D55-E55)*BX55+((G55-H55-(I55-J55))*G$63)*BY55+((K55-L55-(M55-N55))*K$63)*BZ55+((O55-P55-(Q55-R55))*O$63)*CA55+((S55-T55-(U55-V55))*S$63)*CB55+((W55-X55-(Y55-Z55))*W$63)*CC55+((AA55-AB55-(AC55-AD55))*AA$63)*CD55+((AE55-AF55-(AG55-AH55))*AE$63)*CE55+((AI55-AJ55-(AK55-AL55))*AI$63)*CF55+((AM55-AN55-(AO55-AP55))*$AM$63)*CG55+((AQ55-AR55-(AS55-AT55))*$AQ$63)*CH55+((AU55-AV55-(AW55-AX55))*$AU$63)*CI55+((AY55-AZ55-(BA55-BB55))*$AY$63)*CJ55+((BC55-BD55-(BE55-BF55))*$BC$63)*CK55+((BG55-BH55-(BI55-BJ55))*$BG$63)*CL55+((BK55-BL55-(BM55-BN55))*$BK$63)*CM55+((BO55-BP55-(BQ55-BR55))*$BO$63)*CN55+((BS55-BT55-(BU55-BV55))*$BS$63)*CO55</f>
        <v>0</v>
      </c>
      <c r="CT55" s="282">
        <f t="shared" si="21"/>
        <v>0</v>
      </c>
      <c r="CU55" s="318">
        <f t="shared" si="93"/>
        <v>0</v>
      </c>
    </row>
    <row r="56" spans="1:99" ht="12.75" customHeight="1">
      <c r="A56" s="425"/>
      <c r="B56" s="28" t="s">
        <v>13</v>
      </c>
      <c r="C56" s="7">
        <v>8</v>
      </c>
      <c r="D56" s="37">
        <v>0</v>
      </c>
      <c r="E56" s="144"/>
      <c r="F56" s="145">
        <v>0</v>
      </c>
      <c r="G56" s="86">
        <v>0</v>
      </c>
      <c r="H56" s="87"/>
      <c r="I56" s="124"/>
      <c r="J56" s="87"/>
      <c r="K56" s="88">
        <v>0</v>
      </c>
      <c r="L56" s="89">
        <v>0</v>
      </c>
      <c r="M56" s="146"/>
      <c r="N56" s="90"/>
      <c r="O56" s="94">
        <v>0</v>
      </c>
      <c r="P56" s="92"/>
      <c r="Q56" s="93"/>
      <c r="R56" s="92"/>
      <c r="S56" s="147">
        <v>0</v>
      </c>
      <c r="T56" s="174"/>
      <c r="U56" s="147"/>
      <c r="V56" s="148"/>
      <c r="W56" s="56">
        <v>0</v>
      </c>
      <c r="X56" s="56">
        <v>0</v>
      </c>
      <c r="Y56" s="56"/>
      <c r="Z56" s="57"/>
      <c r="AA56" s="75">
        <v>0</v>
      </c>
      <c r="AB56" s="149">
        <v>0</v>
      </c>
      <c r="AC56" s="150"/>
      <c r="AD56" s="61"/>
      <c r="AE56" s="62">
        <v>0</v>
      </c>
      <c r="AF56" s="62">
        <v>0</v>
      </c>
      <c r="AG56" s="151"/>
      <c r="AH56" s="60"/>
      <c r="AI56" s="197">
        <v>0</v>
      </c>
      <c r="AJ56" s="147">
        <v>0</v>
      </c>
      <c r="AK56" s="147"/>
      <c r="AL56" s="148"/>
      <c r="AM56" s="198">
        <v>0</v>
      </c>
      <c r="AN56" s="198">
        <v>0</v>
      </c>
      <c r="AO56" s="198"/>
      <c r="AP56" s="244"/>
      <c r="AQ56" s="152">
        <v>0</v>
      </c>
      <c r="AR56" s="152">
        <v>0</v>
      </c>
      <c r="AS56" s="152"/>
      <c r="AT56" s="194"/>
      <c r="AU56" s="125">
        <v>0</v>
      </c>
      <c r="AV56" s="125">
        <v>0</v>
      </c>
      <c r="AW56" s="125"/>
      <c r="AX56" s="219"/>
      <c r="AY56" s="128">
        <v>0</v>
      </c>
      <c r="AZ56" s="128">
        <v>0</v>
      </c>
      <c r="BA56" s="128"/>
      <c r="BB56" s="128"/>
      <c r="BC56" s="138"/>
      <c r="BD56" s="135"/>
      <c r="BE56" s="135"/>
      <c r="BF56" s="135"/>
      <c r="BG56" s="253"/>
      <c r="BH56" s="253"/>
      <c r="BI56" s="253"/>
      <c r="BJ56" s="253"/>
      <c r="BK56" s="264"/>
      <c r="BL56" s="264"/>
      <c r="BM56" s="264"/>
      <c r="BN56" s="264"/>
      <c r="BO56" s="270"/>
      <c r="BP56" s="270"/>
      <c r="BQ56" s="270"/>
      <c r="BR56" s="270"/>
      <c r="BS56" s="276"/>
      <c r="BT56" s="276"/>
      <c r="BU56" s="276"/>
      <c r="BV56" s="276"/>
      <c r="BW56" s="26">
        <f t="shared" si="90"/>
        <v>0</v>
      </c>
      <c r="BX56" s="45">
        <f t="shared" si="72"/>
        <v>0</v>
      </c>
      <c r="BY56" s="45">
        <f t="shared" si="73"/>
        <v>0</v>
      </c>
      <c r="BZ56" s="45">
        <f t="shared" si="74"/>
        <v>0</v>
      </c>
      <c r="CA56" s="45">
        <f t="shared" si="75"/>
        <v>0</v>
      </c>
      <c r="CB56" s="45">
        <f t="shared" si="76"/>
        <v>0</v>
      </c>
      <c r="CC56" s="45">
        <f t="shared" si="77"/>
        <v>0</v>
      </c>
      <c r="CD56" s="45">
        <f t="shared" si="78"/>
        <v>0</v>
      </c>
      <c r="CE56" s="45">
        <f t="shared" si="79"/>
        <v>0</v>
      </c>
      <c r="CF56" s="45">
        <f t="shared" si="80"/>
        <v>0</v>
      </c>
      <c r="CG56" s="45">
        <f t="shared" si="81"/>
        <v>0.0625</v>
      </c>
      <c r="CH56" s="45">
        <f t="shared" si="82"/>
        <v>0.1875</v>
      </c>
      <c r="CI56" s="45">
        <f t="shared" si="83"/>
        <v>0.3125</v>
      </c>
      <c r="CJ56" s="45">
        <f t="shared" si="84"/>
        <v>0.4375</v>
      </c>
      <c r="CK56" s="45">
        <f t="shared" si="85"/>
        <v>0.5625</v>
      </c>
      <c r="CL56" s="45">
        <f t="shared" si="63"/>
        <v>0.6875</v>
      </c>
      <c r="CM56" s="45">
        <f t="shared" si="86"/>
        <v>0.8125</v>
      </c>
      <c r="CN56" s="45">
        <f t="shared" si="87"/>
        <v>0.9375</v>
      </c>
      <c r="CO56" s="45">
        <f t="shared" si="88"/>
        <v>1</v>
      </c>
      <c r="CP56" s="260">
        <f t="shared" si="91"/>
        <v>0</v>
      </c>
      <c r="CQ56" s="260">
        <f t="shared" si="92"/>
        <v>0</v>
      </c>
      <c r="CR56" s="260">
        <f>(D56-E56)*BX56+((G56-H56-(I56-J56))*G$63)*BY56+((K56-L56-(M56-N56))*K$63)*BZ56+((O56-P56-(Q56-R56))*O$63)*CA56+((S56-T56-(U56-V56))*S$63)*CB56+((W56-X56-(Y56-Z56))*W$63)*CC56+((AA56-AB56-(AC56-AD56))*AA$63)*CD56+((AE56-AF56-(AG56-AH56))*AE$63)*CE56+((AI56-AJ56-(AK56-AL56))*AI$63)*CF56+((AM56-AN56-(AO56-AP56))*$AM$63)*CG56+((AQ56-AR56-(AS56-AT56))*$AQ$63)*CH56+((AU56-AV56-(AW56-AX56))*$AU$63)*CI56+((AY56-AZ56-(BA56-BB56))*$AY$63)*CJ56+((BC56-BD56-(BE56-BF56))*$BC$63)*CK56+((BG56-BH56-(BI56-BJ56))*$BG$63)*CL56+((BK56-BL56-(BM56-BN56))*$BK$63)*CM56+((BO56-BP56-(BQ56-BR56))*$BO$63)*CN56+((BS56-BT56-(BU56-BV56))*$BS$63)*CO56</f>
        <v>0</v>
      </c>
      <c r="CT56" s="282">
        <f t="shared" si="21"/>
        <v>0</v>
      </c>
      <c r="CU56" s="318">
        <f t="shared" si="93"/>
        <v>0</v>
      </c>
    </row>
    <row r="57" spans="1:99" ht="12.75" customHeight="1" thickBot="1">
      <c r="A57" s="425"/>
      <c r="B57" s="29" t="s">
        <v>41</v>
      </c>
      <c r="C57" s="11">
        <v>17</v>
      </c>
      <c r="D57" s="41">
        <v>1434140.860112974</v>
      </c>
      <c r="E57" s="144"/>
      <c r="F57" s="155">
        <v>820883.6957763091</v>
      </c>
      <c r="G57" s="86">
        <v>0</v>
      </c>
      <c r="H57" s="95"/>
      <c r="I57" s="124"/>
      <c r="J57" s="95"/>
      <c r="K57" s="88">
        <v>0</v>
      </c>
      <c r="L57" s="96">
        <v>0</v>
      </c>
      <c r="M57" s="146"/>
      <c r="N57" s="97"/>
      <c r="O57" s="91">
        <v>0</v>
      </c>
      <c r="P57" s="98"/>
      <c r="Q57" s="93"/>
      <c r="R57" s="98"/>
      <c r="S57" s="166">
        <v>0</v>
      </c>
      <c r="T57" s="175"/>
      <c r="U57" s="147"/>
      <c r="V57" s="167"/>
      <c r="W57" s="56">
        <v>0</v>
      </c>
      <c r="X57" s="56">
        <v>0</v>
      </c>
      <c r="Y57" s="56"/>
      <c r="Z57" s="63"/>
      <c r="AA57" s="75">
        <v>0</v>
      </c>
      <c r="AB57" s="149">
        <v>0</v>
      </c>
      <c r="AC57" s="150"/>
      <c r="AD57" s="64"/>
      <c r="AE57" s="62">
        <v>0</v>
      </c>
      <c r="AF57" s="62">
        <v>0</v>
      </c>
      <c r="AG57" s="151"/>
      <c r="AH57" s="65"/>
      <c r="AI57" s="215">
        <v>0</v>
      </c>
      <c r="AJ57" s="147">
        <v>0</v>
      </c>
      <c r="AK57" s="147"/>
      <c r="AL57" s="167"/>
      <c r="AM57" s="198">
        <v>0</v>
      </c>
      <c r="AN57" s="198">
        <v>0</v>
      </c>
      <c r="AO57" s="198"/>
      <c r="AP57" s="245"/>
      <c r="AQ57" s="152">
        <v>0</v>
      </c>
      <c r="AR57" s="152">
        <v>0</v>
      </c>
      <c r="AS57" s="152"/>
      <c r="AT57" s="195"/>
      <c r="AU57" s="125">
        <v>0</v>
      </c>
      <c r="AV57" s="125">
        <v>0</v>
      </c>
      <c r="AW57" s="125"/>
      <c r="AX57" s="220"/>
      <c r="AY57" s="129">
        <v>140059.97</v>
      </c>
      <c r="AZ57" s="129">
        <v>0</v>
      </c>
      <c r="BA57" s="129"/>
      <c r="BB57" s="129"/>
      <c r="BC57" s="138">
        <f>'[1]Resumen'!$C$44</f>
        <v>96346.01</v>
      </c>
      <c r="BD57" s="136">
        <f>'[1]Resumen'!$F$44</f>
        <v>0</v>
      </c>
      <c r="BE57" s="136"/>
      <c r="BF57" s="136"/>
      <c r="BG57" s="254">
        <f>'[2]Resumen'!$C$44</f>
        <v>21487.85</v>
      </c>
      <c r="BH57" s="254"/>
      <c r="BI57" s="254"/>
      <c r="BJ57" s="254"/>
      <c r="BK57" s="265">
        <f>'[3]Resumen'!$C$44</f>
        <v>0</v>
      </c>
      <c r="BL57" s="265">
        <f>'[3]Resumen'!$F$44</f>
        <v>0</v>
      </c>
      <c r="BM57" s="265"/>
      <c r="BN57" s="265"/>
      <c r="BO57" s="270">
        <f>'[5]Resumen'!$C$44</f>
        <v>0</v>
      </c>
      <c r="BP57" s="271"/>
      <c r="BQ57" s="271"/>
      <c r="BR57" s="271"/>
      <c r="BS57" s="276">
        <f>'[4]Resumen'!$C$44</f>
        <v>0</v>
      </c>
      <c r="BT57" s="277"/>
      <c r="BU57" s="277"/>
      <c r="BV57" s="277"/>
      <c r="BW57" s="26">
        <f t="shared" si="90"/>
        <v>1993.7305803190754</v>
      </c>
      <c r="BX57" s="46">
        <f t="shared" si="72"/>
        <v>0</v>
      </c>
      <c r="BY57" s="45">
        <f t="shared" si="73"/>
        <v>0.08823529411764708</v>
      </c>
      <c r="BZ57" s="45">
        <f t="shared" si="74"/>
        <v>0.1470588235294118</v>
      </c>
      <c r="CA57" s="45">
        <f t="shared" si="75"/>
        <v>0.20588235294117652</v>
      </c>
      <c r="CB57" s="45">
        <f t="shared" si="76"/>
        <v>0.2647058823529411</v>
      </c>
      <c r="CC57" s="45">
        <f t="shared" si="77"/>
        <v>0.32352941176470584</v>
      </c>
      <c r="CD57" s="45">
        <f t="shared" si="78"/>
        <v>0.38235294117647056</v>
      </c>
      <c r="CE57" s="45">
        <f t="shared" si="79"/>
        <v>0.4411764705882353</v>
      </c>
      <c r="CF57" s="45">
        <f t="shared" si="80"/>
        <v>0.5</v>
      </c>
      <c r="CG57" s="45">
        <f t="shared" si="81"/>
        <v>0.5588235294117647</v>
      </c>
      <c r="CH57" s="45">
        <f t="shared" si="82"/>
        <v>0.6176470588235294</v>
      </c>
      <c r="CI57" s="45">
        <f t="shared" si="83"/>
        <v>0.6764705882352942</v>
      </c>
      <c r="CJ57" s="45">
        <f t="shared" si="84"/>
        <v>0.7352941176470589</v>
      </c>
      <c r="CK57" s="45">
        <f t="shared" si="85"/>
        <v>0.7941176470588236</v>
      </c>
      <c r="CL57" s="45">
        <f t="shared" si="63"/>
        <v>0.8529411764705882</v>
      </c>
      <c r="CM57" s="45">
        <f t="shared" si="86"/>
        <v>0.9117647058823529</v>
      </c>
      <c r="CN57" s="45">
        <f t="shared" si="87"/>
        <v>0.9705882352941176</v>
      </c>
      <c r="CO57" s="45">
        <f t="shared" si="88"/>
        <v>1</v>
      </c>
      <c r="CP57" s="260">
        <f t="shared" si="91"/>
        <v>1640715.5663005891</v>
      </c>
      <c r="CQ57" s="260">
        <f t="shared" si="92"/>
        <v>1434140.860112974</v>
      </c>
      <c r="CR57" s="260">
        <f>(D57-E57)*BX57+((G57-H57-(I57-J57))*G$63)*BY57+((K57-L57-(M57-N57))*K$63)*BZ57+((O57-P57-(Q57-R57))*O$63)*CA57+((S57-T57-(U57-V57))*S$63)*CB57+((W57-X57-(Y57-Z57))*W$63)*CC57+((AA57-AB57-(AC57-AD57))*AA$63)*CD57+((AE57-AF57-(AG57-AH57))*AE$63)*CE57+((AI57-AJ57-(AK57-AL57))*AI$63)*CF57+((AM57-AN57-(AO57-AP57))*$AM$63)*CG57+((AQ57-AR57-(AS57-AT57))*$AQ$63)*CH57+((AU57-AV57-(AW57-AX57))*$AU$63)*CI57+((AY57-AZ57-(BA57-BB57))*$AY$63)*CJ57+((BC57-BD57-(BE57-BF57))*$BC$63)*CK57+((BG57-BH57-(BI57-BJ57))*$BG$63)*CL57+((BK57-BL57-(BM57-BN57))*$BK$63)*CM57+((BO57-BP57-(BQ57-BR57))*$BO$63)*CN57+((BS57-BT57-(BU57-BV57))*$BS$63)*CO57</f>
        <v>158465.332487189</v>
      </c>
      <c r="CT57" s="282">
        <f t="shared" si="21"/>
        <v>206574.70618761517</v>
      </c>
      <c r="CU57" s="318">
        <f t="shared" si="93"/>
        <v>0</v>
      </c>
    </row>
    <row r="58" spans="1:99" s="1" customFormat="1" ht="12.75" customHeight="1" thickBot="1">
      <c r="A58" s="426"/>
      <c r="B58" s="30" t="s">
        <v>42</v>
      </c>
      <c r="C58" s="31"/>
      <c r="D58" s="38">
        <f>SUM(D48:D57)</f>
        <v>30320282.549192045</v>
      </c>
      <c r="E58" s="38"/>
      <c r="F58" s="38">
        <f aca="true" t="shared" si="94" ref="F58:BD58">SUM(F48:F57)</f>
        <v>17410953.85569362</v>
      </c>
      <c r="G58" s="66">
        <f t="shared" si="94"/>
        <v>1429455.3900000001</v>
      </c>
      <c r="H58" s="66">
        <f t="shared" si="94"/>
        <v>0</v>
      </c>
      <c r="I58" s="66">
        <f t="shared" si="94"/>
        <v>0</v>
      </c>
      <c r="J58" s="66">
        <f t="shared" si="94"/>
        <v>0</v>
      </c>
      <c r="K58" s="115">
        <f t="shared" si="94"/>
        <v>1845035.27</v>
      </c>
      <c r="L58" s="115">
        <f t="shared" si="94"/>
        <v>0</v>
      </c>
      <c r="M58" s="115">
        <f t="shared" si="94"/>
        <v>0</v>
      </c>
      <c r="N58" s="115">
        <f t="shared" si="94"/>
        <v>0</v>
      </c>
      <c r="O58" s="67">
        <f t="shared" si="94"/>
        <v>1528257.69</v>
      </c>
      <c r="P58" s="67">
        <f t="shared" si="94"/>
        <v>0</v>
      </c>
      <c r="Q58" s="67">
        <f t="shared" si="94"/>
        <v>0</v>
      </c>
      <c r="R58" s="67">
        <f t="shared" si="94"/>
        <v>0</v>
      </c>
      <c r="S58" s="120">
        <f t="shared" si="94"/>
        <v>1585438.52</v>
      </c>
      <c r="T58" s="121">
        <f t="shared" si="94"/>
        <v>0</v>
      </c>
      <c r="U58" s="121">
        <f t="shared" si="94"/>
        <v>0</v>
      </c>
      <c r="V58" s="122">
        <f t="shared" si="94"/>
        <v>0</v>
      </c>
      <c r="W58" s="66">
        <f t="shared" si="94"/>
        <v>2332967.07</v>
      </c>
      <c r="X58" s="66">
        <f t="shared" si="94"/>
        <v>0</v>
      </c>
      <c r="Y58" s="66">
        <f t="shared" si="94"/>
        <v>0</v>
      </c>
      <c r="Z58" s="66">
        <f t="shared" si="94"/>
        <v>0</v>
      </c>
      <c r="AA58" s="115">
        <f t="shared" si="94"/>
        <v>2367867.5900000003</v>
      </c>
      <c r="AB58" s="115">
        <f t="shared" si="94"/>
        <v>0</v>
      </c>
      <c r="AC58" s="123">
        <f t="shared" si="94"/>
        <v>0</v>
      </c>
      <c r="AD58" s="115">
        <f t="shared" si="94"/>
        <v>0</v>
      </c>
      <c r="AE58" s="67">
        <f t="shared" si="94"/>
        <v>2451346.14</v>
      </c>
      <c r="AF58" s="67">
        <f t="shared" si="94"/>
        <v>0</v>
      </c>
      <c r="AG58" s="67">
        <f t="shared" si="94"/>
        <v>0</v>
      </c>
      <c r="AH58" s="116">
        <f t="shared" si="94"/>
        <v>0</v>
      </c>
      <c r="AI58" s="221">
        <f t="shared" si="94"/>
        <v>2357328.0099999993</v>
      </c>
      <c r="AJ58" s="121">
        <f t="shared" si="94"/>
        <v>0</v>
      </c>
      <c r="AK58" s="121">
        <f t="shared" si="94"/>
        <v>0</v>
      </c>
      <c r="AL58" s="122">
        <f t="shared" si="94"/>
        <v>0</v>
      </c>
      <c r="AM58" s="207">
        <f t="shared" si="94"/>
        <v>2372370</v>
      </c>
      <c r="AN58" s="241">
        <f t="shared" si="94"/>
        <v>0</v>
      </c>
      <c r="AO58" s="241">
        <f t="shared" si="94"/>
        <v>0</v>
      </c>
      <c r="AP58" s="241">
        <f t="shared" si="94"/>
        <v>0</v>
      </c>
      <c r="AQ58" s="184">
        <f t="shared" si="94"/>
        <v>2526316.8300000015</v>
      </c>
      <c r="AR58" s="184">
        <f t="shared" si="94"/>
        <v>0</v>
      </c>
      <c r="AS58" s="184">
        <f t="shared" si="94"/>
        <v>0</v>
      </c>
      <c r="AT58" s="184">
        <f t="shared" si="94"/>
        <v>0</v>
      </c>
      <c r="AU58" s="201">
        <f t="shared" si="94"/>
        <v>2378895.180000002</v>
      </c>
      <c r="AV58" s="201">
        <f t="shared" si="94"/>
        <v>0</v>
      </c>
      <c r="AW58" s="201">
        <f t="shared" si="94"/>
        <v>0</v>
      </c>
      <c r="AX58" s="201">
        <f t="shared" si="94"/>
        <v>0</v>
      </c>
      <c r="AY58" s="132">
        <f t="shared" si="94"/>
        <v>3539875.2099999995</v>
      </c>
      <c r="AZ58" s="132">
        <f t="shared" si="94"/>
        <v>0</v>
      </c>
      <c r="BA58" s="132">
        <f t="shared" si="94"/>
        <v>0</v>
      </c>
      <c r="BB58" s="132">
        <f t="shared" si="94"/>
        <v>0</v>
      </c>
      <c r="BC58" s="139">
        <f t="shared" si="94"/>
        <v>3715586.1299999994</v>
      </c>
      <c r="BD58" s="139">
        <f t="shared" si="94"/>
        <v>0</v>
      </c>
      <c r="BE58" s="139"/>
      <c r="BF58" s="139"/>
      <c r="BG58" s="256">
        <f aca="true" t="shared" si="95" ref="BG58:BP58">+SUM(BG48:BG57)</f>
        <v>4704426.76</v>
      </c>
      <c r="BH58" s="256">
        <f t="shared" si="95"/>
        <v>0</v>
      </c>
      <c r="BI58" s="256">
        <f>+SUM(BI48:BI57)</f>
        <v>0</v>
      </c>
      <c r="BJ58" s="256">
        <f t="shared" si="95"/>
        <v>0</v>
      </c>
      <c r="BK58" s="266">
        <f t="shared" si="95"/>
        <v>4008701.249999999</v>
      </c>
      <c r="BL58" s="266">
        <f t="shared" si="95"/>
        <v>0</v>
      </c>
      <c r="BM58" s="266">
        <f t="shared" si="95"/>
        <v>0</v>
      </c>
      <c r="BN58" s="266"/>
      <c r="BO58" s="272">
        <f t="shared" si="95"/>
        <v>4686893.079999998</v>
      </c>
      <c r="BP58" s="272">
        <f t="shared" si="95"/>
        <v>0</v>
      </c>
      <c r="BQ58" s="272">
        <f>+SUM(BQ48:BQ57)</f>
        <v>0</v>
      </c>
      <c r="BR58" s="272"/>
      <c r="BS58" s="278">
        <f>+SUM(BS48:BS57)</f>
        <v>3788510.2208800013</v>
      </c>
      <c r="BT58" s="278">
        <f>+SUM(BT48:BT57)</f>
        <v>0</v>
      </c>
      <c r="BU58" s="278">
        <f>+SUM(BU48:BU57)</f>
        <v>0</v>
      </c>
      <c r="BV58" s="278"/>
      <c r="BW58" s="53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261">
        <f>SUM(CP48:CP57)</f>
        <v>67970206.76168543</v>
      </c>
      <c r="CQ58" s="261">
        <f>SUM(CQ48:CQ57)</f>
        <v>28546912.64204664</v>
      </c>
      <c r="CR58" s="261">
        <f>SUM(CR48:CR57)</f>
        <v>27992012.904291637</v>
      </c>
      <c r="CT58" s="282">
        <f t="shared" si="21"/>
        <v>39423294.119638786</v>
      </c>
      <c r="CU58" s="318">
        <f t="shared" si="93"/>
        <v>0</v>
      </c>
    </row>
    <row r="59" spans="1:99" s="23" customFormat="1" ht="30" customHeight="1">
      <c r="A59" s="2"/>
      <c r="B59" s="21" t="s">
        <v>43</v>
      </c>
      <c r="C59" s="22"/>
      <c r="D59" s="32">
        <f aca="true" t="shared" si="96" ref="D59:BO59">D13+D45+D47+D58</f>
        <v>365247420.05039185</v>
      </c>
      <c r="E59" s="32">
        <f t="shared" si="96"/>
        <v>0</v>
      </c>
      <c r="F59" s="32">
        <f t="shared" si="96"/>
        <v>208920072.84576294</v>
      </c>
      <c r="G59" s="25">
        <f t="shared" si="96"/>
        <v>21991193.608861998</v>
      </c>
      <c r="H59" s="25">
        <f t="shared" si="96"/>
        <v>0</v>
      </c>
      <c r="I59" s="25">
        <f t="shared" si="96"/>
        <v>0</v>
      </c>
      <c r="J59" s="25">
        <f t="shared" si="96"/>
        <v>0</v>
      </c>
      <c r="K59" s="33">
        <f t="shared" si="96"/>
        <v>21245068.062247</v>
      </c>
      <c r="L59" s="33">
        <f t="shared" si="96"/>
        <v>6861633</v>
      </c>
      <c r="M59" s="33">
        <f t="shared" si="96"/>
        <v>0</v>
      </c>
      <c r="N59" s="33">
        <f t="shared" si="96"/>
        <v>0</v>
      </c>
      <c r="O59" s="34">
        <f t="shared" si="96"/>
        <v>15731828.199016998</v>
      </c>
      <c r="P59" s="34">
        <f t="shared" si="96"/>
        <v>0</v>
      </c>
      <c r="Q59" s="34">
        <f t="shared" si="96"/>
        <v>0</v>
      </c>
      <c r="R59" s="34">
        <f t="shared" si="96"/>
        <v>0</v>
      </c>
      <c r="S59" s="250">
        <f t="shared" si="96"/>
        <v>27177682.650000002</v>
      </c>
      <c r="T59" s="181">
        <f t="shared" si="96"/>
        <v>1983756</v>
      </c>
      <c r="U59" s="181">
        <f t="shared" si="96"/>
        <v>0</v>
      </c>
      <c r="V59" s="181">
        <f t="shared" si="96"/>
        <v>0</v>
      </c>
      <c r="W59" s="25">
        <f t="shared" si="96"/>
        <v>21210692.689999994</v>
      </c>
      <c r="X59" s="25">
        <f t="shared" si="96"/>
        <v>0</v>
      </c>
      <c r="Y59" s="25">
        <f t="shared" si="96"/>
        <v>0</v>
      </c>
      <c r="Z59" s="25">
        <f t="shared" si="96"/>
        <v>0</v>
      </c>
      <c r="AA59" s="33">
        <f t="shared" si="96"/>
        <v>22645037.58</v>
      </c>
      <c r="AB59" s="33">
        <f t="shared" si="96"/>
        <v>3019158.69</v>
      </c>
      <c r="AC59" s="33">
        <f t="shared" si="96"/>
        <v>0</v>
      </c>
      <c r="AD59" s="33">
        <f t="shared" si="96"/>
        <v>0</v>
      </c>
      <c r="AE59" s="36">
        <f t="shared" si="96"/>
        <v>25891274.3133722</v>
      </c>
      <c r="AF59" s="34">
        <f t="shared" si="96"/>
        <v>0</v>
      </c>
      <c r="AG59" s="34">
        <f t="shared" si="96"/>
        <v>0</v>
      </c>
      <c r="AH59" s="34">
        <f t="shared" si="96"/>
        <v>0</v>
      </c>
      <c r="AI59" s="222">
        <f t="shared" si="96"/>
        <v>23534302.86</v>
      </c>
      <c r="AJ59" s="181">
        <f t="shared" si="96"/>
        <v>169592.56</v>
      </c>
      <c r="AK59" s="181">
        <f t="shared" si="96"/>
        <v>0</v>
      </c>
      <c r="AL59" s="181">
        <f t="shared" si="96"/>
        <v>0</v>
      </c>
      <c r="AM59" s="223">
        <f t="shared" si="96"/>
        <v>23428599.206099994</v>
      </c>
      <c r="AN59" s="246">
        <f t="shared" si="96"/>
        <v>0</v>
      </c>
      <c r="AO59" s="247">
        <f t="shared" si="96"/>
        <v>0</v>
      </c>
      <c r="AP59" s="246">
        <f t="shared" si="96"/>
        <v>0</v>
      </c>
      <c r="AQ59" s="196">
        <f t="shared" si="96"/>
        <v>38687520.20272293</v>
      </c>
      <c r="AR59" s="196">
        <f t="shared" si="96"/>
        <v>0</v>
      </c>
      <c r="AS59" s="185">
        <f t="shared" si="96"/>
        <v>0</v>
      </c>
      <c r="AT59" s="176">
        <f t="shared" si="96"/>
        <v>0</v>
      </c>
      <c r="AU59" s="224">
        <f t="shared" si="96"/>
        <v>42601316.685</v>
      </c>
      <c r="AV59" s="224">
        <f t="shared" si="96"/>
        <v>0</v>
      </c>
      <c r="AW59" s="202">
        <f t="shared" si="96"/>
        <v>0</v>
      </c>
      <c r="AX59" s="224">
        <f t="shared" si="96"/>
        <v>0</v>
      </c>
      <c r="AY59" s="134">
        <f t="shared" si="96"/>
        <v>54988873.61200001</v>
      </c>
      <c r="AZ59" s="134">
        <f t="shared" si="96"/>
        <v>0</v>
      </c>
      <c r="BA59" s="134">
        <f t="shared" si="96"/>
        <v>0</v>
      </c>
      <c r="BB59" s="134">
        <f t="shared" si="96"/>
        <v>0</v>
      </c>
      <c r="BC59" s="141">
        <f t="shared" si="96"/>
        <v>64581286.510000005</v>
      </c>
      <c r="BD59" s="141">
        <f t="shared" si="96"/>
        <v>1434411.81</v>
      </c>
      <c r="BE59" s="141">
        <f t="shared" si="96"/>
        <v>0</v>
      </c>
      <c r="BF59" s="141">
        <f t="shared" si="96"/>
        <v>0</v>
      </c>
      <c r="BG59" s="259">
        <f t="shared" si="96"/>
        <v>77251606.8</v>
      </c>
      <c r="BH59" s="259">
        <f t="shared" si="96"/>
        <v>0</v>
      </c>
      <c r="BI59" s="259">
        <f t="shared" si="96"/>
        <v>0</v>
      </c>
      <c r="BJ59" s="259">
        <f t="shared" si="96"/>
        <v>0</v>
      </c>
      <c r="BK59" s="269">
        <f t="shared" si="96"/>
        <v>74158056.86</v>
      </c>
      <c r="BL59" s="269">
        <f t="shared" si="96"/>
        <v>0</v>
      </c>
      <c r="BM59" s="269">
        <f t="shared" si="96"/>
        <v>0</v>
      </c>
      <c r="BN59" s="269">
        <f t="shared" si="96"/>
        <v>0</v>
      </c>
      <c r="BO59" s="275">
        <f t="shared" si="96"/>
        <v>114269447.23</v>
      </c>
      <c r="BP59" s="275">
        <f aca="true" t="shared" si="97" ref="BP59:BV59">BP13+BP45+BP47+BP58</f>
        <v>1008524.13</v>
      </c>
      <c r="BQ59" s="275">
        <f>BQ13+BQ45+BQ47+BQ58</f>
        <v>0</v>
      </c>
      <c r="BR59" s="275">
        <f t="shared" si="97"/>
        <v>0</v>
      </c>
      <c r="BS59" s="281">
        <f t="shared" si="97"/>
        <v>59950964.664405346</v>
      </c>
      <c r="BT59" s="281">
        <f t="shared" si="97"/>
        <v>0</v>
      </c>
      <c r="BU59" s="281">
        <f t="shared" si="97"/>
        <v>0</v>
      </c>
      <c r="BV59" s="281">
        <f t="shared" si="97"/>
        <v>0</v>
      </c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263">
        <f>CP13+CP45+CP47+CP58</f>
        <v>976887029.871074</v>
      </c>
      <c r="CQ59" s="263">
        <f>CQ13+CQ45+CQ47+CQ58</f>
        <v>86795863.21805967</v>
      </c>
      <c r="CR59" s="263">
        <f>CR13+CR45+CR47+CR58</f>
        <v>492791918.20086056</v>
      </c>
      <c r="CT59" s="282">
        <f t="shared" si="21"/>
        <v>890091166.6530143</v>
      </c>
      <c r="CU59" s="318">
        <f>+CU58+CU47+CU45+CU13</f>
        <v>0</v>
      </c>
    </row>
    <row r="60" spans="1:96" ht="12.75" customHeight="1">
      <c r="A60" s="427" t="s">
        <v>46</v>
      </c>
      <c r="B60" s="417" t="s">
        <v>6</v>
      </c>
      <c r="C60" s="418"/>
      <c r="D60" s="408">
        <v>1</v>
      </c>
      <c r="E60" s="409"/>
      <c r="F60" s="410"/>
      <c r="G60" s="396">
        <v>0.9050653123523084</v>
      </c>
      <c r="H60" s="397"/>
      <c r="I60" s="397"/>
      <c r="J60" s="398"/>
      <c r="K60" s="393">
        <v>0.8551272714605763</v>
      </c>
      <c r="L60" s="394"/>
      <c r="M60" s="394"/>
      <c r="N60" s="395"/>
      <c r="O60" s="399">
        <v>0.7205548101940741</v>
      </c>
      <c r="P60" s="400"/>
      <c r="Q60" s="400"/>
      <c r="R60" s="401"/>
      <c r="S60" s="402">
        <v>0.6</v>
      </c>
      <c r="T60" s="403"/>
      <c r="U60" s="403"/>
      <c r="V60" s="404"/>
      <c r="W60" s="411">
        <v>0.8784561621618228</v>
      </c>
      <c r="X60" s="412"/>
      <c r="Y60" s="412"/>
      <c r="Z60" s="413"/>
      <c r="AA60" s="411">
        <v>0.8510215533619558</v>
      </c>
      <c r="AB60" s="412"/>
      <c r="AC60" s="412"/>
      <c r="AD60" s="413"/>
      <c r="AE60" s="411">
        <v>0.8767106864656454</v>
      </c>
      <c r="AF60" s="412"/>
      <c r="AG60" s="412"/>
      <c r="AH60" s="413"/>
      <c r="AI60" s="411">
        <v>0.8467329244804255</v>
      </c>
      <c r="AJ60" s="412"/>
      <c r="AK60" s="412"/>
      <c r="AL60" s="413"/>
      <c r="AM60" s="414">
        <v>1</v>
      </c>
      <c r="AN60" s="415">
        <v>0</v>
      </c>
      <c r="AO60" s="415">
        <v>0</v>
      </c>
      <c r="AP60" s="416">
        <v>0</v>
      </c>
      <c r="AQ60" s="436">
        <v>0.9492863426440378</v>
      </c>
      <c r="AR60" s="437">
        <v>0</v>
      </c>
      <c r="AS60" s="437">
        <v>0</v>
      </c>
      <c r="AT60" s="438">
        <v>0</v>
      </c>
      <c r="AU60" s="430">
        <v>0.5966549348404687</v>
      </c>
      <c r="AV60" s="431">
        <v>0</v>
      </c>
      <c r="AW60" s="431">
        <v>0</v>
      </c>
      <c r="AX60" s="432">
        <v>0</v>
      </c>
      <c r="AY60" s="433">
        <v>0.997932684422841</v>
      </c>
      <c r="AZ60" s="434"/>
      <c r="BA60" s="434"/>
      <c r="BB60" s="435"/>
      <c r="BC60" s="405">
        <f>'[1]Resumen'!$D$13</f>
        <v>0.8152270448095819</v>
      </c>
      <c r="BD60" s="406"/>
      <c r="BE60" s="406"/>
      <c r="BF60" s="407"/>
      <c r="BG60" s="439">
        <f>'[2]Resumen'!$D$13</f>
        <v>0.935712723395479</v>
      </c>
      <c r="BH60" s="440"/>
      <c r="BI60" s="440"/>
      <c r="BJ60" s="441"/>
      <c r="BK60" s="451">
        <f>'[3]Resumen'!$D$13</f>
        <v>0.8937843847540131</v>
      </c>
      <c r="BL60" s="452"/>
      <c r="BM60" s="452"/>
      <c r="BN60" s="453"/>
      <c r="BO60" s="459">
        <f>'[5]Resumen'!$D$13</f>
        <v>0.9</v>
      </c>
      <c r="BP60" s="460"/>
      <c r="BQ60" s="460"/>
      <c r="BR60" s="461"/>
      <c r="BS60" s="462">
        <f>'[4]Resumen'!$D$13</f>
        <v>0.7999999999999999</v>
      </c>
      <c r="BT60" s="463"/>
      <c r="BU60" s="463"/>
      <c r="BV60" s="464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</row>
    <row r="61" spans="1:96" ht="12.75">
      <c r="A61" s="428"/>
      <c r="B61" s="417" t="s">
        <v>16</v>
      </c>
      <c r="C61" s="418"/>
      <c r="D61" s="408">
        <v>1</v>
      </c>
      <c r="E61" s="409"/>
      <c r="F61" s="410"/>
      <c r="G61" s="396">
        <v>0.8725864004484758</v>
      </c>
      <c r="H61" s="397"/>
      <c r="I61" s="397"/>
      <c r="J61" s="398"/>
      <c r="K61" s="393">
        <v>0.8676925522204391</v>
      </c>
      <c r="L61" s="394"/>
      <c r="M61" s="394"/>
      <c r="N61" s="395"/>
      <c r="O61" s="399">
        <v>0.829885249347181</v>
      </c>
      <c r="P61" s="400"/>
      <c r="Q61" s="400"/>
      <c r="R61" s="401"/>
      <c r="S61" s="402">
        <v>0.8782798244820564</v>
      </c>
      <c r="T61" s="403"/>
      <c r="U61" s="403"/>
      <c r="V61" s="404"/>
      <c r="W61" s="411">
        <v>0.8498214964289623</v>
      </c>
      <c r="X61" s="412"/>
      <c r="Y61" s="412"/>
      <c r="Z61" s="413"/>
      <c r="AA61" s="411">
        <v>0.8812210021442073</v>
      </c>
      <c r="AB61" s="412"/>
      <c r="AC61" s="412"/>
      <c r="AD61" s="413"/>
      <c r="AE61" s="411">
        <v>0.8552983946948819</v>
      </c>
      <c r="AF61" s="412"/>
      <c r="AG61" s="412"/>
      <c r="AH61" s="413"/>
      <c r="AI61" s="411">
        <v>0.8649005287424227</v>
      </c>
      <c r="AJ61" s="412"/>
      <c r="AK61" s="412"/>
      <c r="AL61" s="413"/>
      <c r="AM61" s="414">
        <v>0.7733575902062733</v>
      </c>
      <c r="AN61" s="415">
        <v>0</v>
      </c>
      <c r="AO61" s="415">
        <v>0</v>
      </c>
      <c r="AP61" s="416">
        <v>0</v>
      </c>
      <c r="AQ61" s="436">
        <v>0.885616624518406</v>
      </c>
      <c r="AR61" s="437">
        <v>0</v>
      </c>
      <c r="AS61" s="437">
        <v>0</v>
      </c>
      <c r="AT61" s="438">
        <v>0</v>
      </c>
      <c r="AU61" s="430">
        <v>0.819727051974433</v>
      </c>
      <c r="AV61" s="431">
        <v>0</v>
      </c>
      <c r="AW61" s="431">
        <v>0</v>
      </c>
      <c r="AX61" s="432">
        <v>0</v>
      </c>
      <c r="AY61" s="433">
        <v>0.8413287006433159</v>
      </c>
      <c r="AZ61" s="434"/>
      <c r="BA61" s="434"/>
      <c r="BB61" s="435"/>
      <c r="BC61" s="405">
        <f>'[1]Resumen'!$D$39</f>
        <v>0.843728847466</v>
      </c>
      <c r="BD61" s="406"/>
      <c r="BE61" s="406"/>
      <c r="BF61" s="407"/>
      <c r="BG61" s="439">
        <f>'[2]Resumen'!$D$39</f>
        <v>0.7845586863597603</v>
      </c>
      <c r="BH61" s="440"/>
      <c r="BI61" s="440"/>
      <c r="BJ61" s="441"/>
      <c r="BK61" s="451">
        <f>'[3]Resumen'!$D$39</f>
        <v>0.8311485554143326</v>
      </c>
      <c r="BL61" s="452"/>
      <c r="BM61" s="452"/>
      <c r="BN61" s="453"/>
      <c r="BO61" s="459">
        <f>'[5]Resumen'!$D$39</f>
        <v>0.8282267955598267</v>
      </c>
      <c r="BP61" s="460"/>
      <c r="BQ61" s="460"/>
      <c r="BR61" s="461"/>
      <c r="BS61" s="462">
        <f>'[4]Resumen'!$D$39</f>
        <v>0.8000000000000002</v>
      </c>
      <c r="BT61" s="463"/>
      <c r="BU61" s="463"/>
      <c r="BV61" s="464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</row>
    <row r="62" spans="1:96" ht="12.75">
      <c r="A62" s="428"/>
      <c r="B62" s="417" t="s">
        <v>35</v>
      </c>
      <c r="C62" s="418"/>
      <c r="D62" s="408">
        <v>1</v>
      </c>
      <c r="E62" s="409"/>
      <c r="F62" s="410"/>
      <c r="G62" s="396">
        <v>1</v>
      </c>
      <c r="H62" s="397"/>
      <c r="I62" s="397"/>
      <c r="J62" s="398"/>
      <c r="K62" s="393">
        <v>1</v>
      </c>
      <c r="L62" s="394"/>
      <c r="M62" s="394"/>
      <c r="N62" s="395"/>
      <c r="O62" s="399">
        <v>1</v>
      </c>
      <c r="P62" s="400"/>
      <c r="Q62" s="400"/>
      <c r="R62" s="401"/>
      <c r="S62" s="402">
        <v>1</v>
      </c>
      <c r="T62" s="403"/>
      <c r="U62" s="403"/>
      <c r="V62" s="404"/>
      <c r="W62" s="411">
        <v>0.9199999999999998</v>
      </c>
      <c r="X62" s="412"/>
      <c r="Y62" s="412"/>
      <c r="Z62" s="413"/>
      <c r="AA62" s="411">
        <v>0.92</v>
      </c>
      <c r="AB62" s="412"/>
      <c r="AC62" s="412"/>
      <c r="AD62" s="413"/>
      <c r="AE62" s="411">
        <v>0.92</v>
      </c>
      <c r="AF62" s="412"/>
      <c r="AG62" s="412"/>
      <c r="AH62" s="413"/>
      <c r="AI62" s="411">
        <v>0.9199999999999998</v>
      </c>
      <c r="AJ62" s="412"/>
      <c r="AK62" s="412"/>
      <c r="AL62" s="413"/>
      <c r="AM62" s="414">
        <v>1</v>
      </c>
      <c r="AN62" s="415">
        <v>0</v>
      </c>
      <c r="AO62" s="415">
        <v>0</v>
      </c>
      <c r="AP62" s="416">
        <v>0</v>
      </c>
      <c r="AQ62" s="436">
        <v>1</v>
      </c>
      <c r="AR62" s="437">
        <v>0</v>
      </c>
      <c r="AS62" s="437">
        <v>0</v>
      </c>
      <c r="AT62" s="438">
        <v>0</v>
      </c>
      <c r="AU62" s="430">
        <v>1</v>
      </c>
      <c r="AV62" s="431">
        <v>0</v>
      </c>
      <c r="AW62" s="431">
        <v>0</v>
      </c>
      <c r="AX62" s="432">
        <v>0</v>
      </c>
      <c r="AY62" s="433">
        <v>1</v>
      </c>
      <c r="AZ62" s="434"/>
      <c r="BA62" s="434"/>
      <c r="BB62" s="435"/>
      <c r="BC62" s="405">
        <f>'[1]Resumen'!$D$41</f>
        <v>0.9000000000000002</v>
      </c>
      <c r="BD62" s="406"/>
      <c r="BE62" s="406"/>
      <c r="BF62" s="407"/>
      <c r="BG62" s="439">
        <f>'[2]Resumen'!$D$41</f>
        <v>0.8999999999999998</v>
      </c>
      <c r="BH62" s="440"/>
      <c r="BI62" s="440"/>
      <c r="BJ62" s="441"/>
      <c r="BK62" s="451">
        <f>'[3]Resumen'!$D$41</f>
        <v>0.9</v>
      </c>
      <c r="BL62" s="452"/>
      <c r="BM62" s="452"/>
      <c r="BN62" s="453"/>
      <c r="BO62" s="459">
        <f>'[5]Resumen'!$D$41</f>
        <v>0.8999999999999998</v>
      </c>
      <c r="BP62" s="460"/>
      <c r="BQ62" s="460"/>
      <c r="BR62" s="461"/>
      <c r="BS62" s="462">
        <f>'[4]Resumen'!$D$41</f>
        <v>0.8</v>
      </c>
      <c r="BT62" s="463"/>
      <c r="BU62" s="463"/>
      <c r="BV62" s="464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</row>
    <row r="63" spans="1:96" ht="12.75">
      <c r="A63" s="429"/>
      <c r="B63" s="417" t="s">
        <v>44</v>
      </c>
      <c r="C63" s="418"/>
      <c r="D63" s="408">
        <v>1</v>
      </c>
      <c r="E63" s="409"/>
      <c r="F63" s="410"/>
      <c r="G63" s="396">
        <v>0.9205248146988343</v>
      </c>
      <c r="H63" s="397"/>
      <c r="I63" s="397"/>
      <c r="J63" s="398"/>
      <c r="K63" s="393">
        <v>0.9063397265028977</v>
      </c>
      <c r="L63" s="394"/>
      <c r="M63" s="394"/>
      <c r="N63" s="395"/>
      <c r="O63" s="399">
        <v>0.9365173657330002</v>
      </c>
      <c r="P63" s="400"/>
      <c r="Q63" s="400"/>
      <c r="R63" s="401"/>
      <c r="S63" s="402">
        <v>0.6</v>
      </c>
      <c r="T63" s="403"/>
      <c r="U63" s="403"/>
      <c r="V63" s="404"/>
      <c r="W63" s="411">
        <v>0.7000000000000005</v>
      </c>
      <c r="X63" s="412"/>
      <c r="Y63" s="412"/>
      <c r="Z63" s="413"/>
      <c r="AA63" s="411">
        <v>0.7180476012174314</v>
      </c>
      <c r="AB63" s="412"/>
      <c r="AC63" s="412"/>
      <c r="AD63" s="413"/>
      <c r="AE63" s="411">
        <v>0.7000000000000002</v>
      </c>
      <c r="AF63" s="412"/>
      <c r="AG63" s="412"/>
      <c r="AH63" s="413"/>
      <c r="AI63" s="411">
        <v>0.6999999999999997</v>
      </c>
      <c r="AJ63" s="412"/>
      <c r="AK63" s="412"/>
      <c r="AL63" s="413"/>
      <c r="AM63" s="414">
        <v>0.7864926737957928</v>
      </c>
      <c r="AN63" s="415">
        <v>0</v>
      </c>
      <c r="AO63" s="415">
        <v>0</v>
      </c>
      <c r="AP63" s="416">
        <v>0</v>
      </c>
      <c r="AQ63" s="436">
        <v>0.888252619627467</v>
      </c>
      <c r="AR63" s="437">
        <v>0</v>
      </c>
      <c r="AS63" s="437">
        <v>0</v>
      </c>
      <c r="AT63" s="438">
        <v>0</v>
      </c>
      <c r="AU63" s="430">
        <v>0.7999999999999988</v>
      </c>
      <c r="AV63" s="431">
        <v>0</v>
      </c>
      <c r="AW63" s="431">
        <v>0</v>
      </c>
      <c r="AX63" s="432">
        <v>0</v>
      </c>
      <c r="AY63" s="433">
        <v>0.8</v>
      </c>
      <c r="AZ63" s="434"/>
      <c r="BA63" s="434"/>
      <c r="BB63" s="435"/>
      <c r="BC63" s="405">
        <f>'[1]Resumen'!$D$45</f>
        <v>0.8025930231901262</v>
      </c>
      <c r="BD63" s="406"/>
      <c r="BE63" s="406"/>
      <c r="BF63" s="407"/>
      <c r="BG63" s="439">
        <f>'[2]Resumen'!$D$45</f>
        <v>0.8004567580939446</v>
      </c>
      <c r="BH63" s="440"/>
      <c r="BI63" s="440"/>
      <c r="BJ63" s="441"/>
      <c r="BK63" s="451">
        <f>'[3]Resumen'!$D$45</f>
        <v>0.7999999999999999</v>
      </c>
      <c r="BL63" s="452"/>
      <c r="BM63" s="452"/>
      <c r="BN63" s="453"/>
      <c r="BO63" s="459">
        <f>'[5]Resumen'!$D$45</f>
        <v>0.8000000000000005</v>
      </c>
      <c r="BP63" s="460"/>
      <c r="BQ63" s="460"/>
      <c r="BR63" s="461"/>
      <c r="BS63" s="462">
        <f>'[4]Resumen'!$D$45</f>
        <v>0.7999999999999993</v>
      </c>
      <c r="BT63" s="463"/>
      <c r="BU63" s="463"/>
      <c r="BV63" s="464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</row>
    <row r="64" ht="12.75" customHeight="1"/>
    <row r="66" spans="4:21" ht="1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8" ht="12.75" customHeight="1"/>
    <row r="70" ht="12.75" customHeight="1"/>
    <row r="81" ht="12.75" customHeight="1"/>
  </sheetData>
  <sheetProtection password="CCC5" sheet="1"/>
  <mergeCells count="196">
    <mergeCell ref="A1:CE1"/>
    <mergeCell ref="A2:A4"/>
    <mergeCell ref="B2:B4"/>
    <mergeCell ref="C2:C4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CP2:CR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W3:BW4"/>
    <mergeCell ref="BX3:BX4"/>
    <mergeCell ref="BY3:BY4"/>
    <mergeCell ref="BZ3:BZ4"/>
    <mergeCell ref="CA3:CA4"/>
    <mergeCell ref="CL3:CL4"/>
    <mergeCell ref="CM3:CM4"/>
    <mergeCell ref="CB3:CB4"/>
    <mergeCell ref="CC3:CC4"/>
    <mergeCell ref="CD3:CD4"/>
    <mergeCell ref="CE3:CE4"/>
    <mergeCell ref="CF3:CF4"/>
    <mergeCell ref="CG3:CG4"/>
    <mergeCell ref="CN3:CN4"/>
    <mergeCell ref="CP3:CP4"/>
    <mergeCell ref="CQ3:CQ4"/>
    <mergeCell ref="CR3:CR4"/>
    <mergeCell ref="A5:A13"/>
    <mergeCell ref="A46:A47"/>
    <mergeCell ref="CH3:CH4"/>
    <mergeCell ref="CI3:CI4"/>
    <mergeCell ref="CJ3:CJ4"/>
    <mergeCell ref="CK3:CK4"/>
    <mergeCell ref="A48:A58"/>
    <mergeCell ref="A60:A63"/>
    <mergeCell ref="B60:C60"/>
    <mergeCell ref="D60:F60"/>
    <mergeCell ref="G60:J60"/>
    <mergeCell ref="K60:N60"/>
    <mergeCell ref="B63:C63"/>
    <mergeCell ref="D63:F63"/>
    <mergeCell ref="G63:J63"/>
    <mergeCell ref="K63:N63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B61:C61"/>
    <mergeCell ref="D61:F61"/>
    <mergeCell ref="G61:J61"/>
    <mergeCell ref="K61:N61"/>
    <mergeCell ref="O61:R61"/>
    <mergeCell ref="S61:V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BK61:BN61"/>
    <mergeCell ref="BO61:BR61"/>
    <mergeCell ref="B62:C62"/>
    <mergeCell ref="D62:F62"/>
    <mergeCell ref="G62:J62"/>
    <mergeCell ref="K62:N62"/>
    <mergeCell ref="O62:R62"/>
    <mergeCell ref="S62:V62"/>
    <mergeCell ref="BC62:BF62"/>
    <mergeCell ref="BG62:BJ62"/>
    <mergeCell ref="BK62:BN62"/>
    <mergeCell ref="BO62:BR62"/>
    <mergeCell ref="W62:Z62"/>
    <mergeCell ref="AA62:AD62"/>
    <mergeCell ref="AE62:AH62"/>
    <mergeCell ref="AI62:AL62"/>
    <mergeCell ref="AM62:AP62"/>
    <mergeCell ref="AQ62:AT62"/>
    <mergeCell ref="O63:R63"/>
    <mergeCell ref="S63:V63"/>
    <mergeCell ref="W63:Z63"/>
    <mergeCell ref="AA63:AD63"/>
    <mergeCell ref="AE63:AH63"/>
    <mergeCell ref="AI63:AL63"/>
    <mergeCell ref="BS61:BV61"/>
    <mergeCell ref="BS62:BV62"/>
    <mergeCell ref="AM63:AP63"/>
    <mergeCell ref="AQ63:AT63"/>
    <mergeCell ref="AU63:AX63"/>
    <mergeCell ref="AY63:BB63"/>
    <mergeCell ref="BC63:BF63"/>
    <mergeCell ref="BG63:BJ63"/>
    <mergeCell ref="AU62:AX62"/>
    <mergeCell ref="AY62:BB62"/>
    <mergeCell ref="BS63:BV63"/>
    <mergeCell ref="CO3:CO4"/>
    <mergeCell ref="BK63:BN63"/>
    <mergeCell ref="BO63:BR63"/>
    <mergeCell ref="BS2:BV2"/>
    <mergeCell ref="BS3:BS4"/>
    <mergeCell ref="BT3:BT4"/>
    <mergeCell ref="BU3:BU4"/>
    <mergeCell ref="BV3:BV4"/>
    <mergeCell ref="BS60:BV60"/>
  </mergeCells>
  <printOptions/>
  <pageMargins left="0.35433070866141736" right="0.2362204724409449" top="0.31496062992125984" bottom="0.6299212598425197" header="0.31496062992125984" footer="0.31496062992125984"/>
  <pageSetup horizontalDpi="600" verticalDpi="600" orientation="portrait" scale="90" r:id="rId3"/>
  <headerFoot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sortiz</dc:creator>
  <cp:keywords/>
  <dc:description/>
  <cp:lastModifiedBy>JennyDL</cp:lastModifiedBy>
  <cp:lastPrinted>2018-09-26T16:49:01Z</cp:lastPrinted>
  <dcterms:created xsi:type="dcterms:W3CDTF">2004-05-28T13:37:52Z</dcterms:created>
  <dcterms:modified xsi:type="dcterms:W3CDTF">2018-09-26T19:16:15Z</dcterms:modified>
  <cp:category/>
  <cp:version/>
  <cp:contentType/>
  <cp:contentStatus/>
</cp:coreProperties>
</file>