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AA-01-Resumen" sheetId="1" r:id="rId1"/>
    <sheet name="AA-01-2014" sheetId="2" r:id="rId2"/>
    <sheet name="AA-01-2015" sheetId="3" r:id="rId3"/>
    <sheet name="AA-01-2016" sheetId="4" r:id="rId4"/>
    <sheet name="AA-01-2017" sheetId="5" r:id="rId5"/>
    <sheet name="AA-01-2018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<sst xmlns="http://schemas.openxmlformats.org/spreadsheetml/2006/main" count="853" uniqueCount="118">
  <si>
    <t>LÍNEA DE NEGOCIO</t>
  </si>
  <si>
    <t>CUENTAS</t>
  </si>
  <si>
    <t>Vida útil estándar</t>
  </si>
  <si>
    <t>RETIROS ACUMUL</t>
  </si>
  <si>
    <t>ATR</t>
  </si>
  <si>
    <t xml:space="preserve">ADICIONES </t>
  </si>
  <si>
    <t>PROPIEDADES Y PLANTA</t>
  </si>
  <si>
    <t>Planta Intangible</t>
  </si>
  <si>
    <t xml:space="preserve">Terrenos </t>
  </si>
  <si>
    <t>Edificios y mejoras</t>
  </si>
  <si>
    <t>Mobiliario y equipo de oficina</t>
  </si>
  <si>
    <t>Equipo de computación</t>
  </si>
  <si>
    <t>Equipos de transporte y carga</t>
  </si>
  <si>
    <t>Equipos de comunicaciones</t>
  </si>
  <si>
    <t>Otros equipos de uso general</t>
  </si>
  <si>
    <t>TOTAL PROPIEDADES Y PLANTA</t>
  </si>
  <si>
    <t>SISTEMA DE DISTRIBUCIÓN</t>
  </si>
  <si>
    <t>Activos intangibles (software)</t>
  </si>
  <si>
    <t>Alta tensión AT (230 y 115 Kv)</t>
  </si>
  <si>
    <t>Media tensión MT</t>
  </si>
  <si>
    <t>Líneas aéreas de 34,5 kV</t>
  </si>
  <si>
    <t>Líneas aéreas de 13,8 kV</t>
  </si>
  <si>
    <t>Líneas aéreas de otras tensiones</t>
  </si>
  <si>
    <t>Líneas subterráneas de 34,5 kV</t>
  </si>
  <si>
    <t>Líneas subterráneas de 13,8 kV</t>
  </si>
  <si>
    <t>Líneas subterráneas de otras tensiones</t>
  </si>
  <si>
    <t>Subestaciones  34,5 kV / MT</t>
  </si>
  <si>
    <t>Subestaciones  13,8 kV / MT</t>
  </si>
  <si>
    <t>Otras subestaciones  MT/MT</t>
  </si>
  <si>
    <t>Baja tensión BT (&lt;600V)</t>
  </si>
  <si>
    <t>Líneas aéreas BT</t>
  </si>
  <si>
    <t>Líneas subterráneas BT</t>
  </si>
  <si>
    <t>Otros equipos del sistema de distribución</t>
  </si>
  <si>
    <t>Equipos de computación</t>
  </si>
  <si>
    <t>TOTAL SISTEMA DE DISTRIBUCIÓN</t>
  </si>
  <si>
    <t>ALUMBRADO PÚBLICO</t>
  </si>
  <si>
    <t>Lámparas, accesorios y postes de alumbrado público</t>
  </si>
  <si>
    <t>TOTAL ALUMBRADO PÚBLICO</t>
  </si>
  <si>
    <t>COMERCIALIZACIÓN</t>
  </si>
  <si>
    <t>Terrenos</t>
  </si>
  <si>
    <t>Sistema de medidores y accesorios</t>
  </si>
  <si>
    <t>Otros equipos del sistema de comercialización</t>
  </si>
  <si>
    <t>TOTAL SISTEMA DE COMERCIALIZACIÓN</t>
  </si>
  <si>
    <t>TOTAL PROPIEDADES Y PLANTA + SISTEMA DE DISTRIBUCIÓN + ALUMBRADO PÚBLICO + COMERCIALIZACIÓN</t>
  </si>
  <si>
    <t>SISTEMA DE COMERCIALIZACIÓN</t>
  </si>
  <si>
    <t>ATR Retiros acumul</t>
  </si>
  <si>
    <t>COEFICIENTE DE EFICIENCIA</t>
  </si>
  <si>
    <t>Centro de transformación  34,5 kV / BT</t>
  </si>
  <si>
    <t>Centro de transformación  13,8 kV / BT</t>
  </si>
  <si>
    <t>Otros centros de transformación  MT/BT</t>
  </si>
  <si>
    <t>Acometidas BT</t>
  </si>
  <si>
    <t>Despachos de maniobra y SCADA</t>
  </si>
  <si>
    <t>Equipos de medición y control de la calidad del suministro</t>
  </si>
  <si>
    <t>Centros de reflexión MT</t>
  </si>
  <si>
    <t>Equipos de medida SMEC</t>
  </si>
  <si>
    <t>PLANILLA AA-01</t>
  </si>
  <si>
    <t xml:space="preserve"> BC BRUTA  31/12</t>
  </si>
  <si>
    <t xml:space="preserve"> BC BRUTA tdep  31/12</t>
  </si>
  <si>
    <t>BC NETA 31/12</t>
  </si>
  <si>
    <t>Otros equipos del sistema de Distribución</t>
  </si>
  <si>
    <t>SISTEMA DE</t>
  </si>
  <si>
    <t>DISTRIBUCION</t>
  </si>
  <si>
    <t>Vida activos 2006</t>
  </si>
  <si>
    <t>Año de alta activos &lt; 2005</t>
  </si>
  <si>
    <t>Vida activos 2007</t>
  </si>
  <si>
    <t>Vida activos 2008</t>
  </si>
  <si>
    <t>Vida activos 2009</t>
  </si>
  <si>
    <t>Vida activos 2010</t>
  </si>
  <si>
    <t>t&lt;2001</t>
  </si>
  <si>
    <t xml:space="preserve"> BC BRUTA  31/12/01</t>
  </si>
  <si>
    <t>BC NETA 31/12/01</t>
  </si>
  <si>
    <t>Vida activos &lt; 2001</t>
  </si>
  <si>
    <t>Vida activos 2002</t>
  </si>
  <si>
    <t>Vida activos 2003</t>
  </si>
  <si>
    <t>Vida activos 2004</t>
  </si>
  <si>
    <t>Vida activos 2005</t>
  </si>
  <si>
    <t>Vida activos 2011</t>
  </si>
  <si>
    <t>Vida activos 2012</t>
  </si>
  <si>
    <t>Vida activos 2013</t>
  </si>
  <si>
    <t>Vida activos 2014</t>
  </si>
  <si>
    <t>Propiedades y planta</t>
  </si>
  <si>
    <t>BCBruto</t>
  </si>
  <si>
    <t>BCNeta</t>
  </si>
  <si>
    <t>Sistema de distribución</t>
  </si>
  <si>
    <t>Alumbrado Público</t>
  </si>
  <si>
    <t>Comercialización</t>
  </si>
  <si>
    <t>Eficiencia</t>
  </si>
  <si>
    <t>BCD</t>
  </si>
  <si>
    <t>BCC</t>
  </si>
  <si>
    <t>BCNC</t>
  </si>
  <si>
    <t>BCAP</t>
  </si>
  <si>
    <t>BCDN</t>
  </si>
  <si>
    <t>BCNAP</t>
  </si>
  <si>
    <t>Depr RETIROS ACUMUL</t>
  </si>
  <si>
    <t>Base de Capital</t>
  </si>
  <si>
    <t xml:space="preserve">Líneas aéreas </t>
  </si>
  <si>
    <t>Líneas subterraneas</t>
  </si>
  <si>
    <t>Subestaciones AT/BT</t>
  </si>
  <si>
    <t>Vida activos 2015</t>
  </si>
  <si>
    <t>Vida activos 2016</t>
  </si>
  <si>
    <t>Vida activos 2017</t>
  </si>
  <si>
    <t>Vida activos 2018</t>
  </si>
  <si>
    <t>Inversiones</t>
  </si>
  <si>
    <t xml:space="preserve">Total </t>
  </si>
  <si>
    <t>Base (Jun 2018)</t>
  </si>
  <si>
    <t xml:space="preserve"> BC BRUTA  Changuinola</t>
  </si>
  <si>
    <t>BC NETA Changuinola</t>
  </si>
  <si>
    <t>OER</t>
  </si>
  <si>
    <t>Vida activos Changi</t>
  </si>
  <si>
    <t xml:space="preserve">EDECHI 2014 </t>
  </si>
  <si>
    <t>EDECHI 2015</t>
  </si>
  <si>
    <t>EDECHI 2016</t>
  </si>
  <si>
    <t>EDECHI 2017</t>
  </si>
  <si>
    <t>EDECHI 2018/junio</t>
  </si>
  <si>
    <t>BCBruta</t>
  </si>
  <si>
    <t>Tipo de Activo</t>
  </si>
  <si>
    <t>Base sin lo total depreciado</t>
  </si>
  <si>
    <t>Retiros</t>
  </si>
</sst>
</file>

<file path=xl/styles.xml><?xml version="1.0" encoding="utf-8"?>
<styleSheet xmlns="http://schemas.openxmlformats.org/spreadsheetml/2006/main">
  <numFmts count="5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_-* #,##0\ &quot;pta&quot;_-;\-* #,##0\ &quot;pta&quot;_-;_-* &quot;-&quot;\ &quot;pta&quot;_-;_-@_-"/>
    <numFmt numFmtId="197" formatCode="_-* #,##0.00\ &quot;pta&quot;_-;\-* #,##0.00\ &quot;pta&quot;_-;_-* &quot;-&quot;??\ &quot;pta&quot;_-;_-@_-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0.0"/>
    <numFmt numFmtId="201" formatCode="_(* #,##0_);_(* \(#,##0\);_(* &quot;-&quot;??_);_(@_)"/>
    <numFmt numFmtId="202" formatCode="0.0000"/>
    <numFmt numFmtId="203" formatCode="_-* #,##0\ _P_t_a_-;\-* #,##0\ _P_t_a_-;_-* &quot;-&quot;??\ _P_t_a_-;_-@_-"/>
    <numFmt numFmtId="204" formatCode="_-* #,##0.0000\ _€_-;\-* #,##0.0000\ _€_-;_-* &quot;-&quot;????\ _€_-;_-@_-"/>
    <numFmt numFmtId="205" formatCode="_-[$B/.-180A]\ * #,##0.00_ ;_-[$B/.-180A]\ * \-#,##0.00\ ;_-[$B/.-180A]\ * &quot;-&quot;??_ ;_-@_ "/>
    <numFmt numFmtId="206" formatCode="[$-409]mmm\-yy;@"/>
    <numFmt numFmtId="207" formatCode="_-[$B/.-180A]\ * #,##0_ ;_-[$B/.-180A]\ * \-#,##0\ ;_-[$B/.-180A]\ * &quot;-&quot;??_ ;_-@_ "/>
    <numFmt numFmtId="208" formatCode="_-* #,##0.0000\ _$_-;\-* #,##0.0000\ _$_-;_-* &quot;-&quot;????\ _$_-;_-@_-"/>
    <numFmt numFmtId="209" formatCode="#,##0_ ;\-#,##0\ 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_-[$B/.-180A]* #,##0.00_-;\-[$B/.-180A]* #,##0.00_-;_-[$B/.-180A]* &quot;-&quot;??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36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2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6" borderId="19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3" borderId="10" xfId="0" applyFont="1" applyFill="1" applyBorder="1" applyAlignment="1">
      <alignment horizontal="justify" vertical="top" wrapText="1"/>
    </xf>
    <xf numFmtId="1" fontId="0" fillId="37" borderId="22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10" fillId="33" borderId="19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1" fontId="0" fillId="38" borderId="22" xfId="0" applyNumberFormat="1" applyFill="1" applyBorder="1" applyAlignment="1">
      <alignment horizontal="center" vertical="center"/>
    </xf>
    <xf numFmtId="1" fontId="0" fillId="39" borderId="22" xfId="0" applyNumberFormat="1" applyFill="1" applyBorder="1" applyAlignment="1">
      <alignment horizontal="center" vertical="center"/>
    </xf>
    <xf numFmtId="1" fontId="0" fillId="40" borderId="22" xfId="0" applyNumberForma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/>
    </xf>
    <xf numFmtId="1" fontId="0" fillId="40" borderId="10" xfId="0" applyNumberFormat="1" applyFill="1" applyBorder="1" applyAlignment="1">
      <alignment horizontal="center" vertical="center"/>
    </xf>
    <xf numFmtId="3" fontId="11" fillId="38" borderId="10" xfId="49" applyNumberFormat="1" applyFont="1" applyFill="1" applyBorder="1" applyAlignment="1">
      <alignment horizontal="right"/>
    </xf>
    <xf numFmtId="3" fontId="5" fillId="38" borderId="24" xfId="0" applyNumberFormat="1" applyFont="1" applyFill="1" applyBorder="1" applyAlignment="1">
      <alignment horizontal="center"/>
    </xf>
    <xf numFmtId="3" fontId="11" fillId="38" borderId="25" xfId="49" applyNumberFormat="1" applyFont="1" applyFill="1" applyBorder="1" applyAlignment="1">
      <alignment horizontal="right"/>
    </xf>
    <xf numFmtId="3" fontId="11" fillId="41" borderId="10" xfId="49" applyNumberFormat="1" applyFont="1" applyFill="1" applyBorder="1" applyAlignment="1">
      <alignment/>
    </xf>
    <xf numFmtId="3" fontId="11" fillId="38" borderId="26" xfId="49" applyNumberFormat="1" applyFont="1" applyFill="1" applyBorder="1" applyAlignment="1">
      <alignment horizontal="right"/>
    </xf>
    <xf numFmtId="3" fontId="11" fillId="38" borderId="11" xfId="49" applyNumberFormat="1" applyFont="1" applyFill="1" applyBorder="1" applyAlignment="1">
      <alignment horizontal="right"/>
    </xf>
    <xf numFmtId="2" fontId="0" fillId="35" borderId="10" xfId="0" applyNumberFormat="1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5" fillId="42" borderId="24" xfId="0" applyNumberFormat="1" applyFon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3" fontId="11" fillId="43" borderId="10" xfId="49" applyNumberFormat="1" applyFont="1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3" fontId="5" fillId="43" borderId="24" xfId="0" applyNumberFormat="1" applyFont="1" applyFill="1" applyBorder="1" applyAlignment="1">
      <alignment horizontal="center"/>
    </xf>
    <xf numFmtId="3" fontId="0" fillId="43" borderId="10" xfId="0" applyNumberFormat="1" applyFill="1" applyBorder="1" applyAlignment="1">
      <alignment horizontal="center"/>
    </xf>
    <xf numFmtId="0" fontId="5" fillId="42" borderId="24" xfId="0" applyFont="1" applyFill="1" applyBorder="1" applyAlignment="1">
      <alignment horizontal="center"/>
    </xf>
    <xf numFmtId="0" fontId="0" fillId="35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3" fontId="11" fillId="37" borderId="10" xfId="49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201" fontId="11" fillId="39" borderId="21" xfId="49" applyNumberFormat="1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9" borderId="10" xfId="0" applyNumberFormat="1" applyFill="1" applyBorder="1" applyAlignment="1">
      <alignment horizontal="center"/>
    </xf>
    <xf numFmtId="3" fontId="11" fillId="40" borderId="10" xfId="49" applyNumberFormat="1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3" fontId="5" fillId="37" borderId="24" xfId="0" applyNumberFormat="1" applyFont="1" applyFill="1" applyBorder="1" applyAlignment="1">
      <alignment horizontal="center"/>
    </xf>
    <xf numFmtId="3" fontId="5" fillId="40" borderId="24" xfId="0" applyNumberFormat="1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3" fontId="11" fillId="39" borderId="21" xfId="49" applyNumberFormat="1" applyFont="1" applyFill="1" applyBorder="1" applyAlignment="1">
      <alignment/>
    </xf>
    <xf numFmtId="0" fontId="0" fillId="39" borderId="22" xfId="0" applyNumberFormat="1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11" fillId="33" borderId="10" xfId="49" applyNumberFormat="1" applyFont="1" applyFill="1" applyBorder="1" applyAlignment="1">
      <alignment/>
    </xf>
    <xf numFmtId="0" fontId="0" fillId="44" borderId="10" xfId="0" applyNumberFormat="1" applyFill="1" applyBorder="1" applyAlignment="1">
      <alignment horizontal="center"/>
    </xf>
    <xf numFmtId="3" fontId="11" fillId="39" borderId="10" xfId="49" applyNumberFormat="1" applyFont="1" applyFill="1" applyBorder="1" applyAlignment="1">
      <alignment/>
    </xf>
    <xf numFmtId="3" fontId="0" fillId="41" borderId="10" xfId="0" applyNumberFormat="1" applyFill="1" applyBorder="1" applyAlignment="1">
      <alignment horizontal="center"/>
    </xf>
    <xf numFmtId="3" fontId="11" fillId="39" borderId="15" xfId="49" applyNumberFormat="1" applyFon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9" borderId="11" xfId="0" applyNumberFormat="1" applyFill="1" applyBorder="1" applyAlignment="1">
      <alignment horizontal="center"/>
    </xf>
    <xf numFmtId="201" fontId="11" fillId="40" borderId="21" xfId="49" applyNumberFormat="1" applyFont="1" applyFill="1" applyBorder="1" applyAlignment="1">
      <alignment/>
    </xf>
    <xf numFmtId="0" fontId="0" fillId="40" borderId="11" xfId="0" applyFill="1" applyBorder="1" applyAlignment="1">
      <alignment horizontal="center"/>
    </xf>
    <xf numFmtId="3" fontId="0" fillId="38" borderId="10" xfId="0" applyNumberFormat="1" applyFill="1" applyBorder="1" applyAlignment="1">
      <alignment horizontal="center"/>
    </xf>
    <xf numFmtId="3" fontId="12" fillId="36" borderId="15" xfId="0" applyNumberFormat="1" applyFont="1" applyFill="1" applyBorder="1" applyAlignment="1">
      <alignment horizontal="right"/>
    </xf>
    <xf numFmtId="3" fontId="11" fillId="45" borderId="10" xfId="49" applyNumberFormat="1" applyFont="1" applyFill="1" applyBorder="1" applyAlignment="1">
      <alignment/>
    </xf>
    <xf numFmtId="0" fontId="0" fillId="45" borderId="10" xfId="0" applyFill="1" applyBorder="1" applyAlignment="1">
      <alignment horizontal="center"/>
    </xf>
    <xf numFmtId="1" fontId="11" fillId="37" borderId="10" xfId="49" applyNumberFormat="1" applyFont="1" applyFill="1" applyBorder="1" applyAlignment="1">
      <alignment/>
    </xf>
    <xf numFmtId="1" fontId="0" fillId="37" borderId="10" xfId="0" applyNumberFormat="1" applyFill="1" applyBorder="1" applyAlignment="1">
      <alignment horizontal="center"/>
    </xf>
    <xf numFmtId="1" fontId="11" fillId="39" borderId="10" xfId="49" applyNumberFormat="1" applyFont="1" applyFill="1" applyBorder="1" applyAlignment="1">
      <alignment/>
    </xf>
    <xf numFmtId="1" fontId="0" fillId="39" borderId="10" xfId="0" applyNumberFormat="1" applyFill="1" applyBorder="1" applyAlignment="1">
      <alignment horizontal="right"/>
    </xf>
    <xf numFmtId="1" fontId="0" fillId="39" borderId="10" xfId="0" applyNumberFormat="1" applyFill="1" applyBorder="1" applyAlignment="1">
      <alignment horizontal="center"/>
    </xf>
    <xf numFmtId="1" fontId="11" fillId="40" borderId="21" xfId="49" applyNumberFormat="1" applyFont="1" applyFill="1" applyBorder="1" applyAlignment="1">
      <alignment/>
    </xf>
    <xf numFmtId="1" fontId="0" fillId="40" borderId="10" xfId="0" applyNumberFormat="1" applyFill="1" applyBorder="1" applyAlignment="1">
      <alignment horizontal="center"/>
    </xf>
    <xf numFmtId="1" fontId="11" fillId="40" borderId="10" xfId="49" applyNumberFormat="1" applyFont="1" applyFill="1" applyBorder="1" applyAlignment="1">
      <alignment horizontal="right"/>
    </xf>
    <xf numFmtId="1" fontId="11" fillId="40" borderId="10" xfId="49" applyNumberFormat="1" applyFont="1" applyFill="1" applyBorder="1" applyAlignment="1">
      <alignment/>
    </xf>
    <xf numFmtId="1" fontId="0" fillId="37" borderId="15" xfId="0" applyNumberFormat="1" applyFill="1" applyBorder="1" applyAlignment="1">
      <alignment horizontal="center"/>
    </xf>
    <xf numFmtId="1" fontId="0" fillId="39" borderId="15" xfId="0" applyNumberFormat="1" applyFill="1" applyBorder="1" applyAlignment="1">
      <alignment horizontal="right"/>
    </xf>
    <xf numFmtId="1" fontId="0" fillId="39" borderId="15" xfId="0" applyNumberFormat="1" applyFill="1" applyBorder="1" applyAlignment="1">
      <alignment horizontal="center"/>
    </xf>
    <xf numFmtId="1" fontId="0" fillId="40" borderId="15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1" fontId="0" fillId="39" borderId="22" xfId="0" applyNumberFormat="1" applyFill="1" applyBorder="1" applyAlignment="1">
      <alignment horizontal="right"/>
    </xf>
    <xf numFmtId="1" fontId="0" fillId="39" borderId="22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44" borderId="10" xfId="0" applyNumberFormat="1" applyFill="1" applyBorder="1" applyAlignment="1">
      <alignment horizontal="center"/>
    </xf>
    <xf numFmtId="1" fontId="0" fillId="44" borderId="10" xfId="0" applyNumberFormat="1" applyFill="1" applyBorder="1" applyAlignment="1">
      <alignment horizontal="right"/>
    </xf>
    <xf numFmtId="1" fontId="0" fillId="43" borderId="10" xfId="0" applyNumberFormat="1" applyFill="1" applyBorder="1" applyAlignment="1">
      <alignment horizontal="center"/>
    </xf>
    <xf numFmtId="1" fontId="11" fillId="39" borderId="10" xfId="49" applyNumberFormat="1" applyFont="1" applyFill="1" applyBorder="1" applyAlignment="1">
      <alignment horizontal="right"/>
    </xf>
    <xf numFmtId="1" fontId="0" fillId="41" borderId="10" xfId="0" applyNumberFormat="1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0" fillId="39" borderId="11" xfId="0" applyNumberFormat="1" applyFill="1" applyBorder="1" applyAlignment="1">
      <alignment horizontal="right"/>
    </xf>
    <xf numFmtId="1" fontId="0" fillId="39" borderId="11" xfId="0" applyNumberFormat="1" applyFill="1" applyBorder="1" applyAlignment="1">
      <alignment horizontal="center"/>
    </xf>
    <xf numFmtId="1" fontId="0" fillId="40" borderId="11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3" fontId="5" fillId="39" borderId="24" xfId="0" applyNumberFormat="1" applyFont="1" applyFill="1" applyBorder="1" applyAlignment="1">
      <alignment horizontal="center"/>
    </xf>
    <xf numFmtId="3" fontId="5" fillId="40" borderId="27" xfId="0" applyNumberFormat="1" applyFont="1" applyFill="1" applyBorder="1" applyAlignment="1">
      <alignment horizontal="center"/>
    </xf>
    <xf numFmtId="3" fontId="5" fillId="43" borderId="28" xfId="0" applyNumberFormat="1" applyFont="1" applyFill="1" applyBorder="1" applyAlignment="1">
      <alignment horizontal="center"/>
    </xf>
    <xf numFmtId="3" fontId="5" fillId="43" borderId="19" xfId="0" applyNumberFormat="1" applyFont="1" applyFill="1" applyBorder="1" applyAlignment="1">
      <alignment horizontal="center"/>
    </xf>
    <xf numFmtId="3" fontId="13" fillId="36" borderId="18" xfId="0" applyNumberFormat="1" applyFont="1" applyFill="1" applyBorder="1" applyAlignment="1">
      <alignment horizontal="center"/>
    </xf>
    <xf numFmtId="3" fontId="13" fillId="36" borderId="24" xfId="0" applyNumberFormat="1" applyFont="1" applyFill="1" applyBorder="1" applyAlignment="1">
      <alignment horizontal="center"/>
    </xf>
    <xf numFmtId="3" fontId="13" fillId="36" borderId="29" xfId="0" applyNumberFormat="1" applyFont="1" applyFill="1" applyBorder="1" applyAlignment="1">
      <alignment horizontal="center"/>
    </xf>
    <xf numFmtId="3" fontId="5" fillId="46" borderId="18" xfId="0" applyNumberFormat="1" applyFont="1" applyFill="1" applyBorder="1" applyAlignment="1">
      <alignment horizontal="center"/>
    </xf>
    <xf numFmtId="3" fontId="5" fillId="46" borderId="24" xfId="0" applyNumberFormat="1" applyFont="1" applyFill="1" applyBorder="1" applyAlignment="1">
      <alignment horizontal="center"/>
    </xf>
    <xf numFmtId="3" fontId="5" fillId="46" borderId="29" xfId="0" applyNumberFormat="1" applyFont="1" applyFill="1" applyBorder="1" applyAlignment="1">
      <alignment horizontal="center"/>
    </xf>
    <xf numFmtId="3" fontId="5" fillId="39" borderId="30" xfId="0" applyNumberFormat="1" applyFont="1" applyFill="1" applyBorder="1" applyAlignment="1">
      <alignment horizontal="center"/>
    </xf>
    <xf numFmtId="1" fontId="11" fillId="37" borderId="10" xfId="49" applyNumberFormat="1" applyFont="1" applyFill="1" applyBorder="1" applyAlignment="1">
      <alignment horizontal="right"/>
    </xf>
    <xf numFmtId="199" fontId="11" fillId="47" borderId="10" xfId="49" applyFont="1" applyFill="1" applyBorder="1" applyAlignment="1">
      <alignment horizontal="center"/>
    </xf>
    <xf numFmtId="199" fontId="11" fillId="11" borderId="10" xfId="49" applyFont="1" applyFill="1" applyBorder="1" applyAlignment="1">
      <alignment horizontal="center"/>
    </xf>
    <xf numFmtId="199" fontId="11" fillId="11" borderId="15" xfId="49" applyFont="1" applyFill="1" applyBorder="1" applyAlignment="1">
      <alignment horizontal="center"/>
    </xf>
    <xf numFmtId="199" fontId="4" fillId="11" borderId="19" xfId="49" applyFont="1" applyFill="1" applyBorder="1" applyAlignment="1">
      <alignment horizontal="center"/>
    </xf>
    <xf numFmtId="199" fontId="11" fillId="11" borderId="22" xfId="49" applyFont="1" applyFill="1" applyBorder="1" applyAlignment="1">
      <alignment horizontal="center"/>
    </xf>
    <xf numFmtId="199" fontId="4" fillId="11" borderId="24" xfId="49" applyFont="1" applyFill="1" applyBorder="1" applyAlignment="1">
      <alignment horizontal="center"/>
    </xf>
    <xf numFmtId="199" fontId="11" fillId="11" borderId="11" xfId="49" applyFont="1" applyFill="1" applyBorder="1" applyAlignment="1">
      <alignment horizontal="center"/>
    </xf>
    <xf numFmtId="199" fontId="11" fillId="11" borderId="22" xfId="49" applyFont="1" applyFill="1" applyBorder="1" applyAlignment="1">
      <alignment horizontal="center" vertical="center"/>
    </xf>
    <xf numFmtId="199" fontId="11" fillId="48" borderId="10" xfId="49" applyFont="1" applyFill="1" applyBorder="1" applyAlignment="1">
      <alignment horizontal="center"/>
    </xf>
    <xf numFmtId="199" fontId="11" fillId="48" borderId="15" xfId="49" applyFont="1" applyFill="1" applyBorder="1" applyAlignment="1">
      <alignment horizontal="center"/>
    </xf>
    <xf numFmtId="199" fontId="4" fillId="48" borderId="19" xfId="49" applyFont="1" applyFill="1" applyBorder="1" applyAlignment="1">
      <alignment horizontal="center"/>
    </xf>
    <xf numFmtId="199" fontId="11" fillId="48" borderId="22" xfId="49" applyFont="1" applyFill="1" applyBorder="1" applyAlignment="1">
      <alignment horizontal="center"/>
    </xf>
    <xf numFmtId="199" fontId="4" fillId="48" borderId="24" xfId="49" applyFont="1" applyFill="1" applyBorder="1" applyAlignment="1">
      <alignment horizontal="center"/>
    </xf>
    <xf numFmtId="199" fontId="11" fillId="48" borderId="11" xfId="49" applyFont="1" applyFill="1" applyBorder="1" applyAlignment="1">
      <alignment horizontal="center"/>
    </xf>
    <xf numFmtId="199" fontId="11" fillId="48" borderId="22" xfId="49" applyFont="1" applyFill="1" applyBorder="1" applyAlignment="1">
      <alignment horizontal="center" vertical="center"/>
    </xf>
    <xf numFmtId="199" fontId="11" fillId="49" borderId="10" xfId="49" applyFont="1" applyFill="1" applyBorder="1" applyAlignment="1">
      <alignment horizontal="center"/>
    </xf>
    <xf numFmtId="199" fontId="53" fillId="48" borderId="10" xfId="49" applyFont="1" applyFill="1" applyBorder="1" applyAlignment="1">
      <alignment horizontal="center"/>
    </xf>
    <xf numFmtId="199" fontId="54" fillId="48" borderId="19" xfId="49" applyFont="1" applyFill="1" applyBorder="1" applyAlignment="1">
      <alignment horizontal="center"/>
    </xf>
    <xf numFmtId="199" fontId="53" fillId="48" borderId="22" xfId="49" applyFont="1" applyFill="1" applyBorder="1" applyAlignment="1">
      <alignment horizontal="center"/>
    </xf>
    <xf numFmtId="199" fontId="53" fillId="49" borderId="10" xfId="49" applyFont="1" applyFill="1" applyBorder="1" applyAlignment="1">
      <alignment horizontal="center"/>
    </xf>
    <xf numFmtId="199" fontId="54" fillId="48" borderId="24" xfId="49" applyFont="1" applyFill="1" applyBorder="1" applyAlignment="1">
      <alignment horizontal="center"/>
    </xf>
    <xf numFmtId="199" fontId="53" fillId="48" borderId="11" xfId="49" applyFont="1" applyFill="1" applyBorder="1" applyAlignment="1">
      <alignment horizontal="center"/>
    </xf>
    <xf numFmtId="199" fontId="53" fillId="48" borderId="22" xfId="49" applyFont="1" applyFill="1" applyBorder="1" applyAlignment="1">
      <alignment horizontal="center" vertical="center"/>
    </xf>
    <xf numFmtId="1" fontId="11" fillId="38" borderId="10" xfId="0" applyNumberFormat="1" applyFont="1" applyFill="1" applyBorder="1" applyAlignment="1">
      <alignment horizontal="right"/>
    </xf>
    <xf numFmtId="3" fontId="11" fillId="38" borderId="10" xfId="0" applyNumberFormat="1" applyFont="1" applyFill="1" applyBorder="1" applyAlignment="1">
      <alignment horizontal="right"/>
    </xf>
    <xf numFmtId="1" fontId="11" fillId="39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 horizontal="right"/>
    </xf>
    <xf numFmtId="3" fontId="11" fillId="40" borderId="22" xfId="0" applyNumberFormat="1" applyFont="1" applyFill="1" applyBorder="1" applyAlignment="1">
      <alignment/>
    </xf>
    <xf numFmtId="3" fontId="11" fillId="19" borderId="10" xfId="49" applyNumberFormat="1" applyFont="1" applyFill="1" applyBorder="1" applyAlignment="1">
      <alignment/>
    </xf>
    <xf numFmtId="3" fontId="11" fillId="41" borderId="10" xfId="0" applyNumberFormat="1" applyFont="1" applyFill="1" applyBorder="1" applyAlignment="1">
      <alignment horizontal="right"/>
    </xf>
    <xf numFmtId="3" fontId="11" fillId="38" borderId="15" xfId="0" applyNumberFormat="1" applyFont="1" applyFill="1" applyBorder="1" applyAlignment="1">
      <alignment/>
    </xf>
    <xf numFmtId="3" fontId="11" fillId="38" borderId="15" xfId="0" applyNumberFormat="1" applyFont="1" applyFill="1" applyBorder="1" applyAlignment="1">
      <alignment horizontal="right"/>
    </xf>
    <xf numFmtId="3" fontId="5" fillId="36" borderId="18" xfId="0" applyNumberFormat="1" applyFont="1" applyFill="1" applyBorder="1" applyAlignment="1">
      <alignment horizontal="center"/>
    </xf>
    <xf numFmtId="3" fontId="5" fillId="36" borderId="24" xfId="0" applyNumberFormat="1" applyFont="1" applyFill="1" applyBorder="1" applyAlignment="1">
      <alignment horizontal="center"/>
    </xf>
    <xf numFmtId="3" fontId="5" fillId="36" borderId="29" xfId="0" applyNumberFormat="1" applyFont="1" applyFill="1" applyBorder="1" applyAlignment="1">
      <alignment horizontal="center"/>
    </xf>
    <xf numFmtId="3" fontId="11" fillId="36" borderId="22" xfId="0" applyNumberFormat="1" applyFont="1" applyFill="1" applyBorder="1" applyAlignment="1">
      <alignment horizontal="right"/>
    </xf>
    <xf numFmtId="0" fontId="11" fillId="36" borderId="22" xfId="0" applyFont="1" applyFill="1" applyBorder="1" applyAlignment="1">
      <alignment horizontal="center"/>
    </xf>
    <xf numFmtId="3" fontId="11" fillId="46" borderId="10" xfId="0" applyNumberFormat="1" applyFont="1" applyFill="1" applyBorder="1" applyAlignment="1">
      <alignment horizontal="right"/>
    </xf>
    <xf numFmtId="0" fontId="11" fillId="46" borderId="10" xfId="0" applyFont="1" applyFill="1" applyBorder="1" applyAlignment="1">
      <alignment horizontal="right"/>
    </xf>
    <xf numFmtId="0" fontId="11" fillId="46" borderId="10" xfId="0" applyFont="1" applyFill="1" applyBorder="1" applyAlignment="1">
      <alignment horizontal="center"/>
    </xf>
    <xf numFmtId="0" fontId="11" fillId="44" borderId="10" xfId="0" applyNumberFormat="1" applyFont="1" applyFill="1" applyBorder="1" applyAlignment="1">
      <alignment horizontal="center"/>
    </xf>
    <xf numFmtId="1" fontId="11" fillId="40" borderId="10" xfId="0" applyNumberFormat="1" applyFont="1" applyFill="1" applyBorder="1" applyAlignment="1">
      <alignment horizontal="right"/>
    </xf>
    <xf numFmtId="3" fontId="11" fillId="36" borderId="15" xfId="0" applyNumberFormat="1" applyFont="1" applyFill="1" applyBorder="1" applyAlignment="1">
      <alignment horizontal="right"/>
    </xf>
    <xf numFmtId="0" fontId="11" fillId="36" borderId="15" xfId="0" applyFont="1" applyFill="1" applyBorder="1" applyAlignment="1">
      <alignment horizontal="center"/>
    </xf>
    <xf numFmtId="3" fontId="11" fillId="38" borderId="11" xfId="0" applyNumberFormat="1" applyFont="1" applyFill="1" applyBorder="1" applyAlignment="1">
      <alignment horizontal="right"/>
    </xf>
    <xf numFmtId="3" fontId="11" fillId="36" borderId="11" xfId="0" applyNumberFormat="1" applyFont="1" applyFill="1" applyBorder="1" applyAlignment="1">
      <alignment horizontal="right"/>
    </xf>
    <xf numFmtId="0" fontId="11" fillId="36" borderId="11" xfId="0" applyFont="1" applyFill="1" applyBorder="1" applyAlignment="1">
      <alignment horizontal="right"/>
    </xf>
    <xf numFmtId="0" fontId="11" fillId="36" borderId="11" xfId="0" applyFont="1" applyFill="1" applyBorder="1" applyAlignment="1">
      <alignment horizontal="center"/>
    </xf>
    <xf numFmtId="0" fontId="11" fillId="43" borderId="11" xfId="0" applyFont="1" applyFill="1" applyBorder="1" applyAlignment="1">
      <alignment horizontal="center"/>
    </xf>
    <xf numFmtId="3" fontId="11" fillId="38" borderId="22" xfId="0" applyNumberFormat="1" applyFont="1" applyFill="1" applyBorder="1" applyAlignment="1">
      <alignment horizontal="right"/>
    </xf>
    <xf numFmtId="0" fontId="11" fillId="36" borderId="22" xfId="0" applyFont="1" applyFill="1" applyBorder="1" applyAlignment="1">
      <alignment horizontal="right"/>
    </xf>
    <xf numFmtId="0" fontId="11" fillId="43" borderId="22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right"/>
    </xf>
    <xf numFmtId="0" fontId="11" fillId="43" borderId="10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right"/>
    </xf>
    <xf numFmtId="0" fontId="11" fillId="4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205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3" fontId="5" fillId="43" borderId="27" xfId="0" applyNumberFormat="1" applyFont="1" applyFill="1" applyBorder="1" applyAlignment="1">
      <alignment horizontal="center"/>
    </xf>
    <xf numFmtId="3" fontId="0" fillId="45" borderId="10" xfId="0" applyNumberFormat="1" applyFill="1" applyBorder="1" applyAlignment="1">
      <alignment horizontal="center"/>
    </xf>
    <xf numFmtId="0" fontId="0" fillId="19" borderId="0" xfId="0" applyFill="1" applyAlignment="1">
      <alignment/>
    </xf>
    <xf numFmtId="0" fontId="5" fillId="48" borderId="15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3" fontId="0" fillId="43" borderId="22" xfId="0" applyNumberFormat="1" applyFont="1" applyFill="1" applyBorder="1" applyAlignment="1">
      <alignment horizontal="center" vertical="center"/>
    </xf>
    <xf numFmtId="1" fontId="0" fillId="41" borderId="10" xfId="0" applyNumberFormat="1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 vertical="center"/>
    </xf>
    <xf numFmtId="3" fontId="0" fillId="43" borderId="22" xfId="0" applyNumberFormat="1" applyFill="1" applyBorder="1" applyAlignment="1">
      <alignment horizontal="center" vertical="center"/>
    </xf>
    <xf numFmtId="199" fontId="11" fillId="19" borderId="10" xfId="49" applyFont="1" applyFill="1" applyBorder="1" applyAlignment="1">
      <alignment horizontal="center"/>
    </xf>
    <xf numFmtId="199" fontId="11" fillId="19" borderId="15" xfId="49" applyFont="1" applyFill="1" applyBorder="1" applyAlignment="1">
      <alignment horizontal="center"/>
    </xf>
    <xf numFmtId="199" fontId="4" fillId="19" borderId="19" xfId="49" applyFont="1" applyFill="1" applyBorder="1" applyAlignment="1">
      <alignment horizontal="center"/>
    </xf>
    <xf numFmtId="199" fontId="11" fillId="19" borderId="22" xfId="49" applyFont="1" applyFill="1" applyBorder="1" applyAlignment="1">
      <alignment horizontal="center"/>
    </xf>
    <xf numFmtId="199" fontId="11" fillId="50" borderId="10" xfId="49" applyFont="1" applyFill="1" applyBorder="1" applyAlignment="1">
      <alignment horizontal="center"/>
    </xf>
    <xf numFmtId="199" fontId="4" fillId="19" borderId="24" xfId="49" applyFont="1" applyFill="1" applyBorder="1" applyAlignment="1">
      <alignment horizontal="center"/>
    </xf>
    <xf numFmtId="199" fontId="11" fillId="19" borderId="11" xfId="49" applyFont="1" applyFill="1" applyBorder="1" applyAlignment="1">
      <alignment horizontal="center"/>
    </xf>
    <xf numFmtId="199" fontId="11" fillId="19" borderId="22" xfId="49" applyFont="1" applyFill="1" applyBorder="1" applyAlignment="1">
      <alignment horizontal="center" vertical="center"/>
    </xf>
    <xf numFmtId="199" fontId="5" fillId="19" borderId="19" xfId="49" applyFont="1" applyFill="1" applyBorder="1" applyAlignment="1">
      <alignment horizontal="center"/>
    </xf>
    <xf numFmtId="2" fontId="11" fillId="50" borderId="10" xfId="49" applyNumberFormat="1" applyFont="1" applyFill="1" applyBorder="1" applyAlignment="1">
      <alignment horizontal="center"/>
    </xf>
    <xf numFmtId="203" fontId="5" fillId="19" borderId="24" xfId="49" applyNumberFormat="1" applyFont="1" applyFill="1" applyBorder="1" applyAlignment="1">
      <alignment horizontal="center"/>
    </xf>
    <xf numFmtId="199" fontId="0" fillId="19" borderId="22" xfId="0" applyNumberFormat="1" applyFill="1" applyBorder="1" applyAlignment="1">
      <alignment horizontal="center" vertical="center"/>
    </xf>
    <xf numFmtId="199" fontId="11" fillId="16" borderId="10" xfId="49" applyFont="1" applyFill="1" applyBorder="1" applyAlignment="1">
      <alignment horizontal="center"/>
    </xf>
    <xf numFmtId="199" fontId="11" fillId="16" borderId="15" xfId="49" applyFont="1" applyFill="1" applyBorder="1" applyAlignment="1">
      <alignment horizontal="center"/>
    </xf>
    <xf numFmtId="199" fontId="4" fillId="16" borderId="19" xfId="49" applyFont="1" applyFill="1" applyBorder="1" applyAlignment="1">
      <alignment horizontal="center"/>
    </xf>
    <xf numFmtId="199" fontId="11" fillId="16" borderId="22" xfId="49" applyFont="1" applyFill="1" applyBorder="1" applyAlignment="1">
      <alignment horizontal="center"/>
    </xf>
    <xf numFmtId="3" fontId="11" fillId="51" borderId="10" xfId="51" applyNumberFormat="1" applyFont="1" applyFill="1" applyBorder="1" applyAlignment="1">
      <alignment/>
    </xf>
    <xf numFmtId="199" fontId="4" fillId="16" borderId="24" xfId="49" applyFont="1" applyFill="1" applyBorder="1" applyAlignment="1">
      <alignment horizontal="center"/>
    </xf>
    <xf numFmtId="199" fontId="11" fillId="16" borderId="11" xfId="49" applyFont="1" applyFill="1" applyBorder="1" applyAlignment="1">
      <alignment horizontal="center"/>
    </xf>
    <xf numFmtId="199" fontId="11" fillId="16" borderId="22" xfId="49" applyFont="1" applyFill="1" applyBorder="1" applyAlignment="1">
      <alignment horizontal="center" vertical="center"/>
    </xf>
    <xf numFmtId="3" fontId="36" fillId="51" borderId="10" xfId="55" applyNumberFormat="1" applyFill="1" applyBorder="1" applyAlignment="1">
      <alignment horizontal="center"/>
      <protection/>
    </xf>
    <xf numFmtId="0" fontId="36" fillId="51" borderId="10" xfId="55" applyFill="1" applyBorder="1" applyAlignment="1">
      <alignment horizontal="center"/>
      <protection/>
    </xf>
    <xf numFmtId="3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0" fillId="0" borderId="0" xfId="0" applyFont="1" applyAlignment="1">
      <alignment/>
    </xf>
    <xf numFmtId="3" fontId="11" fillId="43" borderId="10" xfId="0" applyNumberFormat="1" applyFont="1" applyFill="1" applyBorder="1" applyAlignment="1">
      <alignment horizontal="center"/>
    </xf>
    <xf numFmtId="203" fontId="0" fillId="0" borderId="0" xfId="49" applyNumberFormat="1" applyFont="1" applyBorder="1" applyAlignment="1">
      <alignment horizontal="right"/>
    </xf>
    <xf numFmtId="0" fontId="0" fillId="52" borderId="0" xfId="0" applyFill="1" applyAlignment="1">
      <alignment/>
    </xf>
    <xf numFmtId="199" fontId="11" fillId="53" borderId="10" xfId="49" applyFont="1" applyFill="1" applyBorder="1" applyAlignment="1">
      <alignment horizontal="center"/>
    </xf>
    <xf numFmtId="199" fontId="11" fillId="53" borderId="15" xfId="49" applyFont="1" applyFill="1" applyBorder="1" applyAlignment="1">
      <alignment horizontal="center"/>
    </xf>
    <xf numFmtId="199" fontId="4" fillId="53" borderId="19" xfId="49" applyFont="1" applyFill="1" applyBorder="1" applyAlignment="1">
      <alignment horizontal="center"/>
    </xf>
    <xf numFmtId="199" fontId="4" fillId="53" borderId="24" xfId="49" applyFont="1" applyFill="1" applyBorder="1" applyAlignment="1">
      <alignment horizontal="center"/>
    </xf>
    <xf numFmtId="199" fontId="11" fillId="53" borderId="11" xfId="49" applyFont="1" applyFill="1" applyBorder="1" applyAlignment="1">
      <alignment horizontal="center"/>
    </xf>
    <xf numFmtId="199" fontId="11" fillId="53" borderId="22" xfId="49" applyFont="1" applyFill="1" applyBorder="1" applyAlignment="1">
      <alignment horizontal="center"/>
    </xf>
    <xf numFmtId="199" fontId="11" fillId="53" borderId="22" xfId="49" applyFont="1" applyFill="1" applyBorder="1" applyAlignment="1">
      <alignment horizontal="center" vertical="center"/>
    </xf>
    <xf numFmtId="199" fontId="11" fillId="54" borderId="12" xfId="49" applyFont="1" applyFill="1" applyBorder="1" applyAlignment="1">
      <alignment horizontal="center"/>
    </xf>
    <xf numFmtId="199" fontId="11" fillId="54" borderId="16" xfId="49" applyFont="1" applyFill="1" applyBorder="1" applyAlignment="1">
      <alignment horizontal="center"/>
    </xf>
    <xf numFmtId="199" fontId="4" fillId="54" borderId="19" xfId="49" applyFont="1" applyFill="1" applyBorder="1" applyAlignment="1">
      <alignment horizontal="center"/>
    </xf>
    <xf numFmtId="199" fontId="11" fillId="54" borderId="21" xfId="49" applyFont="1" applyFill="1" applyBorder="1" applyAlignment="1">
      <alignment horizontal="center"/>
    </xf>
    <xf numFmtId="199" fontId="11" fillId="54" borderId="17" xfId="49" applyFont="1" applyFill="1" applyBorder="1" applyAlignment="1">
      <alignment horizontal="center"/>
    </xf>
    <xf numFmtId="199" fontId="11" fillId="54" borderId="17" xfId="49" applyFont="1" applyFill="1" applyBorder="1" applyAlignment="1">
      <alignment horizontal="center" vertical="center"/>
    </xf>
    <xf numFmtId="3" fontId="0" fillId="55" borderId="10" xfId="0" applyNumberFormat="1" applyFill="1" applyBorder="1" applyAlignment="1">
      <alignment horizontal="right"/>
    </xf>
    <xf numFmtId="3" fontId="5" fillId="55" borderId="24" xfId="0" applyNumberFormat="1" applyFont="1" applyFill="1" applyBorder="1" applyAlignment="1">
      <alignment horizontal="right"/>
    </xf>
    <xf numFmtId="3" fontId="0" fillId="56" borderId="10" xfId="0" applyNumberFormat="1" applyFill="1" applyBorder="1" applyAlignment="1">
      <alignment horizontal="right"/>
    </xf>
    <xf numFmtId="3" fontId="0" fillId="55" borderId="22" xfId="0" applyNumberFormat="1" applyFill="1" applyBorder="1" applyAlignment="1">
      <alignment horizontal="right" vertical="center"/>
    </xf>
    <xf numFmtId="0" fontId="5" fillId="48" borderId="15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199" fontId="11" fillId="53" borderId="12" xfId="49" applyFont="1" applyFill="1" applyBorder="1" applyAlignment="1">
      <alignment horizontal="center"/>
    </xf>
    <xf numFmtId="199" fontId="11" fillId="53" borderId="16" xfId="49" applyFont="1" applyFill="1" applyBorder="1" applyAlignment="1">
      <alignment horizontal="center"/>
    </xf>
    <xf numFmtId="199" fontId="11" fillId="53" borderId="21" xfId="49" applyFont="1" applyFill="1" applyBorder="1" applyAlignment="1">
      <alignment horizontal="center"/>
    </xf>
    <xf numFmtId="199" fontId="11" fillId="53" borderId="17" xfId="49" applyFont="1" applyFill="1" applyBorder="1" applyAlignment="1">
      <alignment horizontal="center"/>
    </xf>
    <xf numFmtId="199" fontId="11" fillId="53" borderId="17" xfId="49" applyFont="1" applyFill="1" applyBorder="1" applyAlignment="1">
      <alignment horizontal="center" vertical="center"/>
    </xf>
    <xf numFmtId="199" fontId="11" fillId="3" borderId="12" xfId="49" applyFont="1" applyFill="1" applyBorder="1" applyAlignment="1">
      <alignment horizontal="center"/>
    </xf>
    <xf numFmtId="199" fontId="11" fillId="3" borderId="16" xfId="49" applyFont="1" applyFill="1" applyBorder="1" applyAlignment="1">
      <alignment horizontal="center"/>
    </xf>
    <xf numFmtId="199" fontId="4" fillId="3" borderId="19" xfId="49" applyFont="1" applyFill="1" applyBorder="1" applyAlignment="1">
      <alignment horizontal="center"/>
    </xf>
    <xf numFmtId="199" fontId="11" fillId="3" borderId="21" xfId="49" applyFont="1" applyFill="1" applyBorder="1" applyAlignment="1">
      <alignment horizontal="center"/>
    </xf>
    <xf numFmtId="199" fontId="11" fillId="3" borderId="17" xfId="49" applyFont="1" applyFill="1" applyBorder="1" applyAlignment="1">
      <alignment horizontal="center"/>
    </xf>
    <xf numFmtId="199" fontId="11" fillId="3" borderId="17" xfId="49" applyFont="1" applyFill="1" applyBorder="1" applyAlignment="1">
      <alignment horizontal="center" vertical="center"/>
    </xf>
    <xf numFmtId="0" fontId="55" fillId="57" borderId="31" xfId="0" applyFont="1" applyFill="1" applyBorder="1" applyAlignment="1">
      <alignment vertical="center"/>
    </xf>
    <xf numFmtId="0" fontId="55" fillId="57" borderId="31" xfId="0" applyFont="1" applyFill="1" applyBorder="1" applyAlignment="1">
      <alignment horizontal="center" vertical="center"/>
    </xf>
    <xf numFmtId="0" fontId="0" fillId="58" borderId="31" xfId="0" applyFill="1" applyBorder="1" applyAlignment="1">
      <alignment/>
    </xf>
    <xf numFmtId="203" fontId="0" fillId="58" borderId="31" xfId="49" applyNumberFormat="1" applyFont="1" applyFill="1" applyBorder="1" applyAlignment="1">
      <alignment horizontal="center"/>
    </xf>
    <xf numFmtId="199" fontId="11" fillId="59" borderId="10" xfId="49" applyFont="1" applyFill="1" applyBorder="1" applyAlignment="1">
      <alignment horizontal="center"/>
    </xf>
    <xf numFmtId="199" fontId="11" fillId="59" borderId="15" xfId="49" applyFont="1" applyFill="1" applyBorder="1" applyAlignment="1">
      <alignment horizontal="center"/>
    </xf>
    <xf numFmtId="199" fontId="4" fillId="59" borderId="19" xfId="49" applyFont="1" applyFill="1" applyBorder="1" applyAlignment="1">
      <alignment horizontal="center"/>
    </xf>
    <xf numFmtId="199" fontId="4" fillId="59" borderId="24" xfId="49" applyFont="1" applyFill="1" applyBorder="1" applyAlignment="1">
      <alignment horizontal="center"/>
    </xf>
    <xf numFmtId="199" fontId="11" fillId="59" borderId="11" xfId="49" applyFont="1" applyFill="1" applyBorder="1" applyAlignment="1">
      <alignment horizontal="center"/>
    </xf>
    <xf numFmtId="199" fontId="11" fillId="59" borderId="22" xfId="49" applyFont="1" applyFill="1" applyBorder="1" applyAlignment="1">
      <alignment horizontal="center"/>
    </xf>
    <xf numFmtId="199" fontId="11" fillId="59" borderId="22" xfId="49" applyFont="1" applyFill="1" applyBorder="1" applyAlignment="1">
      <alignment horizontal="center" vertical="center"/>
    </xf>
    <xf numFmtId="202" fontId="0" fillId="59" borderId="0" xfId="0" applyNumberFormat="1" applyFill="1" applyBorder="1" applyAlignment="1">
      <alignment horizontal="center"/>
    </xf>
    <xf numFmtId="0" fontId="55" fillId="23" borderId="32" xfId="0" applyFont="1" applyFill="1" applyBorder="1" applyAlignment="1">
      <alignment vertical="center"/>
    </xf>
    <xf numFmtId="0" fontId="55" fillId="23" borderId="33" xfId="0" applyFont="1" applyFill="1" applyBorder="1" applyAlignment="1">
      <alignment horizontal="center" vertical="center"/>
    </xf>
    <xf numFmtId="205" fontId="55" fillId="23" borderId="33" xfId="0" applyNumberFormat="1" applyFont="1" applyFill="1" applyBorder="1" applyAlignment="1">
      <alignment horizontal="center"/>
    </xf>
    <xf numFmtId="205" fontId="55" fillId="23" borderId="34" xfId="0" applyNumberFormat="1" applyFont="1" applyFill="1" applyBorder="1" applyAlignment="1">
      <alignment horizontal="center"/>
    </xf>
    <xf numFmtId="0" fontId="0" fillId="52" borderId="35" xfId="0" applyFill="1" applyBorder="1" applyAlignment="1">
      <alignment/>
    </xf>
    <xf numFmtId="2" fontId="0" fillId="52" borderId="36" xfId="59" applyNumberFormat="1" applyFont="1" applyFill="1" applyBorder="1" applyAlignment="1">
      <alignment horizontal="center"/>
    </xf>
    <xf numFmtId="207" fontId="0" fillId="52" borderId="36" xfId="0" applyNumberFormat="1" applyFill="1" applyBorder="1" applyAlignment="1">
      <alignment horizontal="center"/>
    </xf>
    <xf numFmtId="207" fontId="0" fillId="52" borderId="37" xfId="0" applyNumberFormat="1" applyFill="1" applyBorder="1" applyAlignment="1">
      <alignment horizontal="center"/>
    </xf>
    <xf numFmtId="0" fontId="5" fillId="52" borderId="35" xfId="0" applyFont="1" applyFill="1" applyBorder="1" applyAlignment="1">
      <alignment/>
    </xf>
    <xf numFmtId="10" fontId="5" fillId="52" borderId="36" xfId="59" applyNumberFormat="1" applyFont="1" applyFill="1" applyBorder="1" applyAlignment="1">
      <alignment horizontal="center"/>
    </xf>
    <xf numFmtId="207" fontId="5" fillId="52" borderId="36" xfId="0" applyNumberFormat="1" applyFont="1" applyFill="1" applyBorder="1" applyAlignment="1">
      <alignment horizontal="center"/>
    </xf>
    <xf numFmtId="207" fontId="5" fillId="52" borderId="37" xfId="0" applyNumberFormat="1" applyFont="1" applyFill="1" applyBorder="1" applyAlignment="1">
      <alignment horizontal="center"/>
    </xf>
    <xf numFmtId="0" fontId="55" fillId="23" borderId="35" xfId="0" applyFont="1" applyFill="1" applyBorder="1" applyAlignment="1">
      <alignment vertical="center"/>
    </xf>
    <xf numFmtId="0" fontId="55" fillId="23" borderId="36" xfId="0" applyFont="1" applyFill="1" applyBorder="1" applyAlignment="1">
      <alignment horizontal="center" vertical="center"/>
    </xf>
    <xf numFmtId="205" fontId="55" fillId="23" borderId="36" xfId="0" applyNumberFormat="1" applyFont="1" applyFill="1" applyBorder="1" applyAlignment="1">
      <alignment horizontal="center"/>
    </xf>
    <xf numFmtId="205" fontId="55" fillId="23" borderId="37" xfId="0" applyNumberFormat="1" applyFont="1" applyFill="1" applyBorder="1" applyAlignment="1">
      <alignment horizontal="center"/>
    </xf>
    <xf numFmtId="0" fontId="5" fillId="52" borderId="38" xfId="0" applyFont="1" applyFill="1" applyBorder="1" applyAlignment="1">
      <alignment/>
    </xf>
    <xf numFmtId="10" fontId="5" fillId="52" borderId="39" xfId="59" applyNumberFormat="1" applyFont="1" applyFill="1" applyBorder="1" applyAlignment="1">
      <alignment horizontal="center"/>
    </xf>
    <xf numFmtId="207" fontId="5" fillId="52" borderId="39" xfId="0" applyNumberFormat="1" applyFont="1" applyFill="1" applyBorder="1" applyAlignment="1">
      <alignment horizontal="center"/>
    </xf>
    <xf numFmtId="207" fontId="5" fillId="52" borderId="40" xfId="0" applyNumberFormat="1" applyFont="1" applyFill="1" applyBorder="1" applyAlignment="1">
      <alignment horizontal="center"/>
    </xf>
    <xf numFmtId="0" fontId="55" fillId="60" borderId="41" xfId="0" applyFont="1" applyFill="1" applyBorder="1" applyAlignment="1">
      <alignment vertical="center"/>
    </xf>
    <xf numFmtId="205" fontId="55" fillId="60" borderId="42" xfId="0" applyNumberFormat="1" applyFont="1" applyFill="1" applyBorder="1" applyAlignment="1">
      <alignment horizontal="center"/>
    </xf>
    <xf numFmtId="205" fontId="55" fillId="60" borderId="43" xfId="0" applyNumberFormat="1" applyFont="1" applyFill="1" applyBorder="1" applyAlignment="1">
      <alignment horizontal="center"/>
    </xf>
    <xf numFmtId="0" fontId="0" fillId="58" borderId="41" xfId="0" applyFill="1" applyBorder="1" applyAlignment="1">
      <alignment/>
    </xf>
    <xf numFmtId="207" fontId="0" fillId="58" borderId="42" xfId="0" applyNumberFormat="1" applyFill="1" applyBorder="1" applyAlignment="1">
      <alignment horizontal="center"/>
    </xf>
    <xf numFmtId="207" fontId="0" fillId="58" borderId="43" xfId="0" applyNumberFormat="1" applyFill="1" applyBorder="1" applyAlignment="1">
      <alignment horizontal="center"/>
    </xf>
    <xf numFmtId="0" fontId="5" fillId="58" borderId="44" xfId="0" applyFont="1" applyFill="1" applyBorder="1" applyAlignment="1">
      <alignment/>
    </xf>
    <xf numFmtId="207" fontId="5" fillId="58" borderId="45" xfId="0" applyNumberFormat="1" applyFont="1" applyFill="1" applyBorder="1" applyAlignment="1">
      <alignment horizontal="center"/>
    </xf>
    <xf numFmtId="207" fontId="5" fillId="58" borderId="46" xfId="0" applyNumberFormat="1" applyFont="1" applyFill="1" applyBorder="1" applyAlignment="1">
      <alignment horizontal="center"/>
    </xf>
    <xf numFmtId="214" fontId="0" fillId="0" borderId="0" xfId="0" applyNumberFormat="1" applyAlignment="1">
      <alignment/>
    </xf>
    <xf numFmtId="171" fontId="0" fillId="0" borderId="0" xfId="0" applyNumberFormat="1" applyAlignment="1">
      <alignment/>
    </xf>
    <xf numFmtId="202" fontId="0" fillId="11" borderId="47" xfId="0" applyNumberFormat="1" applyFill="1" applyBorder="1" applyAlignment="1">
      <alignment horizontal="center"/>
    </xf>
    <xf numFmtId="202" fontId="0" fillId="11" borderId="13" xfId="0" applyNumberFormat="1" applyFill="1" applyBorder="1" applyAlignment="1">
      <alignment horizontal="center"/>
    </xf>
    <xf numFmtId="202" fontId="0" fillId="11" borderId="12" xfId="0" applyNumberFormat="1" applyFill="1" applyBorder="1" applyAlignment="1">
      <alignment horizontal="center"/>
    </xf>
    <xf numFmtId="0" fontId="3" fillId="37" borderId="47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9" borderId="47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40" borderId="47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43" borderId="47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3" fillId="43" borderId="12" xfId="0" applyFont="1" applyFill="1" applyBorder="1" applyAlignment="1">
      <alignment horizontal="center"/>
    </xf>
    <xf numFmtId="0" fontId="3" fillId="19" borderId="47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6" borderId="47" xfId="55" applyFont="1" applyFill="1" applyBorder="1" applyAlignment="1">
      <alignment horizontal="center"/>
      <protection/>
    </xf>
    <xf numFmtId="0" fontId="3" fillId="16" borderId="13" xfId="55" applyFont="1" applyFill="1" applyBorder="1" applyAlignment="1">
      <alignment horizontal="center"/>
      <protection/>
    </xf>
    <xf numFmtId="0" fontId="3" fillId="16" borderId="12" xfId="55" applyFont="1" applyFill="1" applyBorder="1" applyAlignment="1">
      <alignment horizontal="center"/>
      <protection/>
    </xf>
    <xf numFmtId="0" fontId="3" fillId="33" borderId="14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200" fontId="3" fillId="55" borderId="47" xfId="0" applyNumberFormat="1" applyFont="1" applyFill="1" applyBorder="1" applyAlignment="1">
      <alignment horizontal="center"/>
    </xf>
    <xf numFmtId="200" fontId="3" fillId="55" borderId="13" xfId="0" applyNumberFormat="1" applyFont="1" applyFill="1" applyBorder="1" applyAlignment="1">
      <alignment horizontal="center"/>
    </xf>
    <xf numFmtId="200" fontId="3" fillId="55" borderId="12" xfId="0" applyNumberFormat="1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43" borderId="15" xfId="0" applyFont="1" applyFill="1" applyBorder="1" applyAlignment="1">
      <alignment horizontal="center" vertical="center" wrapText="1"/>
    </xf>
    <xf numFmtId="0" fontId="5" fillId="43" borderId="22" xfId="0" applyFont="1" applyFill="1" applyBorder="1" applyAlignment="1">
      <alignment horizontal="center" vertical="center" wrapText="1"/>
    </xf>
    <xf numFmtId="2" fontId="5" fillId="19" borderId="15" xfId="0" applyNumberFormat="1" applyFont="1" applyFill="1" applyBorder="1" applyAlignment="1">
      <alignment horizontal="center" vertical="center" wrapText="1"/>
    </xf>
    <xf numFmtId="2" fontId="5" fillId="19" borderId="22" xfId="0" applyNumberFormat="1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 quotePrefix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5" fillId="16" borderId="15" xfId="55" applyFont="1" applyFill="1" applyBorder="1" applyAlignment="1">
      <alignment horizontal="center" vertical="center" wrapText="1"/>
      <protection/>
    </xf>
    <xf numFmtId="0" fontId="5" fillId="16" borderId="22" xfId="55" applyFont="1" applyFill="1" applyBorder="1" applyAlignment="1">
      <alignment horizontal="center" vertical="center" wrapText="1"/>
      <protection/>
    </xf>
    <xf numFmtId="2" fontId="5" fillId="11" borderId="15" xfId="0" applyNumberFormat="1" applyFont="1" applyFill="1" applyBorder="1" applyAlignment="1">
      <alignment horizontal="center" vertical="center" wrapText="1"/>
    </xf>
    <xf numFmtId="2" fontId="5" fillId="11" borderId="22" xfId="0" applyNumberFormat="1" applyFont="1" applyFill="1" applyBorder="1" applyAlignment="1">
      <alignment horizontal="center" vertical="center" wrapText="1"/>
    </xf>
    <xf numFmtId="0" fontId="56" fillId="48" borderId="15" xfId="0" applyFont="1" applyFill="1" applyBorder="1" applyAlignment="1">
      <alignment horizontal="center" vertical="center" wrapText="1"/>
    </xf>
    <xf numFmtId="0" fontId="56" fillId="48" borderId="22" xfId="0" applyFont="1" applyFill="1" applyBorder="1" applyAlignment="1">
      <alignment horizontal="center" vertical="center" wrapText="1"/>
    </xf>
    <xf numFmtId="0" fontId="5" fillId="55" borderId="15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202" fontId="0" fillId="38" borderId="47" xfId="0" applyNumberFormat="1" applyFill="1" applyBorder="1" applyAlignment="1">
      <alignment horizontal="center"/>
    </xf>
    <xf numFmtId="202" fontId="0" fillId="38" borderId="13" xfId="0" applyNumberFormat="1" applyFill="1" applyBorder="1" applyAlignment="1">
      <alignment horizontal="center"/>
    </xf>
    <xf numFmtId="202" fontId="0" fillId="38" borderId="12" xfId="0" applyNumberFormat="1" applyFill="1" applyBorder="1" applyAlignment="1">
      <alignment horizontal="center"/>
    </xf>
    <xf numFmtId="202" fontId="0" fillId="37" borderId="47" xfId="0" applyNumberFormat="1" applyFill="1" applyBorder="1" applyAlignment="1">
      <alignment horizontal="center"/>
    </xf>
    <xf numFmtId="202" fontId="0" fillId="37" borderId="13" xfId="0" applyNumberFormat="1" applyFill="1" applyBorder="1" applyAlignment="1">
      <alignment horizontal="center"/>
    </xf>
    <xf numFmtId="202" fontId="0" fillId="37" borderId="12" xfId="0" applyNumberForma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" fillId="61" borderId="10" xfId="0" applyFont="1" applyFill="1" applyBorder="1" applyAlignment="1">
      <alignment horizontal="center" vertical="center" wrapText="1"/>
    </xf>
    <xf numFmtId="0" fontId="10" fillId="61" borderId="10" xfId="0" applyFont="1" applyFill="1" applyBorder="1" applyAlignment="1">
      <alignment horizontal="center"/>
    </xf>
    <xf numFmtId="202" fontId="0" fillId="43" borderId="47" xfId="0" applyNumberFormat="1" applyFill="1" applyBorder="1" applyAlignment="1">
      <alignment horizontal="center"/>
    </xf>
    <xf numFmtId="202" fontId="0" fillId="43" borderId="13" xfId="0" applyNumberFormat="1" applyFill="1" applyBorder="1" applyAlignment="1">
      <alignment horizontal="center"/>
    </xf>
    <xf numFmtId="202" fontId="0" fillId="43" borderId="12" xfId="0" applyNumberFormat="1" applyFill="1" applyBorder="1" applyAlignment="1">
      <alignment horizontal="center"/>
    </xf>
    <xf numFmtId="202" fontId="0" fillId="39" borderId="47" xfId="0" applyNumberFormat="1" applyFill="1" applyBorder="1" applyAlignment="1">
      <alignment horizontal="center"/>
    </xf>
    <xf numFmtId="202" fontId="0" fillId="39" borderId="13" xfId="0" applyNumberFormat="1" applyFill="1" applyBorder="1" applyAlignment="1">
      <alignment horizontal="center"/>
    </xf>
    <xf numFmtId="202" fontId="0" fillId="39" borderId="12" xfId="0" applyNumberFormat="1" applyFill="1" applyBorder="1" applyAlignment="1">
      <alignment horizontal="center"/>
    </xf>
    <xf numFmtId="202" fontId="0" fillId="40" borderId="47" xfId="0" applyNumberFormat="1" applyFill="1" applyBorder="1" applyAlignment="1">
      <alignment horizontal="center"/>
    </xf>
    <xf numFmtId="202" fontId="0" fillId="40" borderId="13" xfId="0" applyNumberFormat="1" applyFill="1" applyBorder="1" applyAlignment="1">
      <alignment horizontal="center"/>
    </xf>
    <xf numFmtId="202" fontId="0" fillId="40" borderId="12" xfId="0" applyNumberFormat="1" applyFill="1" applyBorder="1" applyAlignment="1">
      <alignment horizontal="center"/>
    </xf>
    <xf numFmtId="202" fontId="12" fillId="36" borderId="47" xfId="0" applyNumberFormat="1" applyFont="1" applyFill="1" applyBorder="1" applyAlignment="1">
      <alignment horizontal="center"/>
    </xf>
    <xf numFmtId="202" fontId="12" fillId="36" borderId="13" xfId="0" applyNumberFormat="1" applyFont="1" applyFill="1" applyBorder="1" applyAlignment="1">
      <alignment horizontal="center"/>
    </xf>
    <xf numFmtId="202" fontId="12" fillId="36" borderId="12" xfId="0" applyNumberFormat="1" applyFont="1" applyFill="1" applyBorder="1" applyAlignment="1">
      <alignment horizontal="center"/>
    </xf>
    <xf numFmtId="202" fontId="0" fillId="16" borderId="47" xfId="0" applyNumberFormat="1" applyFont="1" applyFill="1" applyBorder="1" applyAlignment="1">
      <alignment horizontal="center"/>
    </xf>
    <xf numFmtId="202" fontId="0" fillId="16" borderId="13" xfId="0" applyNumberFormat="1" applyFont="1" applyFill="1" applyBorder="1" applyAlignment="1">
      <alignment horizontal="center"/>
    </xf>
    <xf numFmtId="202" fontId="0" fillId="16" borderId="12" xfId="0" applyNumberFormat="1" applyFont="1" applyFill="1" applyBorder="1" applyAlignment="1">
      <alignment horizontal="center"/>
    </xf>
    <xf numFmtId="202" fontId="0" fillId="19" borderId="47" xfId="0" applyNumberFormat="1" applyFill="1" applyBorder="1" applyAlignment="1">
      <alignment horizontal="center"/>
    </xf>
    <xf numFmtId="202" fontId="0" fillId="19" borderId="13" xfId="0" applyNumberFormat="1" applyFill="1" applyBorder="1" applyAlignment="1">
      <alignment horizontal="center"/>
    </xf>
    <xf numFmtId="202" fontId="0" fillId="19" borderId="12" xfId="0" applyNumberFormat="1" applyFill="1" applyBorder="1" applyAlignment="1">
      <alignment horizontal="center"/>
    </xf>
    <xf numFmtId="0" fontId="3" fillId="48" borderId="47" xfId="0" applyFont="1" applyFill="1" applyBorder="1" applyAlignment="1">
      <alignment horizontal="center"/>
    </xf>
    <xf numFmtId="0" fontId="3" fillId="48" borderId="13" xfId="0" applyFont="1" applyFill="1" applyBorder="1" applyAlignment="1">
      <alignment horizontal="center"/>
    </xf>
    <xf numFmtId="0" fontId="3" fillId="48" borderId="12" xfId="0" applyFont="1" applyFill="1" applyBorder="1" applyAlignment="1">
      <alignment horizontal="center"/>
    </xf>
    <xf numFmtId="202" fontId="0" fillId="48" borderId="47" xfId="0" applyNumberFormat="1" applyFill="1" applyBorder="1" applyAlignment="1">
      <alignment horizontal="center"/>
    </xf>
    <xf numFmtId="202" fontId="0" fillId="48" borderId="13" xfId="0" applyNumberFormat="1" applyFill="1" applyBorder="1" applyAlignment="1">
      <alignment horizontal="center"/>
    </xf>
    <xf numFmtId="202" fontId="0" fillId="48" borderId="12" xfId="0" applyNumberFormat="1" applyFill="1" applyBorder="1" applyAlignment="1">
      <alignment horizontal="center"/>
    </xf>
    <xf numFmtId="202" fontId="0" fillId="53" borderId="47" xfId="0" applyNumberFormat="1" applyFill="1" applyBorder="1" applyAlignment="1">
      <alignment horizontal="center"/>
    </xf>
    <xf numFmtId="202" fontId="0" fillId="53" borderId="13" xfId="0" applyNumberFormat="1" applyFill="1" applyBorder="1" applyAlignment="1">
      <alignment horizontal="center"/>
    </xf>
    <xf numFmtId="202" fontId="0" fillId="53" borderId="12" xfId="0" applyNumberFormat="1" applyFill="1" applyBorder="1" applyAlignment="1">
      <alignment horizontal="center"/>
    </xf>
    <xf numFmtId="0" fontId="3" fillId="53" borderId="47" xfId="0" applyFont="1" applyFill="1" applyBorder="1" applyAlignment="1">
      <alignment horizontal="center"/>
    </xf>
    <xf numFmtId="0" fontId="3" fillId="53" borderId="13" xfId="0" applyFont="1" applyFill="1" applyBorder="1" applyAlignment="1">
      <alignment horizontal="center"/>
    </xf>
    <xf numFmtId="0" fontId="3" fillId="53" borderId="12" xfId="0" applyFont="1" applyFill="1" applyBorder="1" applyAlignment="1">
      <alignment horizontal="center"/>
    </xf>
    <xf numFmtId="0" fontId="5" fillId="53" borderId="15" xfId="0" applyFont="1" applyFill="1" applyBorder="1" applyAlignment="1">
      <alignment horizontal="center" vertical="center" wrapText="1"/>
    </xf>
    <xf numFmtId="0" fontId="5" fillId="53" borderId="22" xfId="0" applyFont="1" applyFill="1" applyBorder="1" applyAlignment="1">
      <alignment horizontal="center" vertical="center" wrapText="1"/>
    </xf>
    <xf numFmtId="0" fontId="3" fillId="59" borderId="47" xfId="0" applyFont="1" applyFill="1" applyBorder="1" applyAlignment="1">
      <alignment horizontal="center"/>
    </xf>
    <xf numFmtId="0" fontId="3" fillId="59" borderId="13" xfId="0" applyFont="1" applyFill="1" applyBorder="1" applyAlignment="1">
      <alignment horizontal="center"/>
    </xf>
    <xf numFmtId="0" fontId="3" fillId="59" borderId="12" xfId="0" applyFont="1" applyFill="1" applyBorder="1" applyAlignment="1">
      <alignment horizontal="center"/>
    </xf>
    <xf numFmtId="0" fontId="5" fillId="59" borderId="15" xfId="0" applyFont="1" applyFill="1" applyBorder="1" applyAlignment="1">
      <alignment horizontal="center" vertical="center" wrapText="1"/>
    </xf>
    <xf numFmtId="0" fontId="5" fillId="59" borderId="22" xfId="0" applyFont="1" applyFill="1" applyBorder="1" applyAlignment="1">
      <alignment horizontal="center" vertical="center" wrapText="1"/>
    </xf>
    <xf numFmtId="0" fontId="5" fillId="54" borderId="15" xfId="0" applyFont="1" applyFill="1" applyBorder="1" applyAlignment="1">
      <alignment horizontal="center" vertical="center" wrapText="1"/>
    </xf>
    <xf numFmtId="0" fontId="5" fillId="54" borderId="22" xfId="0" applyFont="1" applyFill="1" applyBorder="1" applyAlignment="1">
      <alignment horizontal="center" vertical="center" wrapText="1"/>
    </xf>
    <xf numFmtId="202" fontId="0" fillId="54" borderId="47" xfId="0" applyNumberFormat="1" applyFill="1" applyBorder="1" applyAlignment="1">
      <alignment horizontal="center"/>
    </xf>
    <xf numFmtId="202" fontId="0" fillId="54" borderId="13" xfId="0" applyNumberFormat="1" applyFill="1" applyBorder="1" applyAlignment="1">
      <alignment horizontal="center"/>
    </xf>
    <xf numFmtId="202" fontId="0" fillId="54" borderId="12" xfId="0" applyNumberFormat="1" applyFill="1" applyBorder="1" applyAlignment="1">
      <alignment horizontal="center"/>
    </xf>
    <xf numFmtId="0" fontId="3" fillId="54" borderId="47" xfId="0" applyFont="1" applyFill="1" applyBorder="1" applyAlignment="1">
      <alignment horizontal="center"/>
    </xf>
    <xf numFmtId="0" fontId="3" fillId="54" borderId="13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202" fontId="0" fillId="3" borderId="47" xfId="0" applyNumberFormat="1" applyFill="1" applyBorder="1" applyAlignment="1">
      <alignment horizontal="center"/>
    </xf>
    <xf numFmtId="202" fontId="0" fillId="3" borderId="13" xfId="0" applyNumberFormat="1" applyFill="1" applyBorder="1" applyAlignment="1">
      <alignment horizontal="center"/>
    </xf>
    <xf numFmtId="202" fontId="0" fillId="3" borderId="12" xfId="0" applyNumberForma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4_Plantillas Direcciones Técnicas desglose INVERSION 2011_1_INVERSION 2011 DIRECCION DISTRIBUCION por UUPP EDEMET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font>
        <strike val="0"/>
        <color theme="0"/>
      </font>
      <fill>
        <patternFill>
          <bgColor theme="2" tint="-0.74994999170303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-EDECHI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C-EDECHI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C-EDECHI-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C-EDECHI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C-EDECHI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934571.9500000001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18775.16</v>
          </cell>
        </row>
        <row r="9">
          <cell r="C9">
            <v>2422.05</v>
          </cell>
        </row>
        <row r="10">
          <cell r="C10">
            <v>149806.51</v>
          </cell>
        </row>
        <row r="11">
          <cell r="C11">
            <v>0</v>
          </cell>
        </row>
        <row r="12">
          <cell r="C12">
            <v>0</v>
          </cell>
        </row>
        <row r="13">
          <cell r="D13">
            <v>0.8952290628826878</v>
          </cell>
        </row>
        <row r="15">
          <cell r="C15">
            <v>2482078.3499999996</v>
          </cell>
        </row>
        <row r="16">
          <cell r="C16">
            <v>2388601.21</v>
          </cell>
        </row>
        <row r="17">
          <cell r="C17">
            <v>5584871.63</v>
          </cell>
        </row>
        <row r="19">
          <cell r="C19">
            <v>2936315.89</v>
          </cell>
        </row>
        <row r="20">
          <cell r="C20">
            <v>1677625.9800000002</v>
          </cell>
        </row>
        <row r="21">
          <cell r="C21">
            <v>0</v>
          </cell>
        </row>
        <row r="22">
          <cell r="C22">
            <v>71213.51999999999</v>
          </cell>
        </row>
        <row r="23">
          <cell r="C23">
            <v>394867.46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2005725.5200000007</v>
          </cell>
        </row>
        <row r="29">
          <cell r="C29">
            <v>992356.56</v>
          </cell>
        </row>
        <row r="30">
          <cell r="C30">
            <v>245725.62999999998</v>
          </cell>
        </row>
        <row r="32">
          <cell r="C32">
            <v>2116636.4599999953</v>
          </cell>
        </row>
        <row r="33">
          <cell r="C33">
            <v>584095.5200000001</v>
          </cell>
        </row>
        <row r="34">
          <cell r="C34">
            <v>292721.17</v>
          </cell>
        </row>
        <row r="36">
          <cell r="C36">
            <v>1423195.31</v>
          </cell>
        </row>
        <row r="37">
          <cell r="C37">
            <v>77437.19</v>
          </cell>
        </row>
        <row r="38">
          <cell r="C38">
            <v>0</v>
          </cell>
        </row>
        <row r="39">
          <cell r="D39">
            <v>0.8258638551400386</v>
          </cell>
        </row>
        <row r="40">
          <cell r="C40">
            <v>778834.53</v>
          </cell>
        </row>
        <row r="41">
          <cell r="D41">
            <v>0.9</v>
          </cell>
        </row>
        <row r="42">
          <cell r="C42">
            <v>805417.8999999999</v>
          </cell>
        </row>
        <row r="43">
          <cell r="C43">
            <v>0</v>
          </cell>
        </row>
        <row r="44">
          <cell r="C44">
            <v>0</v>
          </cell>
        </row>
        <row r="45">
          <cell r="D45">
            <v>0.8000000000000002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677544.2199999997</v>
          </cell>
        </row>
        <row r="6">
          <cell r="C6">
            <v>348000</v>
          </cell>
        </row>
        <row r="7">
          <cell r="C7">
            <v>0</v>
          </cell>
        </row>
        <row r="8">
          <cell r="C8">
            <v>10893.75</v>
          </cell>
        </row>
        <row r="9">
          <cell r="C9">
            <v>66017.9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D13">
            <v>0.93156588934485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1844000</v>
          </cell>
        </row>
        <row r="19">
          <cell r="C19">
            <v>1953432.7999999998</v>
          </cell>
          <cell r="F19">
            <v>38757.63999999999</v>
          </cell>
        </row>
        <row r="20">
          <cell r="C20">
            <v>1230182.020000001</v>
          </cell>
          <cell r="F20">
            <v>11995.820000000002</v>
          </cell>
        </row>
        <row r="21">
          <cell r="C21">
            <v>0</v>
          </cell>
        </row>
        <row r="22">
          <cell r="C22">
            <v>486356.0199999999</v>
          </cell>
        </row>
        <row r="23">
          <cell r="C23">
            <v>262682.09</v>
          </cell>
        </row>
        <row r="24">
          <cell r="C24">
            <v>0</v>
          </cell>
        </row>
        <row r="25">
          <cell r="C25">
            <v>1977175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2393365.61</v>
          </cell>
        </row>
        <row r="29">
          <cell r="C29">
            <v>1164492.07</v>
          </cell>
        </row>
        <row r="30">
          <cell r="C30">
            <v>204223.86999999997</v>
          </cell>
        </row>
        <row r="32">
          <cell r="C32">
            <v>2073343.0499999984</v>
          </cell>
          <cell r="F32">
            <v>7541.66</v>
          </cell>
        </row>
        <row r="33">
          <cell r="C33">
            <v>1656958.05</v>
          </cell>
          <cell r="F33">
            <v>7315.610000000001</v>
          </cell>
        </row>
        <row r="34">
          <cell r="C34">
            <v>265021.26</v>
          </cell>
        </row>
        <row r="36">
          <cell r="C36">
            <v>894955.95</v>
          </cell>
        </row>
        <row r="37">
          <cell r="C37">
            <v>167430</v>
          </cell>
        </row>
        <row r="38">
          <cell r="C38">
            <v>0</v>
          </cell>
        </row>
        <row r="39">
          <cell r="D39">
            <v>0.7937652593256086</v>
          </cell>
        </row>
        <row r="40">
          <cell r="C40">
            <v>1066066.35</v>
          </cell>
        </row>
        <row r="41">
          <cell r="D41">
            <v>0.9</v>
          </cell>
        </row>
        <row r="42">
          <cell r="C42">
            <v>811234.0000000001</v>
          </cell>
        </row>
        <row r="43">
          <cell r="C43">
            <v>0</v>
          </cell>
        </row>
        <row r="44">
          <cell r="C44">
            <v>0</v>
          </cell>
        </row>
        <row r="45">
          <cell r="D45">
            <v>0.7999999999999998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78776.69</v>
          </cell>
        </row>
        <row r="6">
          <cell r="C6">
            <v>215517.81</v>
          </cell>
        </row>
        <row r="7">
          <cell r="C7">
            <v>8855.2</v>
          </cell>
        </row>
        <row r="8">
          <cell r="C8">
            <v>0</v>
          </cell>
        </row>
        <row r="9">
          <cell r="C9">
            <v>931198.84</v>
          </cell>
        </row>
        <row r="10">
          <cell r="C10">
            <v>0</v>
          </cell>
        </row>
        <row r="11">
          <cell r="C11">
            <v>41463</v>
          </cell>
        </row>
        <row r="12">
          <cell r="C12">
            <v>0</v>
          </cell>
        </row>
        <row r="13">
          <cell r="D13">
            <v>0.9007403577804288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882092.27</v>
          </cell>
        </row>
        <row r="19">
          <cell r="C19">
            <v>1470098.0800000005</v>
          </cell>
        </row>
        <row r="20">
          <cell r="C20">
            <v>871356.4600000002</v>
          </cell>
        </row>
        <row r="21">
          <cell r="C21">
            <v>0</v>
          </cell>
        </row>
        <row r="22">
          <cell r="C22">
            <v>169979.92999999996</v>
          </cell>
        </row>
        <row r="23">
          <cell r="C23">
            <v>67647.91</v>
          </cell>
        </row>
        <row r="24">
          <cell r="C24">
            <v>0</v>
          </cell>
        </row>
        <row r="25">
          <cell r="C25">
            <v>78936.5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1413716.539999999</v>
          </cell>
        </row>
        <row r="29">
          <cell r="C29">
            <v>542518.8199999997</v>
          </cell>
        </row>
        <row r="30">
          <cell r="C30">
            <v>103431.25</v>
          </cell>
        </row>
        <row r="32">
          <cell r="C32">
            <v>1674946.8199999996</v>
          </cell>
        </row>
        <row r="33">
          <cell r="C33">
            <v>329359.54</v>
          </cell>
        </row>
        <row r="34">
          <cell r="C34">
            <v>379311.01</v>
          </cell>
        </row>
        <row r="36">
          <cell r="C36">
            <v>326558.83</v>
          </cell>
        </row>
        <row r="37">
          <cell r="C37">
            <v>285524.53</v>
          </cell>
        </row>
        <row r="38">
          <cell r="C38">
            <v>0</v>
          </cell>
        </row>
        <row r="39">
          <cell r="D39">
            <v>0.7671411336079456</v>
          </cell>
        </row>
        <row r="40">
          <cell r="C40">
            <v>611593.03</v>
          </cell>
        </row>
        <row r="41">
          <cell r="D41">
            <v>0.8999999999999999</v>
          </cell>
        </row>
        <row r="42">
          <cell r="C42">
            <v>660890.2499999999</v>
          </cell>
        </row>
        <row r="43">
          <cell r="C43">
            <v>0</v>
          </cell>
        </row>
        <row r="44">
          <cell r="C44">
            <v>0</v>
          </cell>
        </row>
        <row r="45">
          <cell r="D45">
            <v>0.8000000000000003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602994.7599999999</v>
          </cell>
        </row>
        <row r="6">
          <cell r="C6">
            <v>0</v>
          </cell>
        </row>
        <row r="7">
          <cell r="C7">
            <v>132639.19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113500</v>
          </cell>
        </row>
        <row r="11">
          <cell r="C11">
            <v>31935.4</v>
          </cell>
        </row>
        <row r="12">
          <cell r="C12">
            <v>36106.51</v>
          </cell>
        </row>
        <row r="13">
          <cell r="D13">
            <v>0.8213874948693047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1038342.7200000007</v>
          </cell>
        </row>
        <row r="20">
          <cell r="C20">
            <v>1635346.59</v>
          </cell>
        </row>
        <row r="21">
          <cell r="C21">
            <v>0</v>
          </cell>
        </row>
        <row r="22">
          <cell r="C22">
            <v>60736.35</v>
          </cell>
        </row>
        <row r="23">
          <cell r="C23">
            <v>510773.58</v>
          </cell>
        </row>
        <row r="24">
          <cell r="C24">
            <v>0</v>
          </cell>
        </row>
        <row r="25">
          <cell r="C25">
            <v>52811.259999999995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1731874.770000001</v>
          </cell>
        </row>
        <row r="29">
          <cell r="C29">
            <v>1106379.0500000003</v>
          </cell>
        </row>
        <row r="30">
          <cell r="C30">
            <v>200492.75999999998</v>
          </cell>
        </row>
        <row r="32">
          <cell r="C32">
            <v>2241612.7600000002</v>
          </cell>
        </row>
        <row r="33">
          <cell r="C33">
            <v>502319.06999999995</v>
          </cell>
        </row>
        <row r="34">
          <cell r="C34">
            <v>336121.92999999993</v>
          </cell>
        </row>
        <row r="36">
          <cell r="C36">
            <v>848385</v>
          </cell>
        </row>
        <row r="37">
          <cell r="C37">
            <v>23834.440000000002</v>
          </cell>
        </row>
        <row r="38">
          <cell r="C38">
            <v>0</v>
          </cell>
        </row>
        <row r="39">
          <cell r="D39">
            <v>0.6255106270287376</v>
          </cell>
        </row>
        <row r="40">
          <cell r="C40">
            <v>717101.01</v>
          </cell>
        </row>
        <row r="41">
          <cell r="D41">
            <v>0.9</v>
          </cell>
        </row>
        <row r="42">
          <cell r="C42">
            <v>682413</v>
          </cell>
        </row>
        <row r="43">
          <cell r="C43">
            <v>0</v>
          </cell>
        </row>
        <row r="44">
          <cell r="C44">
            <v>0</v>
          </cell>
        </row>
        <row r="45">
          <cell r="D45">
            <v>0.8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LIN"/>
      <sheetName val="PTERR"/>
      <sheetName val="PEDYM"/>
      <sheetName val="PMOBI"/>
      <sheetName val="PEQCO"/>
      <sheetName val="PEQTC"/>
      <sheetName val="PEQCM"/>
      <sheetName val="PEQOT"/>
      <sheetName val="DLAAT"/>
      <sheetName val="DLSAT"/>
      <sheetName val="DTRAM"/>
      <sheetName val="DLAMT-34,5"/>
      <sheetName val="DLAMT-13,8"/>
      <sheetName val="DLAMT-OTRAS"/>
      <sheetName val="DLSMT-34,5"/>
      <sheetName val="DLSMT-13,8"/>
      <sheetName val="DLSMT-OTRAS"/>
      <sheetName val="DTRMM-34,5"/>
      <sheetName val="DTRMM-13,8"/>
      <sheetName val="DTRMM-OTRAS"/>
      <sheetName val="DTRMB-34,5"/>
      <sheetName val="DTRMB-13,8"/>
      <sheetName val="DTRMB-OTRAS"/>
      <sheetName val="DLABT"/>
      <sheetName val="DLSBT"/>
      <sheetName val="DACBT"/>
      <sheetName val="DEQDM"/>
      <sheetName val="DEQMC"/>
      <sheetName val="DEQOT"/>
      <sheetName val="AINAP"/>
      <sheetName val="CMEDI"/>
      <sheetName val="CMESM"/>
      <sheetName val="CEQOT"/>
    </sheetNames>
    <sheetDataSet>
      <sheetData sheetId="0">
        <row r="5">
          <cell r="C5">
            <v>1955990.4489609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99773.23374610001</v>
          </cell>
        </row>
        <row r="10">
          <cell r="C10">
            <v>209000</v>
          </cell>
        </row>
        <row r="11">
          <cell r="C11">
            <v>0</v>
          </cell>
        </row>
        <row r="12">
          <cell r="C12">
            <v>0</v>
          </cell>
        </row>
        <row r="13">
          <cell r="D13">
            <v>0.8000000000000002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1510171.4493631888</v>
          </cell>
        </row>
        <row r="20">
          <cell r="C20">
            <v>888121.1751050407</v>
          </cell>
        </row>
        <row r="21">
          <cell r="C21">
            <v>0</v>
          </cell>
        </row>
        <row r="22">
          <cell r="C22">
            <v>75921.22249965454</v>
          </cell>
        </row>
        <row r="23">
          <cell r="C23">
            <v>202472.878096115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1204109.4556453044</v>
          </cell>
        </row>
        <row r="29">
          <cell r="C29">
            <v>579186.7613061039</v>
          </cell>
        </row>
        <row r="30">
          <cell r="C30">
            <v>0</v>
          </cell>
        </row>
        <row r="32">
          <cell r="C32">
            <v>1361318.5811391082</v>
          </cell>
        </row>
        <row r="33">
          <cell r="C33">
            <v>311057.6805258072</v>
          </cell>
        </row>
        <row r="34">
          <cell r="C34">
            <v>328510.9255327338</v>
          </cell>
        </row>
        <row r="36">
          <cell r="C36">
            <v>0</v>
          </cell>
        </row>
        <row r="37">
          <cell r="C37">
            <v>137414.5266883502</v>
          </cell>
        </row>
        <row r="38">
          <cell r="C38">
            <v>0</v>
          </cell>
        </row>
        <row r="39">
          <cell r="D39">
            <v>0.8</v>
          </cell>
        </row>
        <row r="40">
          <cell r="C40">
            <v>599999.9999999999</v>
          </cell>
        </row>
        <row r="41">
          <cell r="D41">
            <v>0.8</v>
          </cell>
        </row>
        <row r="42">
          <cell r="C42">
            <v>889524.2952895999</v>
          </cell>
        </row>
        <row r="43">
          <cell r="C43">
            <v>0</v>
          </cell>
        </row>
        <row r="44">
          <cell r="C44">
            <v>0</v>
          </cell>
        </row>
        <row r="45">
          <cell r="D45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94"/>
  <sheetViews>
    <sheetView showGridLines="0" tabSelected="1" zoomScale="85" zoomScaleNormal="85" zoomScalePageLayoutView="0" workbookViewId="0" topLeftCell="A1">
      <selection activeCell="G40" sqref="G40"/>
    </sheetView>
  </sheetViews>
  <sheetFormatPr defaultColWidth="11.421875" defaultRowHeight="12.75"/>
  <cols>
    <col min="1" max="1" width="20.57421875" style="0" bestFit="1" customWidth="1"/>
    <col min="2" max="3" width="18.00390625" style="190" customWidth="1"/>
    <col min="4" max="4" width="18.00390625" style="188" hidden="1" customWidth="1"/>
    <col min="5" max="5" width="18.00390625" style="188" customWidth="1"/>
    <col min="6" max="6" width="18.00390625" style="188" bestFit="1" customWidth="1"/>
    <col min="7" max="7" width="4.57421875" style="0" customWidth="1"/>
    <col min="8" max="8" width="18.28125" style="0" customWidth="1"/>
    <col min="9" max="9" width="20.57421875" style="0" customWidth="1"/>
    <col min="10" max="10" width="17.421875" style="0" bestFit="1" customWidth="1"/>
    <col min="11" max="11" width="16.8515625" style="0" customWidth="1"/>
    <col min="12" max="12" width="18.421875" style="0" bestFit="1" customWidth="1"/>
    <col min="13" max="13" width="16.421875" style="0" bestFit="1" customWidth="1"/>
    <col min="14" max="14" width="24.00390625" style="0" customWidth="1"/>
    <col min="15" max="15" width="13.28125" style="0" bestFit="1" customWidth="1"/>
    <col min="16" max="19" width="11.7109375" style="0" bestFit="1" customWidth="1"/>
  </cols>
  <sheetData>
    <row r="1" spans="1:6" ht="12.75">
      <c r="A1" s="270" t="s">
        <v>109</v>
      </c>
      <c r="B1" s="271" t="s">
        <v>86</v>
      </c>
      <c r="C1" s="271" t="s">
        <v>102</v>
      </c>
      <c r="D1" s="272" t="s">
        <v>81</v>
      </c>
      <c r="E1" s="272" t="s">
        <v>114</v>
      </c>
      <c r="F1" s="273" t="s">
        <v>82</v>
      </c>
    </row>
    <row r="2" spans="1:8" ht="12.75">
      <c r="A2" s="274" t="s">
        <v>80</v>
      </c>
      <c r="B2" s="275">
        <f>'AA-01-2014'!$BC$60</f>
        <v>0.9007403577804288</v>
      </c>
      <c r="C2" s="276">
        <f>+'AA-01-2014'!BC13</f>
        <v>1275811.54</v>
      </c>
      <c r="D2" s="276">
        <f>+'AA-01-2014'!BV13</f>
        <v>10220948.327460408</v>
      </c>
      <c r="E2" s="276">
        <f>D2-'AA-01-2014'!BW13</f>
        <v>2977520.954234006</v>
      </c>
      <c r="F2" s="277">
        <f>+'AA-01-2014'!BX13</f>
        <v>1908266.3280777163</v>
      </c>
      <c r="H2" s="299">
        <f>+B2*C2</f>
        <v>1149174.943</v>
      </c>
    </row>
    <row r="3" spans="1:8" ht="12.75">
      <c r="A3" s="274" t="s">
        <v>83</v>
      </c>
      <c r="B3" s="275">
        <f>'AA-01-2014'!$BC$61</f>
        <v>0.7671411336079456</v>
      </c>
      <c r="C3" s="276">
        <f>+'AA-01-2014'!BC45</f>
        <v>8595478.489999998</v>
      </c>
      <c r="D3" s="276">
        <f>+'AA-01-2014'!BV45</f>
        <v>114252832.66800815</v>
      </c>
      <c r="E3" s="276">
        <f>D3-'AA-01-2014'!BW45</f>
        <v>108439483.8914631</v>
      </c>
      <c r="F3" s="277">
        <f>+'AA-01-2014'!BX45</f>
        <v>50436599.10438356</v>
      </c>
      <c r="H3" s="299">
        <f>+B3*C3</f>
        <v>6593945.112721311</v>
      </c>
    </row>
    <row r="4" spans="1:8" ht="12.75">
      <c r="A4" s="274" t="s">
        <v>84</v>
      </c>
      <c r="B4" s="275">
        <f>'AA-01-2014'!$BC$62</f>
        <v>0.8999999999999999</v>
      </c>
      <c r="C4" s="276">
        <f>'AA-01-2014'!BC47</f>
        <v>611593.03</v>
      </c>
      <c r="D4" s="276">
        <f>+'AA-01-2014'!BV47</f>
        <v>8652664.096222054</v>
      </c>
      <c r="E4" s="276">
        <f>+D4-'AA-01-2014'!BW47</f>
        <v>8652664.096222054</v>
      </c>
      <c r="F4" s="277">
        <f>+'AA-01-2014'!BX47</f>
        <v>4449585.775525665</v>
      </c>
      <c r="H4" s="299">
        <f>+B4*C4</f>
        <v>550433.727</v>
      </c>
    </row>
    <row r="5" spans="1:8" ht="12.75">
      <c r="A5" s="274" t="s">
        <v>85</v>
      </c>
      <c r="B5" s="275">
        <f>'AA-01-2014'!$BC$63</f>
        <v>0.8000000000000003</v>
      </c>
      <c r="C5" s="276">
        <f>+'AA-01-2014'!BC58</f>
        <v>660890.2499999999</v>
      </c>
      <c r="D5" s="276">
        <f>+'AA-01-2014'!BV58</f>
        <v>10257092.03739471</v>
      </c>
      <c r="E5" s="276">
        <f>+D5-'AA-01-2014'!BW58</f>
        <v>10242708.886270791</v>
      </c>
      <c r="F5" s="277">
        <f>+'AA-01-2014'!BX58</f>
        <v>4423847.386553668</v>
      </c>
      <c r="H5" s="299">
        <f>+B5*C5</f>
        <v>528712.2000000001</v>
      </c>
    </row>
    <row r="6" spans="1:8" ht="12.75">
      <c r="A6" s="278" t="s">
        <v>103</v>
      </c>
      <c r="B6" s="279"/>
      <c r="C6" s="280">
        <f>SUM(C2:C5)</f>
        <v>11143773.309999997</v>
      </c>
      <c r="D6" s="280">
        <f>SUM(D2:D5)</f>
        <v>143383537.12908533</v>
      </c>
      <c r="E6" s="280">
        <f>SUM(E2:E5)</f>
        <v>130312377.82818995</v>
      </c>
      <c r="F6" s="281">
        <f>+SUM(F2:F5)</f>
        <v>61218298.59454061</v>
      </c>
      <c r="H6" s="299">
        <f>+SUM(H2:H5)</f>
        <v>8822265.98272131</v>
      </c>
    </row>
    <row r="7" spans="1:6" ht="12.75">
      <c r="A7" s="282" t="s">
        <v>110</v>
      </c>
      <c r="B7" s="283" t="s">
        <v>86</v>
      </c>
      <c r="C7" s="283" t="s">
        <v>102</v>
      </c>
      <c r="D7" s="284" t="s">
        <v>81</v>
      </c>
      <c r="E7" s="284" t="s">
        <v>114</v>
      </c>
      <c r="F7" s="285" t="s">
        <v>82</v>
      </c>
    </row>
    <row r="8" spans="1:8" ht="12.75">
      <c r="A8" s="274" t="s">
        <v>80</v>
      </c>
      <c r="B8" s="275">
        <f>'AA-01-2015'!$BJ$60</f>
        <v>0.8213874948693047</v>
      </c>
      <c r="C8" s="276">
        <f>+'AA-01-2015'!BJ13</f>
        <v>917175.86</v>
      </c>
      <c r="D8" s="276">
        <f>+'AA-01-2015'!CE13</f>
        <v>11914305.109460406</v>
      </c>
      <c r="E8" s="276">
        <f>D8-'AA-01-2015'!CF13</f>
        <v>4619808.740912512</v>
      </c>
      <c r="F8" s="277">
        <f>+'AA-01-2015'!CG13</f>
        <v>3332795.2872085995</v>
      </c>
      <c r="G8" s="226"/>
      <c r="H8" s="299">
        <f>+B8*C8</f>
        <v>753356.7820000001</v>
      </c>
    </row>
    <row r="9" spans="1:8" ht="12.75">
      <c r="A9" s="274" t="s">
        <v>83</v>
      </c>
      <c r="B9" s="275">
        <f>'AA-01-2015'!$BJ$61</f>
        <v>0.6255106270287376</v>
      </c>
      <c r="C9" s="276">
        <f>+'AA-01-2015'!BJ45</f>
        <v>10289030.280000001</v>
      </c>
      <c r="D9" s="276">
        <f>+'AA-01-2015'!CE45</f>
        <v>127619777.69792672</v>
      </c>
      <c r="E9" s="276">
        <f>+D9-'AA-01-2015'!CF45</f>
        <v>123204507.51571526</v>
      </c>
      <c r="F9" s="277">
        <f>+'AA-01-2015'!CG45</f>
        <v>55427920.00032416</v>
      </c>
      <c r="G9" s="226"/>
      <c r="H9" s="299">
        <f>+B9*C9</f>
        <v>6435897.781960469</v>
      </c>
    </row>
    <row r="10" spans="1:8" ht="12.75">
      <c r="A10" s="274" t="s">
        <v>84</v>
      </c>
      <c r="B10" s="275">
        <f>'AA-01-2015'!$BJ$62</f>
        <v>0.9</v>
      </c>
      <c r="C10" s="276">
        <f>+'AA-01-2015'!BJ47</f>
        <v>717101.01</v>
      </c>
      <c r="D10" s="276">
        <f>+'AA-01-2015'!CE47</f>
        <v>9298055.005222054</v>
      </c>
      <c r="E10" s="276">
        <f>+D10-'AA-01-2015'!CF47</f>
        <v>9298055.005222054</v>
      </c>
      <c r="F10" s="277">
        <f>+'AA-01-2015'!CG47</f>
        <v>4701673.7710610265</v>
      </c>
      <c r="G10" s="226"/>
      <c r="H10" s="299">
        <f>+B10*C10</f>
        <v>645390.909</v>
      </c>
    </row>
    <row r="11" spans="1:8" ht="12.75">
      <c r="A11" s="274" t="s">
        <v>85</v>
      </c>
      <c r="B11" s="275">
        <f>'AA-01-2015'!$BJ$63</f>
        <v>0.8</v>
      </c>
      <c r="C11" s="276">
        <f>+'AA-01-2015'!BJ58</f>
        <v>682413</v>
      </c>
      <c r="D11" s="276">
        <f>+'AA-01-2015'!CE58</f>
        <v>11068577.43739471</v>
      </c>
      <c r="E11" s="276">
        <f>+D11-'AA-01-2015'!CF58</f>
        <v>11054194.286270792</v>
      </c>
      <c r="F11" s="277">
        <f>+'AA-01-2015'!CG58</f>
        <v>4526580.688198492</v>
      </c>
      <c r="G11" s="226"/>
      <c r="H11" s="299">
        <f>+B11*C11</f>
        <v>545930.4</v>
      </c>
    </row>
    <row r="12" spans="1:8" ht="12.75">
      <c r="A12" s="278" t="s">
        <v>103</v>
      </c>
      <c r="B12" s="279"/>
      <c r="C12" s="280">
        <f>SUM(C8:C11)</f>
        <v>12605720.15</v>
      </c>
      <c r="D12" s="280">
        <f>SUM(D8:D11)</f>
        <v>159900715.25000387</v>
      </c>
      <c r="E12" s="280">
        <f>SUM(E8:E11)</f>
        <v>148176565.54812062</v>
      </c>
      <c r="F12" s="281">
        <f>+SUM(F8:F11)</f>
        <v>67988969.74679229</v>
      </c>
      <c r="G12" s="226"/>
      <c r="H12" s="299">
        <f>+SUM(H8:H11)</f>
        <v>8380575.872960469</v>
      </c>
    </row>
    <row r="13" spans="1:6" ht="12.75">
      <c r="A13" s="282" t="s">
        <v>111</v>
      </c>
      <c r="B13" s="283" t="s">
        <v>86</v>
      </c>
      <c r="C13" s="283" t="s">
        <v>102</v>
      </c>
      <c r="D13" s="284" t="s">
        <v>81</v>
      </c>
      <c r="E13" s="284" t="s">
        <v>114</v>
      </c>
      <c r="F13" s="285" t="s">
        <v>82</v>
      </c>
    </row>
    <row r="14" spans="1:8" ht="14.25" customHeight="1">
      <c r="A14" s="274" t="s">
        <v>80</v>
      </c>
      <c r="B14" s="275">
        <f>+'AA-01-2016'!BN60</f>
        <v>0.8952290628826878</v>
      </c>
      <c r="C14" s="276">
        <f>+'AA-01-2016'!BN13</f>
        <v>1105575.6700000002</v>
      </c>
      <c r="D14" s="276">
        <f>+'AA-01-2016'!CJ13</f>
        <v>12904048.580460407</v>
      </c>
      <c r="E14" s="276">
        <f>D14-'AA-01-2016'!CK13</f>
        <v>5517820.25494357</v>
      </c>
      <c r="F14" s="277">
        <f>+'AA-01-2016'!CL13</f>
        <v>3845978.920630746</v>
      </c>
      <c r="H14" s="299">
        <f>+B14*C14</f>
        <v>989743.4709999998</v>
      </c>
    </row>
    <row r="15" spans="1:8" ht="12.75">
      <c r="A15" s="274" t="s">
        <v>83</v>
      </c>
      <c r="B15" s="275">
        <f>+'AA-01-2016'!BN61</f>
        <v>0.8258638551400386</v>
      </c>
      <c r="C15" s="276">
        <f>+'AA-01-2016'!BN45</f>
        <v>23273467.399999995</v>
      </c>
      <c r="D15" s="276">
        <f>+'AA-01-2016'!CJ45</f>
        <v>146840493.2073667</v>
      </c>
      <c r="E15" s="276">
        <f>+D15-'AA-01-2016'!CK45</f>
        <v>141038124.94693965</v>
      </c>
      <c r="F15" s="277">
        <f>+'AA-01-2016'!CL45</f>
        <v>69317338.87501432</v>
      </c>
      <c r="H15" s="299">
        <f>+B15*C15</f>
        <v>19220715.509440005</v>
      </c>
    </row>
    <row r="16" spans="1:8" ht="12.75">
      <c r="A16" s="274" t="s">
        <v>84</v>
      </c>
      <c r="B16" s="275">
        <f>+'AA-01-2016'!BN62</f>
        <v>0.9</v>
      </c>
      <c r="C16" s="276">
        <f>+'AA-01-2016'!BN47</f>
        <v>778834.53</v>
      </c>
      <c r="D16" s="276">
        <f>+'AA-01-2016'!CJ47</f>
        <v>9999006.082222054</v>
      </c>
      <c r="E16" s="276">
        <f>+D16-'AA-01-2016'!CK47</f>
        <v>7041779.581491373</v>
      </c>
      <c r="F16" s="277">
        <f>+'AA-01-2016'!CL47</f>
        <v>5080999.619402463</v>
      </c>
      <c r="H16" s="299">
        <f>+B16*C16</f>
        <v>700951.077</v>
      </c>
    </row>
    <row r="17" spans="1:8" ht="12.75">
      <c r="A17" s="274" t="s">
        <v>85</v>
      </c>
      <c r="B17" s="275">
        <f>+'AA-01-2016'!BN63</f>
        <v>0.8000000000000002</v>
      </c>
      <c r="C17" s="276">
        <f>+'AA-01-2016'!BN58</f>
        <v>805417.8999999999</v>
      </c>
      <c r="D17" s="276">
        <f>+'AA-01-2016'!CJ58</f>
        <v>11712911.75739471</v>
      </c>
      <c r="E17" s="276">
        <f>+D17-'AA-01-2016'!CK58</f>
        <v>11698528.606270792</v>
      </c>
      <c r="F17" s="277">
        <f>+'AA-01-2016'!CL58</f>
        <v>4702220.797887559</v>
      </c>
      <c r="H17" s="299">
        <f>+B17*C17</f>
        <v>644334.3200000001</v>
      </c>
    </row>
    <row r="18" spans="1:8" ht="12.75">
      <c r="A18" s="278" t="s">
        <v>103</v>
      </c>
      <c r="B18" s="279"/>
      <c r="C18" s="280">
        <f>+SUM(C14:C17)</f>
        <v>25963295.499999996</v>
      </c>
      <c r="D18" s="280">
        <f>+SUM(D14:D17)</f>
        <v>181456459.62744385</v>
      </c>
      <c r="E18" s="280">
        <f>+SUM(E14:E17)</f>
        <v>165296253.3896454</v>
      </c>
      <c r="F18" s="281">
        <f>+SUM(F14:F17)</f>
        <v>82946538.2129351</v>
      </c>
      <c r="H18" s="299">
        <f>+SUM(H14:H17)</f>
        <v>21555744.377440006</v>
      </c>
    </row>
    <row r="19" spans="1:6" ht="12.75">
      <c r="A19" s="282" t="s">
        <v>112</v>
      </c>
      <c r="B19" s="283" t="s">
        <v>86</v>
      </c>
      <c r="C19" s="283" t="s">
        <v>102</v>
      </c>
      <c r="D19" s="284" t="s">
        <v>81</v>
      </c>
      <c r="E19" s="284" t="s">
        <v>114</v>
      </c>
      <c r="F19" s="285" t="s">
        <v>82</v>
      </c>
    </row>
    <row r="20" spans="1:8" ht="12.75">
      <c r="A20" s="274" t="s">
        <v>80</v>
      </c>
      <c r="B20" s="275">
        <f>+'AA-01-2017'!BR60</f>
        <v>0.93156588934485</v>
      </c>
      <c r="C20" s="276">
        <f>+'AA-01-2017'!BR13</f>
        <v>1102455.8699999996</v>
      </c>
      <c r="D20" s="276">
        <f>+'AA-01-2017'!CO13</f>
        <v>13931058.863460405</v>
      </c>
      <c r="E20" s="276">
        <f>+D20-'AA-01-2017'!CP13</f>
        <v>6436586.923459472</v>
      </c>
      <c r="F20" s="277">
        <f>+'AA-01-2017'!CQ13</f>
        <v>4122432.4491126714</v>
      </c>
      <c r="H20" s="299">
        <f>+B20*C20</f>
        <v>1027010.2829999999</v>
      </c>
    </row>
    <row r="21" spans="1:8" ht="12.75">
      <c r="A21" s="274" t="s">
        <v>83</v>
      </c>
      <c r="B21" s="275">
        <f>+'AA-01-2017'!BR61</f>
        <v>0.7937652593256086</v>
      </c>
      <c r="C21" s="276">
        <f>+'AA-01-2017'!BR45</f>
        <v>16573617.789999997</v>
      </c>
      <c r="D21" s="276">
        <f>+'AA-01-2017'!CO45</f>
        <v>159996055.23040956</v>
      </c>
      <c r="E21" s="276">
        <f>+D21-'AA-01-2017'!CP45</f>
        <v>154103127.74443373</v>
      </c>
      <c r="F21" s="277">
        <f>+'AA-01-2017'!CQ45</f>
        <v>77762136.34812519</v>
      </c>
      <c r="H21" s="299">
        <f>+B21*C21</f>
        <v>13155562.023042867</v>
      </c>
    </row>
    <row r="22" spans="1:8" ht="12.75">
      <c r="A22" s="274" t="s">
        <v>84</v>
      </c>
      <c r="B22" s="275">
        <f>+'AA-01-2017'!BR62</f>
        <v>0.9</v>
      </c>
      <c r="C22" s="276">
        <f>+'AA-01-2017'!BR47</f>
        <v>1066066.35</v>
      </c>
      <c r="D22" s="276">
        <f>+'AA-01-2017'!CO47</f>
        <v>10904593.017022716</v>
      </c>
      <c r="E22" s="276">
        <f>+D22-'AA-01-2017'!CP47</f>
        <v>8001239.296491373</v>
      </c>
      <c r="F22" s="277">
        <f>+'AA-01-2017'!CQ47</f>
        <v>5720296.902399444</v>
      </c>
      <c r="H22" s="299">
        <f>+B22*C22</f>
        <v>959459.7150000001</v>
      </c>
    </row>
    <row r="23" spans="1:8" ht="12.75">
      <c r="A23" s="274" t="s">
        <v>85</v>
      </c>
      <c r="B23" s="275">
        <f>+'AA-01-2017'!BR63</f>
        <v>0.7999999999999998</v>
      </c>
      <c r="C23" s="276">
        <f>+'AA-01-2017'!BR58</f>
        <v>811234.0000000001</v>
      </c>
      <c r="D23" s="276">
        <f>+'AA-01-2017'!CO58</f>
        <v>12361898.95739471</v>
      </c>
      <c r="E23" s="276">
        <f>+D23-'AA-01-2017'!CP58</f>
        <v>7777100.884203425</v>
      </c>
      <c r="F23" s="277">
        <f>+'AA-01-2017'!CQ58</f>
        <v>4927706.783199761</v>
      </c>
      <c r="H23" s="299">
        <f>+B23*C23</f>
        <v>648987.2</v>
      </c>
    </row>
    <row r="24" spans="1:8" ht="12.75">
      <c r="A24" s="278" t="s">
        <v>103</v>
      </c>
      <c r="B24" s="279"/>
      <c r="C24" s="280">
        <f>+SUM(C20:C23)</f>
        <v>19553374.009999998</v>
      </c>
      <c r="D24" s="280">
        <f>+SUM(D20:D23)</f>
        <v>197193606.0682874</v>
      </c>
      <c r="E24" s="280">
        <f>+SUM(E20:E23)</f>
        <v>176318054.84858802</v>
      </c>
      <c r="F24" s="281">
        <f>+SUM(F20:F23)</f>
        <v>92532572.48283707</v>
      </c>
      <c r="H24" s="299">
        <f>+SUM(H20:H23)</f>
        <v>15791019.221042866</v>
      </c>
    </row>
    <row r="25" spans="1:6" ht="12.75">
      <c r="A25" s="282" t="s">
        <v>113</v>
      </c>
      <c r="B25" s="283" t="s">
        <v>86</v>
      </c>
      <c r="C25" s="283" t="s">
        <v>102</v>
      </c>
      <c r="D25" s="284" t="s">
        <v>81</v>
      </c>
      <c r="E25" s="284" t="s">
        <v>114</v>
      </c>
      <c r="F25" s="285" t="s">
        <v>82</v>
      </c>
    </row>
    <row r="26" spans="1:8" ht="12.75">
      <c r="A26" s="274" t="s">
        <v>80</v>
      </c>
      <c r="B26" s="275">
        <f>+'AA-01-2018'!BV60</f>
        <v>0.8000000000000002</v>
      </c>
      <c r="C26" s="276">
        <f>+'AA-01-2018'!BV13</f>
        <v>2264763.682707</v>
      </c>
      <c r="D26" s="276">
        <f>+'AA-01-2018'!CT13</f>
        <v>15742869.809626006</v>
      </c>
      <c r="E26" s="276">
        <f>+D26-'AA-01-2018'!CU13</f>
        <v>8248397.869625072</v>
      </c>
      <c r="F26" s="277">
        <f>+'AA-01-2018'!CV13</f>
        <v>5499831.655046964</v>
      </c>
      <c r="H26" s="299">
        <f>+B26*C26</f>
        <v>1811810.9461656003</v>
      </c>
    </row>
    <row r="27" spans="1:8" ht="12.75">
      <c r="A27" s="274" t="s">
        <v>83</v>
      </c>
      <c r="B27" s="275">
        <f>+'AA-01-2018'!BV61</f>
        <v>0.8</v>
      </c>
      <c r="C27" s="276">
        <f>+'AA-01-2018'!BV45</f>
        <v>6598284.655901408</v>
      </c>
      <c r="D27" s="276">
        <f>+'AA-01-2018'!CT45</f>
        <v>165274682.9551307</v>
      </c>
      <c r="E27" s="276">
        <f>+D27-'AA-01-2018'!CU45</f>
        <v>159381755.46915486</v>
      </c>
      <c r="F27" s="277">
        <f>+'AA-01-2018'!CV45</f>
        <v>80475087.86268659</v>
      </c>
      <c r="H27" s="299">
        <f>+B27*C27</f>
        <v>5278627.724721126</v>
      </c>
    </row>
    <row r="28" spans="1:8" ht="12.75">
      <c r="A28" s="274" t="s">
        <v>84</v>
      </c>
      <c r="B28" s="275">
        <f>+'AA-01-2018'!BV62</f>
        <v>0.8</v>
      </c>
      <c r="C28" s="276">
        <f>+'AA-01-2018'!BV47</f>
        <v>599999.9999999999</v>
      </c>
      <c r="D28" s="276">
        <f>+'AA-01-2018'!CT47</f>
        <v>11438465.797222054</v>
      </c>
      <c r="E28" s="276">
        <f>+D28-'AA-01-2018'!CU47</f>
        <v>8481239.296491373</v>
      </c>
      <c r="F28" s="277">
        <f>+'AA-01-2018'!CV47</f>
        <v>6016901.257982559</v>
      </c>
      <c r="H28" s="299">
        <f>+B28*C28</f>
        <v>479999.99999999994</v>
      </c>
    </row>
    <row r="29" spans="1:8" ht="12.75">
      <c r="A29" s="274" t="s">
        <v>85</v>
      </c>
      <c r="B29" s="275">
        <f>+'AA-01-2018'!BV63</f>
        <v>0.8</v>
      </c>
      <c r="C29" s="276">
        <f>+'AA-01-2018'!BV58</f>
        <v>889524.2952895999</v>
      </c>
      <c r="D29" s="276">
        <f>+'AA-01-2018'!CT58</f>
        <v>13073518.39362639</v>
      </c>
      <c r="E29" s="276">
        <f>+D29-'AA-01-2018'!CU58</f>
        <v>8488720.320435103</v>
      </c>
      <c r="F29" s="277">
        <f>+'AA-01-2018'!CV58</f>
        <v>5476032.791296512</v>
      </c>
      <c r="H29" s="299">
        <f>+B29*C29</f>
        <v>711619.43623168</v>
      </c>
    </row>
    <row r="30" spans="1:8" ht="13.5" thickBot="1">
      <c r="A30" s="286" t="s">
        <v>103</v>
      </c>
      <c r="B30" s="287"/>
      <c r="C30" s="288">
        <f>+SUM(C26:C29)</f>
        <v>10352572.633898009</v>
      </c>
      <c r="D30" s="288">
        <f>+SUM(D26:D29)</f>
        <v>205529536.95560515</v>
      </c>
      <c r="E30" s="288">
        <f>+SUM(E26:E29)</f>
        <v>184600112.95570642</v>
      </c>
      <c r="F30" s="289">
        <f>+SUM(F26:F29)</f>
        <v>97467853.56701262</v>
      </c>
      <c r="H30" s="299">
        <f>+SUM(H26:H29)</f>
        <v>8282058.107118407</v>
      </c>
    </row>
    <row r="31" spans="4:6" ht="12.75">
      <c r="D31" s="189"/>
      <c r="E31" s="189"/>
      <c r="F31" s="189"/>
    </row>
    <row r="32" ht="12.75">
      <c r="F32" s="189"/>
    </row>
    <row r="33" spans="4:6" ht="12.75">
      <c r="D33" s="189"/>
      <c r="E33" s="189"/>
      <c r="F33" s="189"/>
    </row>
    <row r="34" spans="4:6" ht="12.75">
      <c r="D34" s="189"/>
      <c r="E34" s="189"/>
      <c r="F34" s="189"/>
    </row>
    <row r="35" spans="1:6" ht="12.75">
      <c r="A35" s="258" t="s">
        <v>94</v>
      </c>
      <c r="B35" s="259" t="s">
        <v>104</v>
      </c>
      <c r="C35" s="189"/>
      <c r="D35" s="189"/>
      <c r="E35" s="189"/>
      <c r="F35"/>
    </row>
    <row r="36" spans="1:6" ht="12.75">
      <c r="A36" s="260" t="s">
        <v>87</v>
      </c>
      <c r="B36" s="261">
        <f>+E27+E26*E27/(E27+E29)</f>
        <v>167213055.91722572</v>
      </c>
      <c r="C36" s="189"/>
      <c r="D36" s="189"/>
      <c r="E36" s="189"/>
      <c r="F36"/>
    </row>
    <row r="37" spans="1:6" ht="12.75">
      <c r="A37" s="260" t="s">
        <v>88</v>
      </c>
      <c r="B37" s="261">
        <f>+E29+E26*E29/(E27+E29)</f>
        <v>8905817.741989335</v>
      </c>
      <c r="C37" s="189"/>
      <c r="D37" s="189"/>
      <c r="E37" s="189"/>
      <c r="F37"/>
    </row>
    <row r="38" spans="1:6" ht="12.75">
      <c r="A38" s="260" t="s">
        <v>90</v>
      </c>
      <c r="B38" s="261">
        <f>+E28</f>
        <v>8481239.296491373</v>
      </c>
      <c r="C38" s="189"/>
      <c r="D38" s="189"/>
      <c r="E38" s="189"/>
      <c r="F38"/>
    </row>
    <row r="39" spans="1:6" ht="12.75">
      <c r="A39" s="260" t="s">
        <v>91</v>
      </c>
      <c r="B39" s="261">
        <f>+F27+F26*F27/(F27+F29)</f>
        <v>85624519.68279839</v>
      </c>
      <c r="C39" s="189"/>
      <c r="D39" s="189"/>
      <c r="E39" s="189"/>
      <c r="F39"/>
    </row>
    <row r="40" spans="1:6" ht="12.75">
      <c r="A40" s="260" t="s">
        <v>89</v>
      </c>
      <c r="B40" s="261">
        <f>+F29+F26*F29/(F27+F29)</f>
        <v>5826432.626231672</v>
      </c>
      <c r="C40" s="189"/>
      <c r="D40" s="189"/>
      <c r="E40" s="189"/>
      <c r="F40"/>
    </row>
    <row r="41" spans="1:6" ht="12.75">
      <c r="A41" s="260" t="s">
        <v>92</v>
      </c>
      <c r="B41" s="261">
        <f>+F28</f>
        <v>6016901.257982559</v>
      </c>
      <c r="C41" s="189"/>
      <c r="D41" s="189"/>
      <c r="E41" s="189"/>
      <c r="F41"/>
    </row>
    <row r="42" spans="4:6" ht="12.75">
      <c r="D42" s="189"/>
      <c r="E42" s="189"/>
      <c r="F42" s="189"/>
    </row>
    <row r="43" spans="4:6" ht="12.75">
      <c r="D43" s="189"/>
      <c r="E43" s="189"/>
      <c r="F43" s="189"/>
    </row>
    <row r="44" spans="1:6" ht="12.75">
      <c r="A44" s="290" t="s">
        <v>115</v>
      </c>
      <c r="B44" s="291" t="s">
        <v>114</v>
      </c>
      <c r="C44" s="292" t="s">
        <v>82</v>
      </c>
      <c r="D44" s="189"/>
      <c r="E44" s="189"/>
      <c r="F44" s="189"/>
    </row>
    <row r="45" spans="1:6" ht="12.75">
      <c r="A45" s="293" t="s">
        <v>83</v>
      </c>
      <c r="B45" s="294">
        <f>+B36</f>
        <v>167213055.91722572</v>
      </c>
      <c r="C45" s="295">
        <f>+B39</f>
        <v>85624519.68279839</v>
      </c>
      <c r="D45" s="189"/>
      <c r="E45" s="189"/>
      <c r="F45" s="189"/>
    </row>
    <row r="46" spans="1:6" ht="12.75">
      <c r="A46" s="293" t="s">
        <v>84</v>
      </c>
      <c r="B46" s="294">
        <f>+B38</f>
        <v>8481239.296491373</v>
      </c>
      <c r="C46" s="295">
        <f>+B41</f>
        <v>6016901.257982559</v>
      </c>
      <c r="D46" s="189"/>
      <c r="E46" s="189"/>
      <c r="F46" s="189"/>
    </row>
    <row r="47" spans="1:6" ht="12.75">
      <c r="A47" s="293" t="s">
        <v>85</v>
      </c>
      <c r="B47" s="294">
        <f>+B37</f>
        <v>8905817.741989335</v>
      </c>
      <c r="C47" s="295">
        <f>+B40</f>
        <v>5826432.626231672</v>
      </c>
      <c r="D47" s="189"/>
      <c r="E47" s="189"/>
      <c r="F47" s="189"/>
    </row>
    <row r="48" spans="1:6" ht="13.5" thickBot="1">
      <c r="A48" s="296" t="s">
        <v>103</v>
      </c>
      <c r="B48" s="297">
        <f>+SUM(B45:B47)</f>
        <v>184600112.95570645</v>
      </c>
      <c r="C48" s="298">
        <f>+SUM(C45:C47)</f>
        <v>97467853.56701261</v>
      </c>
      <c r="D48" s="189"/>
      <c r="E48" s="189"/>
      <c r="F48" s="189"/>
    </row>
    <row r="49" spans="4:6" ht="12.75">
      <c r="D49" s="189"/>
      <c r="E49" s="189"/>
      <c r="F49" s="189"/>
    </row>
    <row r="50" spans="4:6" ht="12.75">
      <c r="D50" s="189"/>
      <c r="E50" s="189"/>
      <c r="F50" s="189"/>
    </row>
    <row r="51" spans="4:6" ht="12.75">
      <c r="D51" s="189"/>
      <c r="E51" s="189"/>
      <c r="F51" s="189"/>
    </row>
    <row r="52" spans="4:6" ht="12.75">
      <c r="D52" s="189"/>
      <c r="E52" s="189"/>
      <c r="F52" s="189"/>
    </row>
    <row r="53" spans="4:6" ht="12.75">
      <c r="D53" s="189"/>
      <c r="E53" s="189"/>
      <c r="F53" s="189"/>
    </row>
    <row r="54" spans="4:6" ht="12.75">
      <c r="D54" s="189"/>
      <c r="E54" s="189"/>
      <c r="F54" s="189"/>
    </row>
    <row r="55" spans="4:6" ht="12.75">
      <c r="D55" s="189"/>
      <c r="E55" s="189"/>
      <c r="F55" s="189"/>
    </row>
    <row r="56" spans="4:6" ht="12.75">
      <c r="D56" s="189"/>
      <c r="E56" s="189"/>
      <c r="F56" s="189"/>
    </row>
    <row r="57" spans="4:6" ht="12.75">
      <c r="D57" s="189"/>
      <c r="E57" s="189"/>
      <c r="F57" s="189"/>
    </row>
    <row r="58" spans="4:6" ht="12.75">
      <c r="D58" s="189"/>
      <c r="E58" s="189"/>
      <c r="F58" s="189"/>
    </row>
    <row r="59" spans="4:6" ht="12.75">
      <c r="D59" s="189"/>
      <c r="E59" s="189"/>
      <c r="F59" s="189"/>
    </row>
    <row r="60" spans="4:6" ht="12.75">
      <c r="D60" s="189"/>
      <c r="E60" s="189"/>
      <c r="F60" s="189"/>
    </row>
    <row r="61" spans="4:6" ht="12.75">
      <c r="D61" s="189"/>
      <c r="E61" s="189"/>
      <c r="F61" s="189"/>
    </row>
    <row r="62" spans="4:6" ht="12.75">
      <c r="D62" s="189"/>
      <c r="E62" s="189"/>
      <c r="F62" s="189"/>
    </row>
    <row r="63" spans="4:6" ht="12.75">
      <c r="D63" s="189"/>
      <c r="E63" s="189"/>
      <c r="F63" s="189"/>
    </row>
    <row r="64" spans="4:6" ht="12.75">
      <c r="D64" s="189"/>
      <c r="E64" s="189"/>
      <c r="F64" s="189"/>
    </row>
    <row r="65" spans="4:6" ht="12.75">
      <c r="D65" s="189"/>
      <c r="E65" s="189"/>
      <c r="F65" s="189"/>
    </row>
    <row r="66" spans="4:6" ht="12.75">
      <c r="D66" s="189"/>
      <c r="E66" s="189"/>
      <c r="F66" s="189"/>
    </row>
    <row r="67" spans="4:6" ht="12.75">
      <c r="D67" s="189"/>
      <c r="E67" s="189"/>
      <c r="F67" s="189"/>
    </row>
    <row r="68" spans="4:6" ht="12.75">
      <c r="D68" s="189"/>
      <c r="E68" s="189"/>
      <c r="F68" s="189"/>
    </row>
    <row r="69" spans="4:6" ht="12.75">
      <c r="D69" s="189"/>
      <c r="E69" s="189"/>
      <c r="F69" s="189"/>
    </row>
    <row r="70" spans="4:6" ht="12.75">
      <c r="D70" s="189"/>
      <c r="E70" s="189"/>
      <c r="F70" s="189"/>
    </row>
    <row r="71" spans="4:6" ht="12.75">
      <c r="D71" s="189"/>
      <c r="E71" s="189"/>
      <c r="F71" s="189"/>
    </row>
    <row r="72" spans="4:6" ht="12.75">
      <c r="D72" s="189"/>
      <c r="E72" s="189"/>
      <c r="F72" s="189"/>
    </row>
    <row r="73" spans="4:6" ht="12.75">
      <c r="D73" s="189"/>
      <c r="E73" s="189"/>
      <c r="F73" s="189"/>
    </row>
    <row r="74" spans="4:6" ht="12.75">
      <c r="D74" s="189"/>
      <c r="E74" s="189"/>
      <c r="F74" s="189"/>
    </row>
    <row r="75" spans="4:6" ht="12.75">
      <c r="D75" s="189"/>
      <c r="E75" s="189"/>
      <c r="F75" s="189"/>
    </row>
    <row r="76" spans="4:6" ht="12.75">
      <c r="D76" s="189"/>
      <c r="E76" s="189"/>
      <c r="F76" s="189"/>
    </row>
    <row r="77" spans="4:6" ht="12.75">
      <c r="D77" s="189"/>
      <c r="E77" s="189"/>
      <c r="F77" s="189"/>
    </row>
    <row r="78" spans="4:6" ht="12.75">
      <c r="D78" s="189"/>
      <c r="E78" s="189"/>
      <c r="F78" s="189"/>
    </row>
    <row r="79" spans="4:6" ht="12.75">
      <c r="D79" s="189"/>
      <c r="E79" s="189"/>
      <c r="F79" s="189"/>
    </row>
    <row r="80" spans="4:6" ht="12.75">
      <c r="D80" s="189"/>
      <c r="E80" s="189"/>
      <c r="F80" s="189"/>
    </row>
    <row r="81" spans="4:6" ht="12.75">
      <c r="D81" s="189"/>
      <c r="E81" s="189"/>
      <c r="F81" s="189"/>
    </row>
    <row r="82" spans="4:6" ht="12.75">
      <c r="D82" s="189"/>
      <c r="E82" s="189"/>
      <c r="F82" s="189"/>
    </row>
    <row r="83" spans="4:6" ht="12.75">
      <c r="D83" s="189"/>
      <c r="E83" s="189"/>
      <c r="F83" s="189"/>
    </row>
    <row r="84" spans="4:6" ht="12.75">
      <c r="D84" s="189"/>
      <c r="E84" s="189"/>
      <c r="F84" s="189"/>
    </row>
    <row r="85" spans="4:6" ht="12.75">
      <c r="D85" s="189"/>
      <c r="E85" s="189"/>
      <c r="F85" s="189"/>
    </row>
    <row r="86" spans="4:6" ht="12.75">
      <c r="D86" s="189"/>
      <c r="E86" s="189"/>
      <c r="F86" s="189"/>
    </row>
    <row r="87" spans="4:6" ht="12.75">
      <c r="D87" s="189"/>
      <c r="E87" s="189"/>
      <c r="F87" s="189"/>
    </row>
    <row r="88" spans="4:6" ht="12.75">
      <c r="D88" s="189"/>
      <c r="E88" s="189"/>
      <c r="F88" s="189"/>
    </row>
    <row r="89" spans="4:6" ht="12.75">
      <c r="D89" s="189"/>
      <c r="E89" s="189"/>
      <c r="F89" s="189"/>
    </row>
    <row r="90" spans="4:6" ht="12.75">
      <c r="D90" s="189"/>
      <c r="E90" s="189"/>
      <c r="F90" s="189"/>
    </row>
    <row r="91" spans="4:6" ht="12.75">
      <c r="D91" s="189"/>
      <c r="E91" s="189"/>
      <c r="F91" s="189"/>
    </row>
    <row r="92" spans="4:6" ht="12.75">
      <c r="D92" s="189"/>
      <c r="E92" s="189"/>
      <c r="F92" s="189"/>
    </row>
    <row r="93" spans="4:6" ht="12.75">
      <c r="D93" s="189"/>
      <c r="E93" s="189"/>
      <c r="F93" s="189"/>
    </row>
    <row r="94" spans="4:6" ht="12.75">
      <c r="D94" s="189"/>
      <c r="E94" s="189"/>
      <c r="F94" s="189"/>
    </row>
  </sheetData>
  <sheetProtection password="CCC5" sheet="1"/>
  <conditionalFormatting sqref="A35:B35 A36:A41">
    <cfRule type="cellIs" priority="1" dxfId="0" operator="equal">
      <formula>"N/A"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  <headerFooter>
    <oddFooter>&amp;C&amp;A</oddFooter>
  </headerFooter>
  <ignoredErrors>
    <ignoredError sqref="D2:D30 E2:F6 B2:C4 B36:B41 E8:F12 F7 E14:F18 F13 E20:F24 F19 E26:F30 F25 B6:C6 C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CA426"/>
  <sheetViews>
    <sheetView showGridLines="0" zoomScale="85" zoomScaleNormal="85" zoomScalePageLayoutView="0" workbookViewId="0" topLeftCell="A1">
      <pane xSplit="3" ySplit="4" topLeftCell="BD5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11.421875" defaultRowHeight="12.75"/>
  <cols>
    <col min="1" max="1" width="17.57421875" style="0" customWidth="1"/>
    <col min="2" max="2" width="34.57421875" style="0" customWidth="1"/>
    <col min="3" max="3" width="8.57421875" style="0" customWidth="1"/>
    <col min="4" max="4" width="12.7109375" style="0" customWidth="1"/>
    <col min="5" max="5" width="11.00390625" style="0" customWidth="1"/>
    <col min="6" max="6" width="12.00390625" style="0" customWidth="1"/>
    <col min="7" max="7" width="11.421875" style="0" customWidth="1"/>
    <col min="8" max="38" width="10.8515625" style="0" customWidth="1"/>
    <col min="39" max="39" width="12.57421875" style="0" customWidth="1"/>
    <col min="40" max="40" width="10.8515625" style="0" customWidth="1"/>
    <col min="41" max="41" width="10.8515625" style="57" customWidth="1"/>
    <col min="42" max="42" width="10.8515625" style="0" customWidth="1"/>
    <col min="43" max="43" width="17.28125" style="0" bestFit="1" customWidth="1"/>
    <col min="44" max="44" width="10.8515625" style="0" customWidth="1"/>
    <col min="45" max="45" width="17.7109375" style="57" bestFit="1" customWidth="1"/>
    <col min="46" max="46" width="22.7109375" style="0" bestFit="1" customWidth="1"/>
    <col min="47" max="47" width="17.140625" style="0" bestFit="1" customWidth="1"/>
    <col min="48" max="48" width="10.8515625" style="0" customWidth="1"/>
    <col min="49" max="49" width="17.7109375" style="0" bestFit="1" customWidth="1"/>
    <col min="50" max="50" width="22.7109375" style="0" bestFit="1" customWidth="1"/>
    <col min="51" max="51" width="21.140625" style="0" customWidth="1"/>
    <col min="52" max="52" width="10.8515625" style="0" customWidth="1"/>
    <col min="53" max="53" width="17.7109375" style="0" bestFit="1" customWidth="1"/>
    <col min="54" max="54" width="22.7109375" style="0" bestFit="1" customWidth="1"/>
    <col min="55" max="55" width="24.140625" style="193" bestFit="1" customWidth="1"/>
    <col min="56" max="56" width="10.8515625" style="193" customWidth="1"/>
    <col min="57" max="57" width="15.00390625" style="193" customWidth="1"/>
    <col min="58" max="58" width="10.8515625" style="193" customWidth="1"/>
    <col min="59" max="73" width="11.140625" style="0" customWidth="1"/>
    <col min="74" max="74" width="25.8515625" style="0" bestFit="1" customWidth="1"/>
    <col min="75" max="75" width="13.00390625" style="0" customWidth="1"/>
    <col min="76" max="76" width="15.421875" style="0" customWidth="1"/>
  </cols>
  <sheetData>
    <row r="1" spans="1:63" ht="12.75">
      <c r="A1" s="325" t="s">
        <v>55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</row>
    <row r="2" spans="1:76" ht="12.75" customHeight="1">
      <c r="A2" s="327" t="s">
        <v>0</v>
      </c>
      <c r="B2" s="327" t="s">
        <v>1</v>
      </c>
      <c r="C2" s="328" t="s">
        <v>2</v>
      </c>
      <c r="D2" s="329" t="s">
        <v>68</v>
      </c>
      <c r="E2" s="330"/>
      <c r="F2" s="331"/>
      <c r="G2" s="304">
        <v>2002</v>
      </c>
      <c r="H2" s="305"/>
      <c r="I2" s="305"/>
      <c r="J2" s="306"/>
      <c r="K2" s="307">
        <v>2003</v>
      </c>
      <c r="L2" s="308"/>
      <c r="M2" s="308"/>
      <c r="N2" s="309"/>
      <c r="O2" s="310">
        <v>2004</v>
      </c>
      <c r="P2" s="311"/>
      <c r="Q2" s="311"/>
      <c r="R2" s="312"/>
      <c r="S2" s="313">
        <v>2005</v>
      </c>
      <c r="T2" s="314"/>
      <c r="U2" s="314"/>
      <c r="V2" s="315"/>
      <c r="W2" s="304">
        <v>2006</v>
      </c>
      <c r="X2" s="305"/>
      <c r="Y2" s="305"/>
      <c r="Z2" s="306"/>
      <c r="AA2" s="307">
        <v>2007</v>
      </c>
      <c r="AB2" s="308"/>
      <c r="AC2" s="308"/>
      <c r="AD2" s="309"/>
      <c r="AE2" s="310">
        <v>2008</v>
      </c>
      <c r="AF2" s="311"/>
      <c r="AG2" s="311"/>
      <c r="AH2" s="312"/>
      <c r="AI2" s="313">
        <v>2009</v>
      </c>
      <c r="AJ2" s="314"/>
      <c r="AK2" s="314"/>
      <c r="AL2" s="315"/>
      <c r="AM2" s="316">
        <v>2010</v>
      </c>
      <c r="AN2" s="317"/>
      <c r="AO2" s="317"/>
      <c r="AP2" s="318"/>
      <c r="AQ2" s="319">
        <v>2011</v>
      </c>
      <c r="AR2" s="320"/>
      <c r="AS2" s="320"/>
      <c r="AT2" s="321"/>
      <c r="AU2" s="322">
        <v>2012</v>
      </c>
      <c r="AV2" s="323"/>
      <c r="AW2" s="323"/>
      <c r="AX2" s="324"/>
      <c r="AY2" s="332">
        <v>2013</v>
      </c>
      <c r="AZ2" s="333"/>
      <c r="BA2" s="333"/>
      <c r="BB2" s="334"/>
      <c r="BC2" s="396">
        <v>2014</v>
      </c>
      <c r="BD2" s="397"/>
      <c r="BE2" s="397"/>
      <c r="BF2" s="39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335">
        <v>2014</v>
      </c>
      <c r="BW2" s="336"/>
      <c r="BX2" s="337"/>
    </row>
    <row r="3" spans="1:76" s="1" customFormat="1" ht="12.75" customHeight="1">
      <c r="A3" s="327"/>
      <c r="B3" s="327"/>
      <c r="C3" s="328"/>
      <c r="D3" s="338" t="s">
        <v>69</v>
      </c>
      <c r="E3" s="338" t="s">
        <v>3</v>
      </c>
      <c r="F3" s="338" t="s">
        <v>70</v>
      </c>
      <c r="G3" s="340" t="s">
        <v>5</v>
      </c>
      <c r="H3" s="340" t="s">
        <v>4</v>
      </c>
      <c r="I3" s="340" t="s">
        <v>3</v>
      </c>
      <c r="J3" s="340" t="s">
        <v>45</v>
      </c>
      <c r="K3" s="342" t="s">
        <v>5</v>
      </c>
      <c r="L3" s="342" t="s">
        <v>4</v>
      </c>
      <c r="M3" s="342" t="s">
        <v>3</v>
      </c>
      <c r="N3" s="342" t="s">
        <v>45</v>
      </c>
      <c r="O3" s="344" t="s">
        <v>5</v>
      </c>
      <c r="P3" s="344" t="s">
        <v>4</v>
      </c>
      <c r="Q3" s="344" t="s">
        <v>3</v>
      </c>
      <c r="R3" s="344" t="s">
        <v>45</v>
      </c>
      <c r="S3" s="346" t="s">
        <v>5</v>
      </c>
      <c r="T3" s="346" t="s">
        <v>4</v>
      </c>
      <c r="U3" s="346" t="s">
        <v>3</v>
      </c>
      <c r="V3" s="346" t="s">
        <v>45</v>
      </c>
      <c r="W3" s="340" t="s">
        <v>5</v>
      </c>
      <c r="X3" s="340" t="s">
        <v>4</v>
      </c>
      <c r="Y3" s="340" t="s">
        <v>3</v>
      </c>
      <c r="Z3" s="340" t="s">
        <v>45</v>
      </c>
      <c r="AA3" s="342" t="s">
        <v>5</v>
      </c>
      <c r="AB3" s="342" t="s">
        <v>4</v>
      </c>
      <c r="AC3" s="342" t="s">
        <v>3</v>
      </c>
      <c r="AD3" s="342" t="s">
        <v>45</v>
      </c>
      <c r="AE3" s="344" t="s">
        <v>5</v>
      </c>
      <c r="AF3" s="344" t="s">
        <v>4</v>
      </c>
      <c r="AG3" s="344" t="s">
        <v>3</v>
      </c>
      <c r="AH3" s="344" t="s">
        <v>45</v>
      </c>
      <c r="AI3" s="346" t="s">
        <v>5</v>
      </c>
      <c r="AJ3" s="346" t="s">
        <v>4</v>
      </c>
      <c r="AK3" s="346" t="s">
        <v>3</v>
      </c>
      <c r="AL3" s="346" t="s">
        <v>45</v>
      </c>
      <c r="AM3" s="348" t="s">
        <v>5</v>
      </c>
      <c r="AN3" s="348" t="s">
        <v>4</v>
      </c>
      <c r="AO3" s="348" t="s">
        <v>3</v>
      </c>
      <c r="AP3" s="348" t="s">
        <v>93</v>
      </c>
      <c r="AQ3" s="350" t="s">
        <v>5</v>
      </c>
      <c r="AR3" s="352" t="s">
        <v>4</v>
      </c>
      <c r="AS3" s="352" t="s">
        <v>3</v>
      </c>
      <c r="AT3" s="352" t="s">
        <v>93</v>
      </c>
      <c r="AU3" s="358" t="s">
        <v>5</v>
      </c>
      <c r="AV3" s="358" t="s">
        <v>4</v>
      </c>
      <c r="AW3" s="358" t="s">
        <v>3</v>
      </c>
      <c r="AX3" s="358" t="s">
        <v>93</v>
      </c>
      <c r="AY3" s="360" t="s">
        <v>5</v>
      </c>
      <c r="AZ3" s="354" t="s">
        <v>4</v>
      </c>
      <c r="BA3" s="354" t="s">
        <v>3</v>
      </c>
      <c r="BB3" s="354" t="s">
        <v>93</v>
      </c>
      <c r="BC3" s="362" t="s">
        <v>5</v>
      </c>
      <c r="BD3" s="194" t="s">
        <v>4</v>
      </c>
      <c r="BE3" s="194" t="s">
        <v>3</v>
      </c>
      <c r="BF3" s="194" t="s">
        <v>93</v>
      </c>
      <c r="BG3" s="356" t="s">
        <v>63</v>
      </c>
      <c r="BH3" s="356" t="s">
        <v>71</v>
      </c>
      <c r="BI3" s="356" t="s">
        <v>72</v>
      </c>
      <c r="BJ3" s="356" t="s">
        <v>73</v>
      </c>
      <c r="BK3" s="356" t="s">
        <v>74</v>
      </c>
      <c r="BL3" s="356" t="s">
        <v>75</v>
      </c>
      <c r="BM3" s="356" t="s">
        <v>62</v>
      </c>
      <c r="BN3" s="356" t="s">
        <v>64</v>
      </c>
      <c r="BO3" s="356" t="s">
        <v>65</v>
      </c>
      <c r="BP3" s="356" t="s">
        <v>66</v>
      </c>
      <c r="BQ3" s="356" t="s">
        <v>67</v>
      </c>
      <c r="BR3" s="356" t="s">
        <v>76</v>
      </c>
      <c r="BS3" s="356" t="s">
        <v>77</v>
      </c>
      <c r="BT3" s="356" t="s">
        <v>78</v>
      </c>
      <c r="BU3" s="356" t="s">
        <v>79</v>
      </c>
      <c r="BV3" s="364" t="s">
        <v>56</v>
      </c>
      <c r="BW3" s="364" t="s">
        <v>57</v>
      </c>
      <c r="BX3" s="364" t="s">
        <v>58</v>
      </c>
    </row>
    <row r="4" spans="1:76" ht="26.25" customHeight="1">
      <c r="A4" s="327"/>
      <c r="B4" s="327"/>
      <c r="C4" s="328"/>
      <c r="D4" s="339"/>
      <c r="E4" s="339"/>
      <c r="F4" s="339"/>
      <c r="G4" s="341"/>
      <c r="H4" s="341"/>
      <c r="I4" s="341"/>
      <c r="J4" s="341"/>
      <c r="K4" s="343"/>
      <c r="L4" s="343"/>
      <c r="M4" s="343"/>
      <c r="N4" s="343"/>
      <c r="O4" s="345"/>
      <c r="P4" s="345"/>
      <c r="Q4" s="345"/>
      <c r="R4" s="345"/>
      <c r="S4" s="347"/>
      <c r="T4" s="347"/>
      <c r="U4" s="347"/>
      <c r="V4" s="347"/>
      <c r="W4" s="341"/>
      <c r="X4" s="341"/>
      <c r="Y4" s="341"/>
      <c r="Z4" s="341"/>
      <c r="AA4" s="343"/>
      <c r="AB4" s="343"/>
      <c r="AC4" s="343"/>
      <c r="AD4" s="343"/>
      <c r="AE4" s="345"/>
      <c r="AF4" s="345"/>
      <c r="AG4" s="345"/>
      <c r="AH4" s="345"/>
      <c r="AI4" s="347"/>
      <c r="AJ4" s="347"/>
      <c r="AK4" s="347"/>
      <c r="AL4" s="347"/>
      <c r="AM4" s="349"/>
      <c r="AN4" s="349"/>
      <c r="AO4" s="349"/>
      <c r="AP4" s="349"/>
      <c r="AQ4" s="351"/>
      <c r="AR4" s="353"/>
      <c r="AS4" s="353"/>
      <c r="AT4" s="353"/>
      <c r="AU4" s="359"/>
      <c r="AV4" s="359"/>
      <c r="AW4" s="359"/>
      <c r="AX4" s="359"/>
      <c r="AY4" s="361"/>
      <c r="AZ4" s="355"/>
      <c r="BA4" s="355"/>
      <c r="BB4" s="355"/>
      <c r="BC4" s="363"/>
      <c r="BD4" s="195"/>
      <c r="BE4" s="195"/>
      <c r="BF4" s="195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65"/>
      <c r="BW4" s="365"/>
      <c r="BX4" s="365"/>
    </row>
    <row r="5" spans="1:76" ht="12.75" customHeight="1">
      <c r="A5" s="372" t="s">
        <v>6</v>
      </c>
      <c r="B5" s="3" t="s">
        <v>7</v>
      </c>
      <c r="C5" s="7">
        <v>4</v>
      </c>
      <c r="D5" s="37">
        <v>2192460.6575303557</v>
      </c>
      <c r="E5" s="152"/>
      <c r="F5" s="153">
        <v>1449825.549561506</v>
      </c>
      <c r="G5" s="88">
        <v>167256.03900000002</v>
      </c>
      <c r="H5" s="89"/>
      <c r="I5" s="128"/>
      <c r="J5" s="89"/>
      <c r="K5" s="90">
        <v>48031.15</v>
      </c>
      <c r="L5" s="91"/>
      <c r="M5" s="154"/>
      <c r="N5" s="92"/>
      <c r="O5" s="93">
        <v>65709.41200000001</v>
      </c>
      <c r="P5" s="94"/>
      <c r="Q5" s="95"/>
      <c r="R5" s="94"/>
      <c r="S5" s="155">
        <v>62165.65</v>
      </c>
      <c r="T5" s="115"/>
      <c r="U5" s="155"/>
      <c r="V5" s="156"/>
      <c r="W5" s="58">
        <v>90684.24</v>
      </c>
      <c r="X5" s="58">
        <v>0</v>
      </c>
      <c r="Y5" s="58"/>
      <c r="Z5" s="59"/>
      <c r="AA5" s="60">
        <v>32408.87</v>
      </c>
      <c r="AB5" s="157">
        <v>0</v>
      </c>
      <c r="AC5" s="158"/>
      <c r="AD5" s="61"/>
      <c r="AE5" s="64">
        <v>97632.98</v>
      </c>
      <c r="AF5" s="64">
        <v>0</v>
      </c>
      <c r="AG5" s="159"/>
      <c r="AH5" s="62"/>
      <c r="AI5" s="155">
        <v>249294.06387699995</v>
      </c>
      <c r="AJ5" s="155">
        <v>0</v>
      </c>
      <c r="AK5" s="155"/>
      <c r="AL5" s="156"/>
      <c r="AM5" s="49">
        <v>61005.71</v>
      </c>
      <c r="AN5" s="49">
        <v>0</v>
      </c>
      <c r="AO5" s="49"/>
      <c r="AP5" s="50"/>
      <c r="AQ5" s="160">
        <v>121471.92000000001</v>
      </c>
      <c r="AR5" s="200">
        <v>0</v>
      </c>
      <c r="AS5" s="200"/>
      <c r="AT5" s="200"/>
      <c r="AU5" s="212">
        <v>0</v>
      </c>
      <c r="AV5" s="212">
        <v>0</v>
      </c>
      <c r="AW5" s="212"/>
      <c r="AX5" s="212"/>
      <c r="AY5" s="130">
        <v>12228.079999999998</v>
      </c>
      <c r="AZ5" s="130">
        <v>0</v>
      </c>
      <c r="BA5" s="130"/>
      <c r="BB5" s="130"/>
      <c r="BC5" s="137">
        <f>'[3]Resumen'!C5</f>
        <v>78776.69</v>
      </c>
      <c r="BD5" s="137"/>
      <c r="BE5" s="137"/>
      <c r="BF5" s="137"/>
      <c r="BG5" s="26">
        <f aca="true" t="shared" si="0" ref="BG5:BG12">IF(D5=0,0,2001-(D5-F5)*C5/D5)</f>
        <v>1999.645111180594</v>
      </c>
      <c r="BH5" s="43">
        <f aca="true" t="shared" si="1" ref="BH5:BH12">IF((1-($BV$2-$BG5)/$C5)&gt;0,(1-($BV$2-$BG5)/$C5),0)</f>
        <v>0</v>
      </c>
      <c r="BI5" s="43">
        <f aca="true" t="shared" si="2" ref="BI5:BI12">IF((1-($BV$2-G$2)/$C5)&gt;0,(1-($BV$2-G$2)/$C5),0)</f>
        <v>0</v>
      </c>
      <c r="BJ5" s="43">
        <f aca="true" t="shared" si="3" ref="BJ5:BJ12">IF((1-($BV$2-K$2)/$C5)&gt;0,(1-($BV$2-K$2)/$C5),0)</f>
        <v>0</v>
      </c>
      <c r="BK5" s="43">
        <f aca="true" t="shared" si="4" ref="BK5:BK12">IF((1-($BV$2-O$2)/$C5)&gt;0,(1-($BV$2-O$2)/$C5),0)</f>
        <v>0</v>
      </c>
      <c r="BL5" s="43">
        <f aca="true" t="shared" si="5" ref="BL5:BL12">IF((1-($BV$2-S$2)/$C5)&gt;0,(1-($BV$2-S$2)/$C5),0)</f>
        <v>0</v>
      </c>
      <c r="BM5" s="43">
        <f aca="true" t="shared" si="6" ref="BM5:BM12">IF((1-($BV$2-W$2)/$C5)&gt;0,(1-($BV$2-W$2)/$C5),0)</f>
        <v>0</v>
      </c>
      <c r="BN5" s="43">
        <f aca="true" t="shared" si="7" ref="BN5:BN12">IF((1-($BV$2-AA$2)/$C5)&gt;0,(1-($BV$2-AA$2)/$C5),0)</f>
        <v>0</v>
      </c>
      <c r="BO5" s="43">
        <f aca="true" t="shared" si="8" ref="BO5:BO12">IF((1-($BV$2-AE$2)/$C5)&gt;0,(1-($BV$2-AE$2)/$C5),0)</f>
        <v>0</v>
      </c>
      <c r="BP5" s="43">
        <f aca="true" t="shared" si="9" ref="BP5:BP12">IF((1-($BV$2-AI$2)/$C5)&gt;0,(1-($BV$2-AI$2)/$C5),0)</f>
        <v>0</v>
      </c>
      <c r="BQ5" s="43">
        <f aca="true" t="shared" si="10" ref="BQ5:BQ12">IF((1-($BV$2-AM$2)/$C5)&gt;0,(1-($BV$2-AM$2)/$C5),0)</f>
        <v>0</v>
      </c>
      <c r="BR5" s="43">
        <f aca="true" t="shared" si="11" ref="BR5:BR12">IF((1-($BV$2-AQ$2)/$C5)&gt;0,(1-($BV$2-AQ$2)/$C5),0)</f>
        <v>0.25</v>
      </c>
      <c r="BS5" s="43">
        <f aca="true" t="shared" si="12" ref="BS5:BS12">IF((1-($BV$2-AU$2)/$C5)&gt;0,(1-($BV$2-AU$2)/$C5),0)</f>
        <v>0.5</v>
      </c>
      <c r="BT5" s="43">
        <f aca="true" t="shared" si="13" ref="BT5:BT12">IF((1-($BV$2-AY$2)/$C5)&gt;0,(1-($BV$2-AY$2)/$C5),0)</f>
        <v>0.75</v>
      </c>
      <c r="BU5" s="43">
        <f aca="true" t="shared" si="14" ref="BU5:BU12">IF((1-($BV$2-BC$2)/$C5)&gt;0,(1-($BV$2-BC$2)/$C5),0)</f>
        <v>1</v>
      </c>
      <c r="BV5" s="241">
        <f aca="true" t="shared" si="15" ref="BV5:BV12">D5-E5+(G5-I5)*G$60+(K5-M5)*K$60+(O5-Q5)*O$60+(S5-U5)*S$60+(W5-Y5)*W$60+(AA5-AC5)*AA$60+(AE5-AG5)*AE$60+(AI5-AK5)*AI$60+(AM5-AO5)*AM$60+(AQ5-AS5)*$AQ$60+(AU5-AW5)*$AU$60+(AY5-BA5)*$AY$60+(BC5-BE5)*$BC$60</f>
        <v>3106850.2635211144</v>
      </c>
      <c r="BW5" s="241">
        <f>BV5-(IF(BH5=0,0,D5-E5)+IF(BI5=0,0,(G5-I5)*G$60)+IF(BJ5=0,0,(K5-M5)*K$60)+IF(BK5=0,0,(O5-Q5)*O$60)+IF(BL5=0,0,(S5-U5)*S$60)+IF(BM5=0,0,(W5-Y5)*W$60)+IF(BN5=0,0,(AA5-AC5)*AA$60)+IF(BO5=0,0,(AE5-AG5)*AE$60)+IF(BP5=0,0,(AI5-AK5)*AI$60)+IF(BQ5=0,0,(AM5-AO5)*AM$60)+IF(BR5=0,0,(AQ5-AS5)*$AQ$60)+IF(BS5=0,0,(AU5-AW5)*$AU$60)+IF(BT5=0,0,(AY5-BA5)*$AY$60)++IF(BU5=0,0,(BC5-BE5)*$BC$60))</f>
        <v>2906504.263425055</v>
      </c>
      <c r="BX5" s="241">
        <f aca="true" t="shared" si="16" ref="BX5:BX12">(D5-E5)*BH5+((G5-H5-(I5-J5))*G$60)*BI5+((K5-L5-(M5-N5))*K$60)*BJ5+((O5-P5-(Q5-R5))*O$60)*BK5+((S5-T5-(U5-V5))*S$60)*BL5+((W5-X5-(Y5-Z5))*W$60)*BM5+((AA5-AB5-(AC5-AD5))*AA$60)*BN5+((AE5-AF5-(AG5-AH5))*AE$60)*BO5+((AI5-AJ5-(AK5-AL5))*AI$60)*BP5+((AM5-AN5)*BQ5-(AO5-AP5))*$AM$60+((AQ5-AR5)*BR5-(AS5-AT5))*$AQ$60+((AU5-AV5)*BS5-(AW5-AX5))*$AU$60+((AY5-AZ5)*BT5-(BA5-BB5))*$AY$60+((BC5-BD5)*BU5-(BF5-BG5))*$BC$60</f>
        <v>111219.70902841195</v>
      </c>
    </row>
    <row r="6" spans="1:76" ht="12.75" customHeight="1">
      <c r="A6" s="373"/>
      <c r="B6" s="3" t="s">
        <v>8</v>
      </c>
      <c r="C6" s="17">
        <v>1000</v>
      </c>
      <c r="D6" s="37">
        <v>103551.78496860871</v>
      </c>
      <c r="E6" s="152"/>
      <c r="F6" s="161">
        <v>103551.78496860871</v>
      </c>
      <c r="G6" s="88">
        <v>3081.72</v>
      </c>
      <c r="H6" s="89"/>
      <c r="I6" s="128"/>
      <c r="J6" s="89"/>
      <c r="K6" s="90">
        <v>0</v>
      </c>
      <c r="L6" s="91"/>
      <c r="M6" s="154"/>
      <c r="N6" s="92"/>
      <c r="O6" s="96">
        <v>0</v>
      </c>
      <c r="P6" s="94"/>
      <c r="Q6" s="95"/>
      <c r="R6" s="94"/>
      <c r="S6" s="155">
        <v>0</v>
      </c>
      <c r="T6" s="115"/>
      <c r="U6" s="155"/>
      <c r="V6" s="156"/>
      <c r="W6" s="58">
        <v>0</v>
      </c>
      <c r="X6" s="58">
        <v>0</v>
      </c>
      <c r="Y6" s="58"/>
      <c r="Z6" s="59"/>
      <c r="AA6" s="77">
        <v>0</v>
      </c>
      <c r="AB6" s="157">
        <v>0</v>
      </c>
      <c r="AC6" s="158"/>
      <c r="AD6" s="63"/>
      <c r="AE6" s="64">
        <v>0</v>
      </c>
      <c r="AF6" s="64">
        <v>0</v>
      </c>
      <c r="AG6" s="159"/>
      <c r="AH6" s="62"/>
      <c r="AI6" s="155">
        <v>0</v>
      </c>
      <c r="AJ6" s="155">
        <v>0</v>
      </c>
      <c r="AK6" s="155"/>
      <c r="AL6" s="156"/>
      <c r="AM6" s="49">
        <v>0</v>
      </c>
      <c r="AN6" s="49">
        <v>0</v>
      </c>
      <c r="AO6" s="49"/>
      <c r="AP6" s="50"/>
      <c r="AQ6" s="160">
        <v>0</v>
      </c>
      <c r="AR6" s="200">
        <v>0</v>
      </c>
      <c r="AS6" s="200"/>
      <c r="AT6" s="200"/>
      <c r="AU6" s="212">
        <v>0</v>
      </c>
      <c r="AV6" s="212">
        <v>0</v>
      </c>
      <c r="AW6" s="212"/>
      <c r="AX6" s="212"/>
      <c r="AY6" s="130">
        <v>0</v>
      </c>
      <c r="AZ6" s="130">
        <v>0</v>
      </c>
      <c r="BA6" s="130"/>
      <c r="BB6" s="130"/>
      <c r="BC6" s="137">
        <f>'[3]Resumen'!C6</f>
        <v>215517.81</v>
      </c>
      <c r="BD6" s="137"/>
      <c r="BE6" s="137"/>
      <c r="BF6" s="137"/>
      <c r="BG6" s="26">
        <f t="shared" si="0"/>
        <v>2001</v>
      </c>
      <c r="BH6" s="43">
        <f t="shared" si="1"/>
        <v>0.987</v>
      </c>
      <c r="BI6" s="43">
        <f t="shared" si="2"/>
        <v>0.988</v>
      </c>
      <c r="BJ6" s="43">
        <f t="shared" si="3"/>
        <v>0.989</v>
      </c>
      <c r="BK6" s="43">
        <f t="shared" si="4"/>
        <v>0.99</v>
      </c>
      <c r="BL6" s="43">
        <f t="shared" si="5"/>
        <v>0.991</v>
      </c>
      <c r="BM6" s="43">
        <f t="shared" si="6"/>
        <v>0.992</v>
      </c>
      <c r="BN6" s="43">
        <f t="shared" si="7"/>
        <v>0.993</v>
      </c>
      <c r="BO6" s="43">
        <f t="shared" si="8"/>
        <v>0.994</v>
      </c>
      <c r="BP6" s="43">
        <f t="shared" si="9"/>
        <v>0.995</v>
      </c>
      <c r="BQ6" s="43">
        <f t="shared" si="10"/>
        <v>0.996</v>
      </c>
      <c r="BR6" s="43">
        <f t="shared" si="11"/>
        <v>0.997</v>
      </c>
      <c r="BS6" s="43">
        <f t="shared" si="12"/>
        <v>0.998</v>
      </c>
      <c r="BT6" s="43">
        <f t="shared" si="13"/>
        <v>0.999</v>
      </c>
      <c r="BU6" s="43">
        <f>IF((1-($BV$2-BC$2)/$C6)&gt;0,(1-($BV$2-BC$2)/$C6),0)</f>
        <v>1</v>
      </c>
      <c r="BV6" s="241">
        <f t="shared" si="15"/>
        <v>299940.1560031166</v>
      </c>
      <c r="BW6" s="241">
        <f aca="true" t="shared" si="17" ref="BW6:BW12">BV6-(IF(BH6=0,0,D6-E6)+IF(BI6=0,0,(G6-I6)*G$60)+IF(BJ6=0,0,(K6-M6)*K$60)+IF(BK6=0,0,(O6-Q6)*O$60)+IF(BL6=0,0,(S6-U6)*S$60)+IF(BM6=0,0,(W6-Y6)*W$60)+IF(BN6=0,0,(AA6-AC6)*AA$60)+IF(BO6=0,0,(AE6-AG6)*AE$60)+IF(BP6=0,0,(AI6-AK6)*AI$60)+IF(BQ6=0,0,(AM6-AO6)*AM$60)+IF(BR6=0,0,(AQ6-AS6)*$AQ$60)+IF(BS6=0,0,(AU6-AW6)*$AU$60)+IF(BT6=0,0,(AY6-BA6)*$AY$60)++IF(BU6=0,0,(BC6-BE6)*$BC$60))</f>
        <v>0</v>
      </c>
      <c r="BX6" s="241">
        <f t="shared" si="16"/>
        <v>300369.2108734787</v>
      </c>
    </row>
    <row r="7" spans="1:76" ht="12.75" customHeight="1">
      <c r="A7" s="373"/>
      <c r="B7" s="3" t="s">
        <v>9</v>
      </c>
      <c r="C7" s="7">
        <v>40</v>
      </c>
      <c r="D7" s="37">
        <v>1140916.485651873</v>
      </c>
      <c r="E7" s="152"/>
      <c r="F7" s="153">
        <v>709242.316974221</v>
      </c>
      <c r="G7" s="88">
        <v>4550.21</v>
      </c>
      <c r="H7" s="89"/>
      <c r="I7" s="128"/>
      <c r="J7" s="89"/>
      <c r="K7" s="90">
        <v>8402.57</v>
      </c>
      <c r="L7" s="91"/>
      <c r="M7" s="154"/>
      <c r="N7" s="92"/>
      <c r="O7" s="96">
        <v>0</v>
      </c>
      <c r="P7" s="94"/>
      <c r="Q7" s="95"/>
      <c r="R7" s="94"/>
      <c r="S7" s="155">
        <v>38527</v>
      </c>
      <c r="T7" s="115"/>
      <c r="U7" s="155"/>
      <c r="V7" s="156"/>
      <c r="W7" s="58">
        <v>34301.56</v>
      </c>
      <c r="X7" s="58">
        <v>0</v>
      </c>
      <c r="Y7" s="58"/>
      <c r="Z7" s="59"/>
      <c r="AA7" s="71">
        <v>58280.87</v>
      </c>
      <c r="AB7" s="157">
        <v>0</v>
      </c>
      <c r="AC7" s="158"/>
      <c r="AD7" s="63"/>
      <c r="AE7" s="64">
        <v>2487.96</v>
      </c>
      <c r="AF7" s="64">
        <v>0</v>
      </c>
      <c r="AG7" s="159"/>
      <c r="AH7" s="62"/>
      <c r="AI7" s="155">
        <v>0</v>
      </c>
      <c r="AJ7" s="155">
        <v>0</v>
      </c>
      <c r="AK7" s="155"/>
      <c r="AL7" s="156"/>
      <c r="AM7" s="49">
        <v>0</v>
      </c>
      <c r="AN7" s="49">
        <v>0</v>
      </c>
      <c r="AO7" s="49"/>
      <c r="AP7" s="50"/>
      <c r="AQ7" s="160">
        <v>7039.45</v>
      </c>
      <c r="AR7" s="200">
        <v>0</v>
      </c>
      <c r="AS7" s="200"/>
      <c r="AT7" s="200"/>
      <c r="AU7" s="212">
        <v>0</v>
      </c>
      <c r="AV7" s="212">
        <v>0</v>
      </c>
      <c r="AW7" s="212"/>
      <c r="AX7" s="212"/>
      <c r="AY7" s="130">
        <v>0</v>
      </c>
      <c r="AZ7" s="130">
        <v>0</v>
      </c>
      <c r="BA7" s="130"/>
      <c r="BB7" s="130"/>
      <c r="BC7" s="137">
        <f>'[3]Resumen'!C7</f>
        <v>8855.2</v>
      </c>
      <c r="BD7" s="137"/>
      <c r="BE7" s="137"/>
      <c r="BF7" s="137"/>
      <c r="BG7" s="26">
        <f t="shared" si="0"/>
        <v>1985.8657049273502</v>
      </c>
      <c r="BH7" s="43">
        <f t="shared" si="1"/>
        <v>0.29664262318375445</v>
      </c>
      <c r="BI7" s="43">
        <f t="shared" si="2"/>
        <v>0.7</v>
      </c>
      <c r="BJ7" s="43">
        <f t="shared" si="3"/>
        <v>0.725</v>
      </c>
      <c r="BK7" s="43">
        <f t="shared" si="4"/>
        <v>0.75</v>
      </c>
      <c r="BL7" s="43">
        <f t="shared" si="5"/>
        <v>0.775</v>
      </c>
      <c r="BM7" s="43">
        <f t="shared" si="6"/>
        <v>0.8</v>
      </c>
      <c r="BN7" s="43">
        <f t="shared" si="7"/>
        <v>0.825</v>
      </c>
      <c r="BO7" s="43">
        <f t="shared" si="8"/>
        <v>0.85</v>
      </c>
      <c r="BP7" s="43">
        <f t="shared" si="9"/>
        <v>0.875</v>
      </c>
      <c r="BQ7" s="43">
        <f t="shared" si="10"/>
        <v>0.9</v>
      </c>
      <c r="BR7" s="43">
        <f t="shared" si="11"/>
        <v>0.925</v>
      </c>
      <c r="BS7" s="43">
        <f t="shared" si="12"/>
        <v>0.95</v>
      </c>
      <c r="BT7" s="43">
        <f t="shared" si="13"/>
        <v>0.975</v>
      </c>
      <c r="BU7" s="43">
        <f t="shared" si="14"/>
        <v>1</v>
      </c>
      <c r="BV7" s="241">
        <f t="shared" si="15"/>
        <v>1269538.182638118</v>
      </c>
      <c r="BW7" s="241">
        <f t="shared" si="17"/>
        <v>0</v>
      </c>
      <c r="BX7" s="241">
        <f t="shared" si="16"/>
        <v>445533.75488988153</v>
      </c>
    </row>
    <row r="8" spans="1:76" ht="12.75" customHeight="1">
      <c r="A8" s="373"/>
      <c r="B8" s="3" t="s">
        <v>10</v>
      </c>
      <c r="C8" s="7">
        <v>7</v>
      </c>
      <c r="D8" s="37">
        <v>945208.5289238252</v>
      </c>
      <c r="E8" s="152"/>
      <c r="F8" s="153">
        <v>67667.0693793609</v>
      </c>
      <c r="G8" s="88">
        <v>7357.58</v>
      </c>
      <c r="H8" s="89"/>
      <c r="I8" s="128"/>
      <c r="J8" s="89"/>
      <c r="K8" s="90">
        <v>6582.56</v>
      </c>
      <c r="L8" s="91"/>
      <c r="M8" s="154"/>
      <c r="N8" s="92"/>
      <c r="O8" s="96">
        <v>282.37</v>
      </c>
      <c r="P8" s="94"/>
      <c r="Q8" s="95"/>
      <c r="R8" s="94"/>
      <c r="S8" s="155">
        <v>0</v>
      </c>
      <c r="T8" s="115"/>
      <c r="U8" s="155"/>
      <c r="V8" s="156"/>
      <c r="W8" s="58">
        <v>17809.370000000003</v>
      </c>
      <c r="X8" s="58">
        <v>0</v>
      </c>
      <c r="Y8" s="58"/>
      <c r="Z8" s="59"/>
      <c r="AA8" s="77">
        <v>5325</v>
      </c>
      <c r="AB8" s="157">
        <v>0</v>
      </c>
      <c r="AC8" s="158"/>
      <c r="AD8" s="63"/>
      <c r="AE8" s="64">
        <v>5151</v>
      </c>
      <c r="AF8" s="64">
        <v>0</v>
      </c>
      <c r="AG8" s="159"/>
      <c r="AH8" s="62"/>
      <c r="AI8" s="155">
        <v>7295</v>
      </c>
      <c r="AJ8" s="155">
        <v>0</v>
      </c>
      <c r="AK8" s="155"/>
      <c r="AL8" s="156"/>
      <c r="AM8" s="49">
        <v>0</v>
      </c>
      <c r="AN8" s="49">
        <v>0</v>
      </c>
      <c r="AO8" s="49"/>
      <c r="AP8" s="53"/>
      <c r="AQ8" s="160">
        <v>8381.86</v>
      </c>
      <c r="AR8" s="200">
        <v>0</v>
      </c>
      <c r="AS8" s="200"/>
      <c r="AT8" s="200"/>
      <c r="AU8" s="212">
        <v>0</v>
      </c>
      <c r="AV8" s="212">
        <v>0</v>
      </c>
      <c r="AW8" s="212"/>
      <c r="AX8" s="212"/>
      <c r="AY8" s="130">
        <v>22739</v>
      </c>
      <c r="AZ8" s="130">
        <v>0</v>
      </c>
      <c r="BA8" s="130"/>
      <c r="BB8" s="130"/>
      <c r="BC8" s="137">
        <f>'[3]Resumen'!C8</f>
        <v>0</v>
      </c>
      <c r="BD8" s="137"/>
      <c r="BE8" s="137"/>
      <c r="BF8" s="137"/>
      <c r="BG8" s="26">
        <f t="shared" si="0"/>
        <v>1994.501126969511</v>
      </c>
      <c r="BH8" s="43">
        <f t="shared" si="1"/>
        <v>0</v>
      </c>
      <c r="BI8" s="43">
        <f t="shared" si="2"/>
        <v>0</v>
      </c>
      <c r="BJ8" s="43">
        <f t="shared" si="3"/>
        <v>0</v>
      </c>
      <c r="BK8" s="43">
        <f t="shared" si="4"/>
        <v>0</v>
      </c>
      <c r="BL8" s="43">
        <f t="shared" si="5"/>
        <v>0</v>
      </c>
      <c r="BM8" s="43">
        <f t="shared" si="6"/>
        <v>0</v>
      </c>
      <c r="BN8" s="43">
        <f t="shared" si="7"/>
        <v>0</v>
      </c>
      <c r="BO8" s="43">
        <f t="shared" si="8"/>
        <v>0.1428571428571429</v>
      </c>
      <c r="BP8" s="43">
        <f t="shared" si="9"/>
        <v>0.2857142857142857</v>
      </c>
      <c r="BQ8" s="43">
        <f t="shared" si="10"/>
        <v>0.4285714285714286</v>
      </c>
      <c r="BR8" s="43">
        <f t="shared" si="11"/>
        <v>0.5714285714285714</v>
      </c>
      <c r="BS8" s="43">
        <f t="shared" si="12"/>
        <v>0.7142857142857143</v>
      </c>
      <c r="BT8" s="43">
        <f t="shared" si="13"/>
        <v>0.8571428571428572</v>
      </c>
      <c r="BU8" s="43">
        <f t="shared" si="14"/>
        <v>1</v>
      </c>
      <c r="BV8" s="241">
        <f t="shared" si="15"/>
        <v>1017335.5550798584</v>
      </c>
      <c r="BW8" s="241">
        <f>BV8-(IF(BH8=0,0,D8-E8)+IF(BI8=0,0,(G8-I8)*G$60)+IF(BJ8=0,0,(K8-M8)*K$60)+IF(BK8=0,0,(O8-Q8)*O$60)+IF(BL8=0,0,(S8-U8)*S$60)+IF(BM8=0,0,(W8-Y8)*W$60)+IF(BN8=0,0,(AA8-AC8)*AA$60)+IF(BO8=0,0,(AE8-AG8)*AE$60)+IF(BP8=0,0,(AI8-AK8)*AI$60)+IF(BQ8=0,0,(AM8-AO8)*AM$60)+IF(BR8=0,0,(AQ8-AS8)*$AQ$60)+IF(BS8=0,0,(AU8-AW8)*$AU$60)+IF(BT8=0,0,(AY8-BA8)*$AY$60)++IF(BU8=0,0,(BC8-BE8)*$BC$60))</f>
        <v>975834.5794463656</v>
      </c>
      <c r="BX8" s="241">
        <f t="shared" si="16"/>
        <v>28328.40419307957</v>
      </c>
    </row>
    <row r="9" spans="1:76" ht="12.75" customHeight="1">
      <c r="A9" s="373"/>
      <c r="B9" s="3" t="s">
        <v>11</v>
      </c>
      <c r="C9" s="7">
        <v>4</v>
      </c>
      <c r="D9" s="37">
        <v>626223.1565091494</v>
      </c>
      <c r="E9" s="152"/>
      <c r="F9" s="153">
        <v>147123.07508079166</v>
      </c>
      <c r="G9" s="88">
        <v>22741.82</v>
      </c>
      <c r="H9" s="89"/>
      <c r="I9" s="128"/>
      <c r="J9" s="89"/>
      <c r="K9" s="90">
        <v>15401.33</v>
      </c>
      <c r="L9" s="91"/>
      <c r="M9" s="154"/>
      <c r="N9" s="92"/>
      <c r="O9" s="96">
        <v>44549.32</v>
      </c>
      <c r="P9" s="94"/>
      <c r="Q9" s="95"/>
      <c r="R9" s="94"/>
      <c r="S9" s="155">
        <v>11154.82</v>
      </c>
      <c r="T9" s="115"/>
      <c r="U9" s="155"/>
      <c r="V9" s="156"/>
      <c r="W9" s="58">
        <v>87253.48000000001</v>
      </c>
      <c r="X9" s="58">
        <v>0</v>
      </c>
      <c r="Y9" s="58"/>
      <c r="Z9" s="59"/>
      <c r="AA9" s="77">
        <v>38353.979999999996</v>
      </c>
      <c r="AB9" s="157">
        <v>0</v>
      </c>
      <c r="AC9" s="158"/>
      <c r="AD9" s="63"/>
      <c r="AE9" s="64">
        <v>0</v>
      </c>
      <c r="AF9" s="64">
        <v>0</v>
      </c>
      <c r="AG9" s="159"/>
      <c r="AH9" s="62"/>
      <c r="AI9" s="155">
        <v>51587.420000000006</v>
      </c>
      <c r="AJ9" s="155">
        <v>0</v>
      </c>
      <c r="AK9" s="155"/>
      <c r="AL9" s="156"/>
      <c r="AM9" s="49">
        <v>20997.82</v>
      </c>
      <c r="AN9" s="49">
        <v>0</v>
      </c>
      <c r="AO9" s="49"/>
      <c r="AP9" s="50"/>
      <c r="AQ9" s="160">
        <v>2369.5</v>
      </c>
      <c r="AR9" s="200">
        <v>0</v>
      </c>
      <c r="AS9" s="200"/>
      <c r="AT9" s="200"/>
      <c r="AU9" s="212">
        <v>0</v>
      </c>
      <c r="AV9" s="212">
        <v>0</v>
      </c>
      <c r="AW9" s="212"/>
      <c r="AX9" s="212"/>
      <c r="AY9" s="130">
        <v>4786.7</v>
      </c>
      <c r="AZ9" s="130">
        <v>0</v>
      </c>
      <c r="BA9" s="130"/>
      <c r="BB9" s="130"/>
      <c r="BC9" s="137">
        <f>'[3]Resumen'!C9</f>
        <v>931198.84</v>
      </c>
      <c r="BD9" s="137"/>
      <c r="BE9" s="137"/>
      <c r="BF9" s="137"/>
      <c r="BG9" s="26">
        <f t="shared" si="0"/>
        <v>1997.9397485452369</v>
      </c>
      <c r="BH9" s="43">
        <f t="shared" si="1"/>
        <v>0</v>
      </c>
      <c r="BI9" s="43">
        <f t="shared" si="2"/>
        <v>0</v>
      </c>
      <c r="BJ9" s="43">
        <f t="shared" si="3"/>
        <v>0</v>
      </c>
      <c r="BK9" s="43">
        <f t="shared" si="4"/>
        <v>0</v>
      </c>
      <c r="BL9" s="43">
        <f t="shared" si="5"/>
        <v>0</v>
      </c>
      <c r="BM9" s="43">
        <f t="shared" si="6"/>
        <v>0</v>
      </c>
      <c r="BN9" s="43">
        <f t="shared" si="7"/>
        <v>0</v>
      </c>
      <c r="BO9" s="43">
        <f t="shared" si="8"/>
        <v>0</v>
      </c>
      <c r="BP9" s="43">
        <f t="shared" si="9"/>
        <v>0</v>
      </c>
      <c r="BQ9" s="43">
        <f t="shared" si="10"/>
        <v>0</v>
      </c>
      <c r="BR9" s="43">
        <f t="shared" si="11"/>
        <v>0.25</v>
      </c>
      <c r="BS9" s="43">
        <f t="shared" si="12"/>
        <v>0.5</v>
      </c>
      <c r="BT9" s="43">
        <f t="shared" si="13"/>
        <v>0.75</v>
      </c>
      <c r="BU9" s="43">
        <f t="shared" si="14"/>
        <v>1</v>
      </c>
      <c r="BV9" s="241">
        <f t="shared" si="15"/>
        <v>1717224.9423312545</v>
      </c>
      <c r="BW9" s="241">
        <f t="shared" si="17"/>
        <v>871384.4655372101</v>
      </c>
      <c r="BX9" s="241">
        <f t="shared" si="16"/>
        <v>844729.3763921796</v>
      </c>
    </row>
    <row r="10" spans="1:76" ht="12.75" customHeight="1">
      <c r="A10" s="373"/>
      <c r="B10" s="3" t="s">
        <v>12</v>
      </c>
      <c r="C10" s="7">
        <v>5</v>
      </c>
      <c r="D10" s="37">
        <v>1564545.6307439422</v>
      </c>
      <c r="E10" s="152"/>
      <c r="F10" s="153">
        <v>275838.40370647283</v>
      </c>
      <c r="G10" s="88">
        <v>0</v>
      </c>
      <c r="H10" s="89"/>
      <c r="I10" s="128"/>
      <c r="J10" s="89"/>
      <c r="K10" s="90">
        <v>0</v>
      </c>
      <c r="L10" s="91"/>
      <c r="M10" s="154"/>
      <c r="N10" s="92"/>
      <c r="O10" s="96">
        <v>0</v>
      </c>
      <c r="P10" s="94"/>
      <c r="Q10" s="95"/>
      <c r="R10" s="94"/>
      <c r="S10" s="155">
        <v>0</v>
      </c>
      <c r="T10" s="115"/>
      <c r="U10" s="155"/>
      <c r="V10" s="156"/>
      <c r="W10" s="58">
        <v>74281.9</v>
      </c>
      <c r="X10" s="58">
        <v>0</v>
      </c>
      <c r="Y10" s="58"/>
      <c r="Z10" s="59"/>
      <c r="AA10" s="77">
        <v>0</v>
      </c>
      <c r="AB10" s="157">
        <v>0</v>
      </c>
      <c r="AC10" s="158"/>
      <c r="AD10" s="63"/>
      <c r="AE10" s="64">
        <v>0</v>
      </c>
      <c r="AF10" s="64">
        <v>0</v>
      </c>
      <c r="AG10" s="159"/>
      <c r="AH10" s="62"/>
      <c r="AI10" s="155">
        <v>0</v>
      </c>
      <c r="AJ10" s="155">
        <v>0</v>
      </c>
      <c r="AK10" s="155"/>
      <c r="AL10" s="156"/>
      <c r="AM10" s="49">
        <v>0</v>
      </c>
      <c r="AN10" s="49">
        <v>0</v>
      </c>
      <c r="AO10" s="49"/>
      <c r="AP10" s="50"/>
      <c r="AQ10" s="160">
        <v>94920</v>
      </c>
      <c r="AR10" s="200">
        <v>0</v>
      </c>
      <c r="AS10" s="200"/>
      <c r="AT10" s="200"/>
      <c r="AU10" s="212">
        <v>0</v>
      </c>
      <c r="AV10" s="212">
        <v>0</v>
      </c>
      <c r="AW10" s="212"/>
      <c r="AX10" s="212"/>
      <c r="AY10" s="130">
        <v>16667</v>
      </c>
      <c r="AZ10" s="130">
        <v>0</v>
      </c>
      <c r="BA10" s="130"/>
      <c r="BB10" s="130"/>
      <c r="BC10" s="137">
        <f>'[3]Resumen'!C10</f>
        <v>0</v>
      </c>
      <c r="BD10" s="137"/>
      <c r="BE10" s="137"/>
      <c r="BF10" s="137"/>
      <c r="BG10" s="26">
        <f t="shared" si="0"/>
        <v>1996.8815287911268</v>
      </c>
      <c r="BH10" s="43">
        <f t="shared" si="1"/>
        <v>0</v>
      </c>
      <c r="BI10" s="43">
        <f t="shared" si="2"/>
        <v>0</v>
      </c>
      <c r="BJ10" s="43">
        <f t="shared" si="3"/>
        <v>0</v>
      </c>
      <c r="BK10" s="43">
        <f t="shared" si="4"/>
        <v>0</v>
      </c>
      <c r="BL10" s="43">
        <f t="shared" si="5"/>
        <v>0</v>
      </c>
      <c r="BM10" s="43">
        <f t="shared" si="6"/>
        <v>0</v>
      </c>
      <c r="BN10" s="43">
        <f t="shared" si="7"/>
        <v>0</v>
      </c>
      <c r="BO10" s="43">
        <f t="shared" si="8"/>
        <v>0</v>
      </c>
      <c r="BP10" s="43">
        <f t="shared" si="9"/>
        <v>0</v>
      </c>
      <c r="BQ10" s="43">
        <f t="shared" si="10"/>
        <v>0.19999999999999996</v>
      </c>
      <c r="BR10" s="43">
        <f t="shared" si="11"/>
        <v>0.4</v>
      </c>
      <c r="BS10" s="43">
        <f t="shared" si="12"/>
        <v>0.6</v>
      </c>
      <c r="BT10" s="43">
        <f t="shared" si="13"/>
        <v>0.8</v>
      </c>
      <c r="BU10" s="43">
        <f t="shared" si="14"/>
        <v>1</v>
      </c>
      <c r="BV10" s="241">
        <f t="shared" si="15"/>
        <v>1738592.0571161245</v>
      </c>
      <c r="BW10" s="241">
        <f t="shared" si="17"/>
        <v>1630374.006559142</v>
      </c>
      <c r="BX10" s="241">
        <f t="shared" si="16"/>
        <v>51752.69200548154</v>
      </c>
    </row>
    <row r="11" spans="1:76" ht="12.75" customHeight="1">
      <c r="A11" s="373"/>
      <c r="B11" s="3" t="s">
        <v>13</v>
      </c>
      <c r="C11" s="7">
        <v>8</v>
      </c>
      <c r="D11" s="37">
        <v>0</v>
      </c>
      <c r="E11" s="152"/>
      <c r="F11" s="153">
        <v>0</v>
      </c>
      <c r="G11" s="88">
        <v>51708.179992</v>
      </c>
      <c r="H11" s="89"/>
      <c r="I11" s="128"/>
      <c r="J11" s="89"/>
      <c r="K11" s="90">
        <v>4151.08</v>
      </c>
      <c r="L11" s="91"/>
      <c r="M11" s="154"/>
      <c r="N11" s="92"/>
      <c r="O11" s="96">
        <v>30862.359060999996</v>
      </c>
      <c r="P11" s="94"/>
      <c r="Q11" s="95"/>
      <c r="R11" s="94"/>
      <c r="S11" s="155">
        <v>0</v>
      </c>
      <c r="T11" s="115"/>
      <c r="U11" s="155"/>
      <c r="V11" s="156"/>
      <c r="W11" s="58">
        <v>0</v>
      </c>
      <c r="X11" s="58">
        <v>0</v>
      </c>
      <c r="Y11" s="58"/>
      <c r="Z11" s="59"/>
      <c r="AA11" s="77">
        <v>0</v>
      </c>
      <c r="AB11" s="157">
        <v>0</v>
      </c>
      <c r="AC11" s="158"/>
      <c r="AD11" s="63"/>
      <c r="AE11" s="64">
        <v>0</v>
      </c>
      <c r="AF11" s="64">
        <v>0</v>
      </c>
      <c r="AG11" s="159"/>
      <c r="AH11" s="62"/>
      <c r="AI11" s="155">
        <v>14365.63</v>
      </c>
      <c r="AJ11" s="155">
        <v>0</v>
      </c>
      <c r="AK11" s="155"/>
      <c r="AL11" s="156"/>
      <c r="AM11" s="49">
        <v>9332.4</v>
      </c>
      <c r="AN11" s="49">
        <v>0</v>
      </c>
      <c r="AO11" s="49"/>
      <c r="AP11" s="50"/>
      <c r="AQ11" s="160">
        <v>9332</v>
      </c>
      <c r="AR11" s="200">
        <v>0</v>
      </c>
      <c r="AS11" s="200"/>
      <c r="AT11" s="200"/>
      <c r="AU11" s="212">
        <v>0</v>
      </c>
      <c r="AV11" s="212">
        <v>0</v>
      </c>
      <c r="AW11" s="212"/>
      <c r="AX11" s="212"/>
      <c r="AY11" s="130">
        <v>0</v>
      </c>
      <c r="AZ11" s="130">
        <v>0</v>
      </c>
      <c r="BA11" s="130"/>
      <c r="BB11" s="130"/>
      <c r="BC11" s="137">
        <f>'[3]Resumen'!C11</f>
        <v>41463</v>
      </c>
      <c r="BD11" s="137"/>
      <c r="BE11" s="137"/>
      <c r="BF11" s="137"/>
      <c r="BG11" s="26">
        <f t="shared" si="0"/>
        <v>0</v>
      </c>
      <c r="BH11" s="43">
        <f t="shared" si="1"/>
        <v>0</v>
      </c>
      <c r="BI11" s="43">
        <f t="shared" si="2"/>
        <v>0</v>
      </c>
      <c r="BJ11" s="43">
        <f t="shared" si="3"/>
        <v>0</v>
      </c>
      <c r="BK11" s="43">
        <f t="shared" si="4"/>
        <v>0</v>
      </c>
      <c r="BL11" s="43">
        <f t="shared" si="5"/>
        <v>0</v>
      </c>
      <c r="BM11" s="43">
        <f t="shared" si="6"/>
        <v>0</v>
      </c>
      <c r="BN11" s="43">
        <f t="shared" si="7"/>
        <v>0.125</v>
      </c>
      <c r="BO11" s="43">
        <f t="shared" si="8"/>
        <v>0.25</v>
      </c>
      <c r="BP11" s="43">
        <f t="shared" si="9"/>
        <v>0.375</v>
      </c>
      <c r="BQ11" s="43">
        <f t="shared" si="10"/>
        <v>0.5</v>
      </c>
      <c r="BR11" s="43">
        <f t="shared" si="11"/>
        <v>0.625</v>
      </c>
      <c r="BS11" s="43">
        <f t="shared" si="12"/>
        <v>0.75</v>
      </c>
      <c r="BT11" s="43">
        <f t="shared" si="13"/>
        <v>0.875</v>
      </c>
      <c r="BU11" s="43">
        <f t="shared" si="14"/>
        <v>1</v>
      </c>
      <c r="BV11" s="241">
        <f t="shared" si="15"/>
        <v>133829.04943802315</v>
      </c>
      <c r="BW11" s="241">
        <f t="shared" si="17"/>
        <v>65793.31747442535</v>
      </c>
      <c r="BX11" s="241">
        <f t="shared" si="16"/>
        <v>52272.26885999591</v>
      </c>
    </row>
    <row r="12" spans="1:76" ht="12.75" customHeight="1" thickBot="1">
      <c r="A12" s="373"/>
      <c r="B12" s="10" t="s">
        <v>14</v>
      </c>
      <c r="C12" s="11">
        <v>17</v>
      </c>
      <c r="D12" s="162">
        <v>793536.7407842034</v>
      </c>
      <c r="E12" s="152"/>
      <c r="F12" s="163">
        <v>403574.9418004195</v>
      </c>
      <c r="G12" s="88">
        <v>9410.98</v>
      </c>
      <c r="H12" s="97"/>
      <c r="I12" s="128"/>
      <c r="J12" s="97"/>
      <c r="K12" s="90">
        <v>24691.65</v>
      </c>
      <c r="L12" s="98"/>
      <c r="M12" s="154"/>
      <c r="N12" s="99"/>
      <c r="O12" s="93">
        <v>28613.58</v>
      </c>
      <c r="P12" s="100"/>
      <c r="Q12" s="95"/>
      <c r="R12" s="100"/>
      <c r="S12" s="85">
        <v>29705.16</v>
      </c>
      <c r="T12" s="115"/>
      <c r="U12" s="155"/>
      <c r="V12" s="35"/>
      <c r="W12" s="58">
        <v>29915.59</v>
      </c>
      <c r="X12" s="58">
        <v>0</v>
      </c>
      <c r="Y12" s="58"/>
      <c r="Z12" s="65"/>
      <c r="AA12" s="71">
        <v>33499.41</v>
      </c>
      <c r="AB12" s="157">
        <v>0</v>
      </c>
      <c r="AC12" s="158"/>
      <c r="AD12" s="66"/>
      <c r="AE12" s="64">
        <v>27239.34</v>
      </c>
      <c r="AF12" s="64">
        <v>0</v>
      </c>
      <c r="AG12" s="159"/>
      <c r="AH12" s="67"/>
      <c r="AI12" s="85">
        <v>771.99</v>
      </c>
      <c r="AJ12" s="155">
        <v>0</v>
      </c>
      <c r="AK12" s="155"/>
      <c r="AL12" s="35"/>
      <c r="AM12" s="49">
        <v>0</v>
      </c>
      <c r="AN12" s="49">
        <v>0</v>
      </c>
      <c r="AO12" s="49"/>
      <c r="AP12" s="51"/>
      <c r="AQ12" s="160">
        <v>0</v>
      </c>
      <c r="AR12" s="201">
        <v>0</v>
      </c>
      <c r="AS12" s="201"/>
      <c r="AT12" s="201"/>
      <c r="AU12" s="213">
        <v>0</v>
      </c>
      <c r="AV12" s="213">
        <v>0</v>
      </c>
      <c r="AW12" s="213"/>
      <c r="AX12" s="213"/>
      <c r="AY12" s="131">
        <v>0</v>
      </c>
      <c r="AZ12" s="131">
        <v>0</v>
      </c>
      <c r="BA12" s="131"/>
      <c r="BB12" s="131"/>
      <c r="BC12" s="137">
        <f>'[3]Resumen'!C12</f>
        <v>0</v>
      </c>
      <c r="BD12" s="145"/>
      <c r="BE12" s="138"/>
      <c r="BF12" s="138"/>
      <c r="BG12" s="26">
        <f t="shared" si="0"/>
        <v>1992.645817714536</v>
      </c>
      <c r="BH12" s="43">
        <f t="shared" si="1"/>
        <v>0</v>
      </c>
      <c r="BI12" s="43">
        <f t="shared" si="2"/>
        <v>0.2941176470588235</v>
      </c>
      <c r="BJ12" s="43">
        <f t="shared" si="3"/>
        <v>0.3529411764705882</v>
      </c>
      <c r="BK12" s="43">
        <f t="shared" si="4"/>
        <v>0.4117647058823529</v>
      </c>
      <c r="BL12" s="43">
        <f t="shared" si="5"/>
        <v>0.47058823529411764</v>
      </c>
      <c r="BM12" s="44">
        <f t="shared" si="6"/>
        <v>0.5294117647058824</v>
      </c>
      <c r="BN12" s="43">
        <f t="shared" si="7"/>
        <v>0.5882352941176471</v>
      </c>
      <c r="BO12" s="43">
        <f t="shared" si="8"/>
        <v>0.6470588235294117</v>
      </c>
      <c r="BP12" s="43">
        <f t="shared" si="9"/>
        <v>0.7058823529411764</v>
      </c>
      <c r="BQ12" s="43">
        <f t="shared" si="10"/>
        <v>0.7647058823529411</v>
      </c>
      <c r="BR12" s="43">
        <f t="shared" si="11"/>
        <v>0.8235294117647058</v>
      </c>
      <c r="BS12" s="43">
        <f t="shared" si="12"/>
        <v>0.8823529411764706</v>
      </c>
      <c r="BT12" s="43">
        <f t="shared" si="13"/>
        <v>0.9411764705882353</v>
      </c>
      <c r="BU12" s="43">
        <f t="shared" si="14"/>
        <v>1</v>
      </c>
      <c r="BV12" s="241">
        <f t="shared" si="15"/>
        <v>937638.1213327982</v>
      </c>
      <c r="BW12" s="241">
        <f t="shared" si="17"/>
        <v>793536.7407842034</v>
      </c>
      <c r="BX12" s="241">
        <f t="shared" si="16"/>
        <v>74060.91183520736</v>
      </c>
    </row>
    <row r="13" spans="1:76" ht="12.75" customHeight="1" thickBot="1">
      <c r="A13" s="374"/>
      <c r="B13" s="13" t="s">
        <v>15</v>
      </c>
      <c r="C13" s="14"/>
      <c r="D13" s="38">
        <v>7366442.985111958</v>
      </c>
      <c r="E13" s="38"/>
      <c r="F13" s="38">
        <v>3156823.1414713804</v>
      </c>
      <c r="G13" s="68">
        <v>266106.528992</v>
      </c>
      <c r="H13" s="68">
        <v>0</v>
      </c>
      <c r="I13" s="68"/>
      <c r="J13" s="68"/>
      <c r="K13" s="117">
        <v>107260.34</v>
      </c>
      <c r="L13" s="117">
        <v>0</v>
      </c>
      <c r="M13" s="117"/>
      <c r="N13" s="117"/>
      <c r="O13" s="69">
        <v>170017.04106100003</v>
      </c>
      <c r="P13" s="69">
        <v>0</v>
      </c>
      <c r="Q13" s="69"/>
      <c r="R13" s="69"/>
      <c r="S13" s="164">
        <v>141552.63</v>
      </c>
      <c r="T13" s="165">
        <v>0</v>
      </c>
      <c r="U13" s="165"/>
      <c r="V13" s="166"/>
      <c r="W13" s="68">
        <v>334246.1400000001</v>
      </c>
      <c r="X13" s="68">
        <v>0</v>
      </c>
      <c r="Y13" s="68"/>
      <c r="Z13" s="68"/>
      <c r="AA13" s="117">
        <v>167868.13</v>
      </c>
      <c r="AB13" s="117">
        <v>0</v>
      </c>
      <c r="AC13" s="117"/>
      <c r="AD13" s="117"/>
      <c r="AE13" s="69">
        <v>132511.28</v>
      </c>
      <c r="AF13" s="69">
        <v>0</v>
      </c>
      <c r="AG13" s="69"/>
      <c r="AH13" s="118"/>
      <c r="AI13" s="164">
        <v>323314.1038769999</v>
      </c>
      <c r="AJ13" s="165">
        <v>0</v>
      </c>
      <c r="AK13" s="165"/>
      <c r="AL13" s="166"/>
      <c r="AM13" s="52">
        <v>91335.93</v>
      </c>
      <c r="AN13" s="191">
        <v>0</v>
      </c>
      <c r="AO13" s="119"/>
      <c r="AP13" s="120"/>
      <c r="AQ13" s="208">
        <v>243514.73</v>
      </c>
      <c r="AR13" s="202">
        <v>0</v>
      </c>
      <c r="AS13" s="202"/>
      <c r="AT13" s="202"/>
      <c r="AU13" s="214">
        <v>0</v>
      </c>
      <c r="AV13" s="214">
        <v>0</v>
      </c>
      <c r="AW13" s="214"/>
      <c r="AX13" s="214"/>
      <c r="AY13" s="132">
        <v>56420.78</v>
      </c>
      <c r="AZ13" s="132">
        <v>0</v>
      </c>
      <c r="BA13" s="132"/>
      <c r="BB13" s="132"/>
      <c r="BC13" s="139">
        <f>+SUM(BC5:BC12)</f>
        <v>1275811.54</v>
      </c>
      <c r="BD13" s="139">
        <f>+SUM(BD5:BD12)</f>
        <v>0</v>
      </c>
      <c r="BE13" s="139"/>
      <c r="BF13" s="139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242">
        <f>SUM(BV5:BV12)</f>
        <v>10220948.327460408</v>
      </c>
      <c r="BW13" s="242">
        <f>SUM(BW5:BW12)</f>
        <v>7243427.373226402</v>
      </c>
      <c r="BX13" s="242">
        <f>SUM(BX5:BX12)</f>
        <v>1908266.3280777163</v>
      </c>
    </row>
    <row r="14" spans="1:76" ht="12.75" customHeight="1">
      <c r="A14" s="6"/>
      <c r="B14" s="4" t="s">
        <v>18</v>
      </c>
      <c r="C14" s="15"/>
      <c r="D14" s="40">
        <v>0</v>
      </c>
      <c r="E14" s="197"/>
      <c r="F14" s="78">
        <v>0</v>
      </c>
      <c r="G14" s="105"/>
      <c r="H14" s="105"/>
      <c r="I14" s="105"/>
      <c r="J14" s="105"/>
      <c r="K14" s="106"/>
      <c r="L14" s="107">
        <v>0</v>
      </c>
      <c r="M14" s="107"/>
      <c r="N14" s="106"/>
      <c r="O14" s="108"/>
      <c r="P14" s="108"/>
      <c r="Q14" s="108"/>
      <c r="R14" s="108"/>
      <c r="S14" s="169"/>
      <c r="T14" s="169"/>
      <c r="U14" s="170"/>
      <c r="V14" s="171"/>
      <c r="W14" s="74"/>
      <c r="X14" s="74"/>
      <c r="Y14" s="75"/>
      <c r="Z14" s="74"/>
      <c r="AA14" s="76"/>
      <c r="AB14" s="76"/>
      <c r="AC14" s="172"/>
      <c r="AD14" s="76"/>
      <c r="AE14" s="50"/>
      <c r="AF14" s="50"/>
      <c r="AG14" s="53"/>
      <c r="AH14" s="50"/>
      <c r="AI14" s="170"/>
      <c r="AJ14" s="171"/>
      <c r="AK14" s="171"/>
      <c r="AL14" s="171"/>
      <c r="AM14" s="192">
        <v>0</v>
      </c>
      <c r="AN14" s="86">
        <v>0</v>
      </c>
      <c r="AO14" s="86"/>
      <c r="AP14" s="87"/>
      <c r="AQ14" s="209">
        <v>0</v>
      </c>
      <c r="AR14" s="204">
        <v>0</v>
      </c>
      <c r="AS14" s="204"/>
      <c r="AT14" s="204"/>
      <c r="AU14" s="220">
        <v>0</v>
      </c>
      <c r="AV14" s="216">
        <v>0</v>
      </c>
      <c r="AW14" s="216"/>
      <c r="AX14" s="221"/>
      <c r="AY14" s="129">
        <v>0</v>
      </c>
      <c r="AZ14" s="129">
        <v>0</v>
      </c>
      <c r="BA14" s="129"/>
      <c r="BB14" s="129"/>
      <c r="BC14" s="144"/>
      <c r="BD14" s="144"/>
      <c r="BE14" s="144"/>
      <c r="BF14" s="144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243"/>
      <c r="BW14" s="243"/>
      <c r="BX14" s="243"/>
    </row>
    <row r="15" spans="1:76" ht="12.75" customHeight="1">
      <c r="A15" s="6"/>
      <c r="B15" s="3" t="s">
        <v>95</v>
      </c>
      <c r="C15" s="7">
        <v>30</v>
      </c>
      <c r="D15" s="37">
        <v>0</v>
      </c>
      <c r="E15" s="152"/>
      <c r="F15" s="153">
        <v>0</v>
      </c>
      <c r="G15" s="88">
        <v>0</v>
      </c>
      <c r="H15" s="89"/>
      <c r="I15" s="128"/>
      <c r="J15" s="89"/>
      <c r="K15" s="90">
        <v>0</v>
      </c>
      <c r="L15" s="91">
        <v>0</v>
      </c>
      <c r="M15" s="154"/>
      <c r="N15" s="92"/>
      <c r="O15" s="96">
        <v>0</v>
      </c>
      <c r="P15" s="94"/>
      <c r="Q15" s="95"/>
      <c r="R15" s="94"/>
      <c r="S15" s="155">
        <v>0</v>
      </c>
      <c r="T15" s="115"/>
      <c r="U15" s="155"/>
      <c r="V15" s="156"/>
      <c r="W15" s="58">
        <v>0</v>
      </c>
      <c r="X15" s="58">
        <v>0</v>
      </c>
      <c r="Y15" s="58"/>
      <c r="Z15" s="59"/>
      <c r="AA15" s="77">
        <v>0</v>
      </c>
      <c r="AB15" s="157">
        <v>0</v>
      </c>
      <c r="AC15" s="158"/>
      <c r="AD15" s="63"/>
      <c r="AE15" s="64">
        <v>0</v>
      </c>
      <c r="AF15" s="64">
        <v>0</v>
      </c>
      <c r="AG15" s="159"/>
      <c r="AH15" s="62"/>
      <c r="AI15" s="155">
        <v>0</v>
      </c>
      <c r="AJ15" s="155">
        <v>0</v>
      </c>
      <c r="AK15" s="155"/>
      <c r="AL15" s="156"/>
      <c r="AM15" s="49">
        <v>0</v>
      </c>
      <c r="AN15" s="49">
        <v>0</v>
      </c>
      <c r="AO15" s="49"/>
      <c r="AP15" s="50"/>
      <c r="AQ15" s="160">
        <v>0</v>
      </c>
      <c r="AR15" s="200">
        <v>0</v>
      </c>
      <c r="AS15" s="200"/>
      <c r="AT15" s="200"/>
      <c r="AU15" s="212">
        <v>0</v>
      </c>
      <c r="AV15" s="212">
        <v>0</v>
      </c>
      <c r="AW15" s="212"/>
      <c r="AX15" s="212"/>
      <c r="AY15" s="130">
        <v>0</v>
      </c>
      <c r="AZ15" s="130">
        <v>0</v>
      </c>
      <c r="BA15" s="130"/>
      <c r="BB15" s="130"/>
      <c r="BC15" s="140">
        <f>'[3]Resumen'!C15</f>
        <v>0</v>
      </c>
      <c r="BD15" s="137"/>
      <c r="BE15" s="137"/>
      <c r="BF15" s="137"/>
      <c r="BG15" s="26">
        <f>IF(D15=0,0,2001-(D15-F15)*C15/D15)</f>
        <v>0</v>
      </c>
      <c r="BH15" s="43">
        <f>IF((1-($BV$2-$BG15)/$C15)&gt;0,(1-($BV$2-$BG15)/$C15),0)</f>
        <v>0</v>
      </c>
      <c r="BI15" s="43">
        <f>IF((1-($BV$2-G$2)/$C15)&gt;0,(1-($BV$2-G$2)/$C15),0)</f>
        <v>0.6</v>
      </c>
      <c r="BJ15" s="43">
        <f>IF((1-($BV$2-K$2)/$C15)&gt;0,(1-($BV$2-K$2)/$C15),0)</f>
        <v>0.6333333333333333</v>
      </c>
      <c r="BK15" s="43">
        <f>IF((1-($BV$2-O$2)/$C15)&gt;0,(1-($BV$2-O$2)/$C15),0)</f>
        <v>0.6666666666666667</v>
      </c>
      <c r="BL15" s="43">
        <f>IF((1-($BV$2-S$2)/$C15)&gt;0,(1-($BV$2-S$2)/$C15),0)</f>
        <v>0.7</v>
      </c>
      <c r="BM15" s="43">
        <f>IF((1-($BV$2-W$2)/$C15)&gt;0,(1-($BV$2-W$2)/$C15),0)</f>
        <v>0.7333333333333334</v>
      </c>
      <c r="BN15" s="43">
        <f>IF((1-($BV$2-AA$2)/$C15)&gt;0,(1-($BV$2-AA$2)/$C15),0)</f>
        <v>0.7666666666666666</v>
      </c>
      <c r="BO15" s="43">
        <f>IF((1-($BV$2-AE$2)/$C15)&gt;0,(1-($BV$2-AE$2)/$C15),0)</f>
        <v>0.8</v>
      </c>
      <c r="BP15" s="43">
        <f>IF((1-($BV$2-AI$2)/$C15)&gt;0,(1-($BV$2-AI$2)/$C15),0)</f>
        <v>0.8333333333333334</v>
      </c>
      <c r="BQ15" s="43">
        <f>IF((1-($BV$2-AM$2)/$C15)&gt;0,(1-($BV$2-AM$2)/$C15),0)</f>
        <v>0.8666666666666667</v>
      </c>
      <c r="BR15" s="43">
        <f>IF((1-($BV$2-AQ$2)/$C15)&gt;0,(1-($BV$2-AQ$2)/$C15),0)</f>
        <v>0.9</v>
      </c>
      <c r="BS15" s="43">
        <f>IF((1-($BV$2-AU$2)/$C15)&gt;0,(1-($BV$2-AU$2)/$C15),0)</f>
        <v>0.9333333333333333</v>
      </c>
      <c r="BT15" s="43">
        <f>IF((1-($BV$2-AY$2)/$C15)&gt;0,(1-($BV$2-AY$2)/$C15),0)</f>
        <v>0.9666666666666667</v>
      </c>
      <c r="BU15" s="43">
        <f>IF((1-($BV$2-BC$2)/$C15)&gt;0,(1-($BV$2-BC$2)/$C15),0)</f>
        <v>1</v>
      </c>
      <c r="BV15" s="241">
        <f>+D15-E15+(G15-I15)*G$61+(K15-M15)*K$61+(O15-Q15)*O$61+(S15-U15)*S$61+(W15-Y15)*W$61+(AA15-AC15)*AA$61+(AE15-AG15)*AE$61+(AI15-AK15)*AI$61+(AM15-AO15)*AM$61+(AQ15-AS15)*$AQ$61+(AU15-AW15)*$AU$61+(AY15-BA15)*$AY$61+(BC15-BE15)*$BC$61</f>
        <v>0</v>
      </c>
      <c r="BW15" s="241">
        <f>BV15-(IF(BH15=0,0,D15-E15)+IF(BI15=0,0,(G15-I15)*G$61)+IF(BJ15=0,0,(K15-M15)*K$61)+IF(BK15=0,0,(O15-Q15)*O$61)+IF(BL15=0,0,(S15-U15)*S$61)+IF(BM15=0,0,(W15-Y15)*W$61)+IF(BN15=0,0,(AA15-AC15)*AA$61)+IF(BO15=0,0,(AE15-AG15)*AE$61)+IF(BP15=0,0,(AI15-AK15)*AI$61)+IF(BQ15=0,0,(AM15-AO15)*AM$61)+IF(BR15=0,0,(AQ15-AS15)*$AQ$61)+IF(BS15=0,0,(AU15-AW15)*$AU$61)+IF(BT15=0,0,(AY15-BA15)*$AY$61)++IF(BU15=0,0,(BC15-BE15)*$BC$61))</f>
        <v>0</v>
      </c>
      <c r="BX15" s="241">
        <f>(D15-E15)*BH15+((G15-H15-(I15-J15))*G$61)*BI15+((K15-L15-(M15-N15))*K$61)*BJ15+((O15-P15-(Q15-R15))*O$61)*BK15+((S15-T15-(U15-V15))*S$61)*BL15+((W15-X15-(Y15-Z15))*W$61)*BM15+((AA15-AB15-(AC15-AD15))*AA$61)*BN15+((AE15-AF15-(AG15-AH15))*AE$61)*BO15+((AI15-AJ15-(AK15-AL15))*AI$61)*BP15+((AM15-AN15)*BQ15-(AO15-AP15))*$AM$61+((AQ15-AR15)*BR15-(AS15-AT15))*$AQ$61+((AU15-AV15)*BS15-(AW15-AX15))*$AU$61+((AY15-AZ15)*BT15-(BA15-BB15))*$AY$61+((BC15-BD15)*BU15-(BF15-BG15))*$BC$61</f>
        <v>0</v>
      </c>
    </row>
    <row r="16" spans="1:76" ht="12.75" customHeight="1">
      <c r="A16" s="6"/>
      <c r="B16" s="3" t="s">
        <v>96</v>
      </c>
      <c r="C16" s="7">
        <v>30</v>
      </c>
      <c r="D16" s="37">
        <v>0</v>
      </c>
      <c r="E16" s="152"/>
      <c r="F16" s="153">
        <v>0</v>
      </c>
      <c r="G16" s="88">
        <v>0</v>
      </c>
      <c r="H16" s="89"/>
      <c r="I16" s="128"/>
      <c r="J16" s="89"/>
      <c r="K16" s="90">
        <v>0</v>
      </c>
      <c r="L16" s="91">
        <v>0</v>
      </c>
      <c r="M16" s="154"/>
      <c r="N16" s="92"/>
      <c r="O16" s="96">
        <v>0</v>
      </c>
      <c r="P16" s="94"/>
      <c r="Q16" s="95"/>
      <c r="R16" s="94"/>
      <c r="S16" s="155">
        <v>0</v>
      </c>
      <c r="T16" s="115"/>
      <c r="U16" s="155"/>
      <c r="V16" s="156"/>
      <c r="W16" s="58">
        <v>0</v>
      </c>
      <c r="X16" s="58">
        <v>0</v>
      </c>
      <c r="Y16" s="58"/>
      <c r="Z16" s="59"/>
      <c r="AA16" s="77">
        <v>0</v>
      </c>
      <c r="AB16" s="157">
        <v>0</v>
      </c>
      <c r="AC16" s="158"/>
      <c r="AD16" s="63"/>
      <c r="AE16" s="64">
        <v>0</v>
      </c>
      <c r="AF16" s="64">
        <v>0</v>
      </c>
      <c r="AG16" s="159"/>
      <c r="AH16" s="62"/>
      <c r="AI16" s="155">
        <v>0</v>
      </c>
      <c r="AJ16" s="155">
        <v>0</v>
      </c>
      <c r="AK16" s="155"/>
      <c r="AL16" s="156"/>
      <c r="AM16" s="49">
        <v>0</v>
      </c>
      <c r="AN16" s="49">
        <v>0</v>
      </c>
      <c r="AO16" s="49"/>
      <c r="AP16" s="50"/>
      <c r="AQ16" s="160">
        <v>0</v>
      </c>
      <c r="AR16" s="200">
        <v>0</v>
      </c>
      <c r="AS16" s="200"/>
      <c r="AT16" s="200"/>
      <c r="AU16" s="212">
        <v>0</v>
      </c>
      <c r="AV16" s="212">
        <v>0</v>
      </c>
      <c r="AW16" s="212"/>
      <c r="AX16" s="212"/>
      <c r="AY16" s="130">
        <v>0</v>
      </c>
      <c r="AZ16" s="130">
        <v>0</v>
      </c>
      <c r="BA16" s="130"/>
      <c r="BB16" s="130"/>
      <c r="BC16" s="140">
        <f>'[3]Resumen'!C16</f>
        <v>0</v>
      </c>
      <c r="BD16" s="137"/>
      <c r="BE16" s="137"/>
      <c r="BF16" s="137"/>
      <c r="BG16" s="26">
        <f>IF(D16=0,0,2001-(D16-F16)*C16/D16)</f>
        <v>0</v>
      </c>
      <c r="BH16" s="43">
        <f>IF((1-($BV$2-$BG16)/$C16)&gt;0,(1-($BV$2-$BG16)/$C16),0)</f>
        <v>0</v>
      </c>
      <c r="BI16" s="43">
        <f>IF((1-($BV$2-G$2)/$C16)&gt;0,(1-($BV$2-G$2)/$C16),0)</f>
        <v>0.6</v>
      </c>
      <c r="BJ16" s="43">
        <f>IF((1-($BV$2-K$2)/$C16)&gt;0,(1-($BV$2-K$2)/$C16),0)</f>
        <v>0.6333333333333333</v>
      </c>
      <c r="BK16" s="43">
        <f>IF((1-($BV$2-O$2)/$C16)&gt;0,(1-($BV$2-O$2)/$C16),0)</f>
        <v>0.6666666666666667</v>
      </c>
      <c r="BL16" s="43">
        <f>IF((1-($BV$2-S$2)/$C16)&gt;0,(1-($BV$2-S$2)/$C16),0)</f>
        <v>0.7</v>
      </c>
      <c r="BM16" s="43">
        <f>IF((1-($BV$2-W$2)/$C16)&gt;0,(1-($BV$2-W$2)/$C16),0)</f>
        <v>0.7333333333333334</v>
      </c>
      <c r="BN16" s="43">
        <f>IF((1-($BV$2-AA$2)/$C16)&gt;0,(1-($BV$2-AA$2)/$C16),0)</f>
        <v>0.7666666666666666</v>
      </c>
      <c r="BO16" s="43">
        <f>IF((1-($BV$2-AE$2)/$C16)&gt;0,(1-($BV$2-AE$2)/$C16),0)</f>
        <v>0.8</v>
      </c>
      <c r="BP16" s="43">
        <f>IF((1-($BV$2-AI$2)/$C16)&gt;0,(1-($BV$2-AI$2)/$C16),0)</f>
        <v>0.8333333333333334</v>
      </c>
      <c r="BQ16" s="43">
        <f>IF((1-($BV$2-AM$2)/$C16)&gt;0,(1-($BV$2-AM$2)/$C16),0)</f>
        <v>0.8666666666666667</v>
      </c>
      <c r="BR16" s="43">
        <f>IF((1-($BV$2-AQ$2)/$C16)&gt;0,(1-($BV$2-AQ$2)/$C16),0)</f>
        <v>0.9</v>
      </c>
      <c r="BS16" s="43">
        <f>IF((1-($BV$2-AU$2)/$C16)&gt;0,(1-($BV$2-AU$2)/$C16),0)</f>
        <v>0.9333333333333333</v>
      </c>
      <c r="BT16" s="43">
        <f>IF((1-($BV$2-AY$2)/$C16)&gt;0,(1-($BV$2-AY$2)/$C16),0)</f>
        <v>0.9666666666666667</v>
      </c>
      <c r="BU16" s="43">
        <f>IF((1-($BV$2-BC$2)/$C16)&gt;0,(1-($BV$2-BC$2)/$C16),0)</f>
        <v>1</v>
      </c>
      <c r="BV16" s="241">
        <f>+D16-E16+(G16-I16)*G$61+(K16-M16)*K$61+(O16-Q16)*O$61+(S16-U16)*S$61+(W16-Y16)*W$61+(AA16-AC16)*AA$61+(AE16-AG16)*AE$61+(AI16-AK16)*AI$61+(AM16-AO16)*AM$61+(AQ16-AS16)*$AQ$61+(AU16-AW16)*$AU$61+(AY16-BA16)*$AY$61+(BC16-BE16)*$BC$61</f>
        <v>0</v>
      </c>
      <c r="BW16" s="241">
        <f>BV16-(IF(BH16=0,0,D16-E16)+IF(BI16=0,0,(G16-I16)*G$61)+IF(BJ16=0,0,(K16-M16)*K$61)+IF(BK16=0,0,(O16-Q16)*O$61)+IF(BL16=0,0,(S16-U16)*S$61)+IF(BM16=0,0,(W16-Y16)*W$61)+IF(BN16=0,0,(AA16-AC16)*AA$61)+IF(BO16=0,0,(AE16-AG16)*AE$61)+IF(BP16=0,0,(AI16-AK16)*AI$61)+IF(BQ16=0,0,(AM16-AO16)*AM$61)+IF(BR16=0,0,(AQ16-AS16)*$AQ$61)+IF(BS16=0,0,(AU16-AW16)*$AU$61)+IF(BT16=0,0,(AY16-BA16)*$AY$61)++IF(BU16=0,0,(BC16-BE16)*$BC$61))</f>
        <v>0</v>
      </c>
      <c r="BX16" s="241">
        <f>(D16-E16)*BH16+((G16-H16-(I16-J16))*G$61)*BI16+((K16-L16-(M16-N16))*K$61)*BJ16+((O16-P16-(Q16-R16))*O$61)*BK16+((S16-T16-(U16-V16))*S$61)*BL16+((W16-X16-(Y16-Z16))*W$61)*BM16+((AA16-AB16-(AC16-AD16))*AA$61)*BN16+((AE16-AF16-(AG16-AH16))*AE$61)*BO16+((AI16-AJ16-(AK16-AL16))*AI$61)*BP16+((AM16-AN16)*BQ16-(AO16-AP16))*$AM$61+((AQ16-AR16)*BR16-(AS16-AT16))*$AQ$61+((AU16-AV16)*BS16-(AW16-AX16))*$AU$61+((AY16-AZ16)*BT16-(BA16-BB16))*$AY$61+((BC16-BD16)*BU16-(BF16-BG16))*$BC$61</f>
        <v>0</v>
      </c>
    </row>
    <row r="17" spans="1:76" ht="12.75" customHeight="1">
      <c r="A17" s="6"/>
      <c r="B17" s="3" t="s">
        <v>97</v>
      </c>
      <c r="C17" s="7">
        <v>30</v>
      </c>
      <c r="D17" s="37">
        <v>0</v>
      </c>
      <c r="E17" s="152"/>
      <c r="F17" s="153">
        <v>0</v>
      </c>
      <c r="G17" s="88">
        <v>0</v>
      </c>
      <c r="H17" s="89"/>
      <c r="I17" s="128"/>
      <c r="J17" s="89"/>
      <c r="K17" s="90">
        <v>0</v>
      </c>
      <c r="L17" s="91">
        <v>0</v>
      </c>
      <c r="M17" s="154"/>
      <c r="N17" s="92"/>
      <c r="O17" s="96">
        <v>0</v>
      </c>
      <c r="P17" s="94"/>
      <c r="Q17" s="95"/>
      <c r="R17" s="94"/>
      <c r="S17" s="155">
        <v>0</v>
      </c>
      <c r="T17" s="115"/>
      <c r="U17" s="155"/>
      <c r="V17" s="156"/>
      <c r="W17" s="58">
        <v>0</v>
      </c>
      <c r="X17" s="58">
        <v>0</v>
      </c>
      <c r="Y17" s="58"/>
      <c r="Z17" s="59"/>
      <c r="AA17" s="77">
        <v>0</v>
      </c>
      <c r="AB17" s="157">
        <v>0</v>
      </c>
      <c r="AC17" s="158"/>
      <c r="AD17" s="63"/>
      <c r="AE17" s="64">
        <v>0</v>
      </c>
      <c r="AF17" s="64">
        <v>0</v>
      </c>
      <c r="AG17" s="159"/>
      <c r="AH17" s="62"/>
      <c r="AI17" s="155">
        <v>0</v>
      </c>
      <c r="AJ17" s="155">
        <v>0</v>
      </c>
      <c r="AK17" s="155"/>
      <c r="AL17" s="156"/>
      <c r="AM17" s="49">
        <v>0</v>
      </c>
      <c r="AN17" s="49">
        <v>0</v>
      </c>
      <c r="AO17" s="49"/>
      <c r="AP17" s="50"/>
      <c r="AQ17" s="160">
        <v>0</v>
      </c>
      <c r="AR17" s="200">
        <v>0</v>
      </c>
      <c r="AS17" s="200"/>
      <c r="AT17" s="200"/>
      <c r="AU17" s="212">
        <v>0</v>
      </c>
      <c r="AV17" s="212">
        <v>0</v>
      </c>
      <c r="AW17" s="212"/>
      <c r="AX17" s="212"/>
      <c r="AY17" s="130">
        <v>0</v>
      </c>
      <c r="AZ17" s="130">
        <v>0</v>
      </c>
      <c r="BA17" s="130"/>
      <c r="BB17" s="130"/>
      <c r="BC17" s="140">
        <f>'[3]Resumen'!C17</f>
        <v>882092.27</v>
      </c>
      <c r="BD17" s="137"/>
      <c r="BE17" s="137"/>
      <c r="BF17" s="137"/>
      <c r="BG17" s="26">
        <f>IF(D17=0,0,2001-(D17-F17)*C17/D17)</f>
        <v>0</v>
      </c>
      <c r="BH17" s="43">
        <f>IF((1-($BV$2-$BG17)/$C17)&gt;0,(1-($BV$2-$BG17)/$C17),0)</f>
        <v>0</v>
      </c>
      <c r="BI17" s="43">
        <f>IF((1-($BV$2-G$2)/$C17)&gt;0,(1-($BV$2-G$2)/$C17),0)</f>
        <v>0.6</v>
      </c>
      <c r="BJ17" s="43">
        <f>IF((1-($BV$2-K$2)/$C17)&gt;0,(1-($BV$2-K$2)/$C17),0)</f>
        <v>0.6333333333333333</v>
      </c>
      <c r="BK17" s="43">
        <f>IF((1-($BV$2-O$2)/$C17)&gt;0,(1-($BV$2-O$2)/$C17),0)</f>
        <v>0.6666666666666667</v>
      </c>
      <c r="BL17" s="43">
        <f>IF((1-($BV$2-S$2)/$C17)&gt;0,(1-($BV$2-S$2)/$C17),0)</f>
        <v>0.7</v>
      </c>
      <c r="BM17" s="43">
        <f>IF((1-($BV$2-W$2)/$C17)&gt;0,(1-($BV$2-W$2)/$C17),0)</f>
        <v>0.7333333333333334</v>
      </c>
      <c r="BN17" s="43">
        <f>IF((1-($BV$2-AA$2)/$C17)&gt;0,(1-($BV$2-AA$2)/$C17),0)</f>
        <v>0.7666666666666666</v>
      </c>
      <c r="BO17" s="43">
        <f>IF((1-($BV$2-AE$2)/$C17)&gt;0,(1-($BV$2-AE$2)/$C17),0)</f>
        <v>0.8</v>
      </c>
      <c r="BP17" s="43">
        <f>IF((1-($BV$2-AI$2)/$C17)&gt;0,(1-($BV$2-AI$2)/$C17),0)</f>
        <v>0.8333333333333334</v>
      </c>
      <c r="BQ17" s="43">
        <f>IF((1-($BV$2-AM$2)/$C17)&gt;0,(1-($BV$2-AM$2)/$C17),0)</f>
        <v>0.8666666666666667</v>
      </c>
      <c r="BR17" s="43">
        <f>IF((1-($BV$2-AQ$2)/$C17)&gt;0,(1-($BV$2-AQ$2)/$C17),0)</f>
        <v>0.9</v>
      </c>
      <c r="BS17" s="43">
        <f>IF((1-($BV$2-AU$2)/$C17)&gt;0,(1-($BV$2-AU$2)/$C17),0)</f>
        <v>0.9333333333333333</v>
      </c>
      <c r="BT17" s="43">
        <f>IF((1-($BV$2-AY$2)/$C17)&gt;0,(1-($BV$2-AY$2)/$C17),0)</f>
        <v>0.9666666666666667</v>
      </c>
      <c r="BU17" s="43">
        <f>IF((1-($BV$2-BC$2)/$C17)&gt;0,(1-($BV$2-BC$2)/$C17),0)</f>
        <v>1</v>
      </c>
      <c r="BV17" s="241">
        <f>+D17-E17+(G17-I17)*G$61+(K17-M17)*K$61+(O17-Q17)*O$61+(S17-U17)*S$61+(W17-Y17)*W$61+(AA17-AC17)*AA$61+(AE17-AG17)*AE$61+(AI17-AK17)*AI$61+(AM17-AO17)*AM$61+(AQ17-AS17)*$AQ$61+(AU17-AW17)*$AU$61+(AY17-BA17)*$AY$61+(BC17-BE17)*$BC$61</f>
        <v>676689.263954606</v>
      </c>
      <c r="BW17" s="241">
        <f>BV17-(IF(BH17=0,0,D17-E17)+IF(BI17=0,0,(G17-I17)*G$61)+IF(BJ17=0,0,(K17-M17)*K$61)+IF(BK17=0,0,(O17-Q17)*O$61)+IF(BL17=0,0,(S17-U17)*S$61)+IF(BM17=0,0,(W17-Y17)*W$61)+IF(BN17=0,0,(AA17-AC17)*AA$61)+IF(BO17=0,0,(AE17-AG17)*AE$61)+IF(BP17=0,0,(AI17-AK17)*AI$61)+IF(BQ17=0,0,(AM17-AO17)*AM$61)+IF(BR17=0,0,(AQ17-AS17)*$AQ$61)+IF(BS17=0,0,(AU17-AW17)*$AU$61)+IF(BT17=0,0,(AY17-BA17)*$AY$61)++IF(BU17=0,0,(BC17-BE17)*$BC$61))</f>
        <v>0</v>
      </c>
      <c r="BX17" s="241">
        <f>(D17-E17)*BH17+((G17-H17-(I17-J17))*G$61)*BI17+((K17-L17-(M17-N17))*K$61)*BJ17+((O17-P17-(Q17-R17))*O$61)*BK17+((S17-T17-(U17-V17))*S$61)*BL17+((W17-X17-(Y17-Z17))*W$61)*BM17+((AA17-AB17-(AC17-AD17))*AA$61)*BN17+((AE17-AF17-(AG17-AH17))*AE$61)*BO17+((AI17-AJ17-(AK17-AL17))*AI$61)*BP17+((AM17-AN17)*BQ17-(AO17-AP17))*$AM$61+((AQ17-AR17)*BR17-(AS17-AT17))*$AQ$61+((AU17-AV17)*BS17-(AW17-AX17))*$AU$61+((AY17-AZ17)*BT17-(BA17-BB17))*$AY$61+((BC17-BD17)*BU17-(BF17-BG17))*$BC$61</f>
        <v>676689.263954606</v>
      </c>
    </row>
    <row r="18" spans="1:76" ht="12.75" customHeight="1">
      <c r="A18" s="6"/>
      <c r="B18" s="4" t="s">
        <v>19</v>
      </c>
      <c r="C18" s="15"/>
      <c r="D18" s="78">
        <v>0</v>
      </c>
      <c r="E18" s="110"/>
      <c r="F18" s="78">
        <v>0</v>
      </c>
      <c r="G18" s="105"/>
      <c r="H18" s="105"/>
      <c r="I18" s="105"/>
      <c r="J18" s="105"/>
      <c r="K18" s="106"/>
      <c r="L18" s="107">
        <v>0</v>
      </c>
      <c r="M18" s="107"/>
      <c r="N18" s="106"/>
      <c r="O18" s="108"/>
      <c r="P18" s="108"/>
      <c r="Q18" s="108"/>
      <c r="R18" s="108"/>
      <c r="S18" s="169"/>
      <c r="T18" s="169"/>
      <c r="U18" s="170"/>
      <c r="V18" s="171"/>
      <c r="W18" s="75"/>
      <c r="X18" s="74"/>
      <c r="Y18" s="75"/>
      <c r="Z18" s="74"/>
      <c r="AA18" s="76"/>
      <c r="AB18" s="76"/>
      <c r="AC18" s="172"/>
      <c r="AD18" s="76"/>
      <c r="AE18" s="50"/>
      <c r="AF18" s="50"/>
      <c r="AG18" s="53"/>
      <c r="AH18" s="50"/>
      <c r="AI18" s="170"/>
      <c r="AJ18" s="171"/>
      <c r="AK18" s="171"/>
      <c r="AL18" s="171"/>
      <c r="AM18" s="192">
        <v>0</v>
      </c>
      <c r="AN18" s="86">
        <v>0</v>
      </c>
      <c r="AO18" s="86"/>
      <c r="AP18" s="87"/>
      <c r="AQ18" s="209">
        <v>0</v>
      </c>
      <c r="AR18" s="204">
        <v>0</v>
      </c>
      <c r="AS18" s="204"/>
      <c r="AT18" s="204"/>
      <c r="AU18" s="220">
        <v>0</v>
      </c>
      <c r="AV18" s="216">
        <v>0</v>
      </c>
      <c r="AW18" s="216"/>
      <c r="AX18" s="221"/>
      <c r="AY18" s="129">
        <v>0</v>
      </c>
      <c r="AZ18" s="129">
        <v>0</v>
      </c>
      <c r="BA18" s="129"/>
      <c r="BB18" s="129"/>
      <c r="BC18" s="144"/>
      <c r="BD18" s="144"/>
      <c r="BE18" s="144"/>
      <c r="BF18" s="144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243"/>
      <c r="BW18" s="243"/>
      <c r="BX18" s="243"/>
    </row>
    <row r="19" spans="1:79" ht="12.75" customHeight="1">
      <c r="A19" s="6"/>
      <c r="B19" s="3" t="s">
        <v>20</v>
      </c>
      <c r="C19" s="7">
        <v>30</v>
      </c>
      <c r="D19" s="37">
        <v>20631115.423739497</v>
      </c>
      <c r="E19" s="152"/>
      <c r="F19" s="153">
        <v>11427451.59935529</v>
      </c>
      <c r="G19" s="88">
        <v>275088</v>
      </c>
      <c r="H19" s="89"/>
      <c r="I19" s="128"/>
      <c r="J19" s="89"/>
      <c r="K19" s="90">
        <v>838585.51</v>
      </c>
      <c r="L19" s="91">
        <v>252735</v>
      </c>
      <c r="M19" s="154"/>
      <c r="N19" s="92"/>
      <c r="O19" s="96">
        <v>682132.64</v>
      </c>
      <c r="P19" s="94"/>
      <c r="Q19" s="95"/>
      <c r="R19" s="94"/>
      <c r="S19" s="155">
        <v>853048</v>
      </c>
      <c r="T19" s="115"/>
      <c r="U19" s="155"/>
      <c r="V19" s="156"/>
      <c r="W19" s="58">
        <v>1150963.24</v>
      </c>
      <c r="X19" s="58">
        <v>0</v>
      </c>
      <c r="Y19" s="58"/>
      <c r="Z19" s="59"/>
      <c r="AA19" s="77">
        <v>1286599.07</v>
      </c>
      <c r="AB19" s="157">
        <v>255770.07</v>
      </c>
      <c r="AC19" s="158"/>
      <c r="AD19" s="63"/>
      <c r="AE19" s="64">
        <v>1756704.5</v>
      </c>
      <c r="AF19" s="64">
        <v>0</v>
      </c>
      <c r="AG19" s="159"/>
      <c r="AH19" s="62"/>
      <c r="AI19" s="155">
        <v>3549323.0099999965</v>
      </c>
      <c r="AJ19" s="155">
        <v>0</v>
      </c>
      <c r="AK19" s="155"/>
      <c r="AL19" s="156"/>
      <c r="AM19" s="49">
        <v>1341910.8899999994</v>
      </c>
      <c r="AN19" s="49">
        <v>0</v>
      </c>
      <c r="AO19" s="49"/>
      <c r="AP19" s="53"/>
      <c r="AQ19" s="160">
        <v>1605662.6499999997</v>
      </c>
      <c r="AR19" s="200">
        <v>0</v>
      </c>
      <c r="AS19" s="200"/>
      <c r="AT19" s="200"/>
      <c r="AU19" s="212">
        <v>974437.2</v>
      </c>
      <c r="AV19" s="212">
        <v>0</v>
      </c>
      <c r="AW19" s="212"/>
      <c r="AX19" s="212"/>
      <c r="AY19" s="130">
        <v>2945753.829999998</v>
      </c>
      <c r="AZ19" s="130">
        <v>0</v>
      </c>
      <c r="BA19" s="130"/>
      <c r="BB19" s="130"/>
      <c r="BC19" s="140">
        <f>'[3]Resumen'!C19</f>
        <v>1470098.0800000005</v>
      </c>
      <c r="BD19" s="137"/>
      <c r="BE19" s="137"/>
      <c r="BF19" s="137"/>
      <c r="BG19" s="26">
        <f aca="true" t="shared" si="18" ref="BG19:BG31">IF(D19=0,0,2001-(D19-F19)*C19/D19)</f>
        <v>1987.6168208038905</v>
      </c>
      <c r="BH19" s="43">
        <f aca="true" t="shared" si="19" ref="BH19:BH31">IF((1-($BV$2-$BG19)/$C19)&gt;0,(1-($BV$2-$BG19)/$C19),0)</f>
        <v>0.12056069346301679</v>
      </c>
      <c r="BI19" s="43">
        <f aca="true" t="shared" si="20" ref="BI19:BI31">IF((1-($BV$2-G$2)/$C19)&gt;0,(1-($BV$2-G$2)/$C19),0)</f>
        <v>0.6</v>
      </c>
      <c r="BJ19" s="43">
        <f aca="true" t="shared" si="21" ref="BJ19:BJ31">IF((1-($BV$2-K$2)/$C19)&gt;0,(1-($BV$2-K$2)/$C19),0)</f>
        <v>0.6333333333333333</v>
      </c>
      <c r="BK19" s="43">
        <f aca="true" t="shared" si="22" ref="BK19:BK31">IF((1-($BV$2-O$2)/$C19)&gt;0,(1-($BV$2-O$2)/$C19),0)</f>
        <v>0.6666666666666667</v>
      </c>
      <c r="BL19" s="43">
        <f aca="true" t="shared" si="23" ref="BL19:BL31">IF((1-($BV$2-S$2)/$C19)&gt;0,(1-($BV$2-S$2)/$C19),0)</f>
        <v>0.7</v>
      </c>
      <c r="BM19" s="43">
        <f aca="true" t="shared" si="24" ref="BM19:BM31">IF((1-($BV$2-W$2)/$C19)&gt;0,(1-($BV$2-W$2)/$C19),0)</f>
        <v>0.7333333333333334</v>
      </c>
      <c r="BN19" s="43">
        <f aca="true" t="shared" si="25" ref="BN19:BN31">IF((1-($BV$2-AA$2)/$C19)&gt;0,(1-($BV$2-AA$2)/$C19),0)</f>
        <v>0.7666666666666666</v>
      </c>
      <c r="BO19" s="43">
        <f aca="true" t="shared" si="26" ref="BO19:BO31">IF((1-($BV$2-AE$2)/$C19)&gt;0,(1-($BV$2-AE$2)/$C19),0)</f>
        <v>0.8</v>
      </c>
      <c r="BP19" s="43">
        <f aca="true" t="shared" si="27" ref="BP19:BP31">IF((1-($BV$2-AI$2)/$C19)&gt;0,(1-($BV$2-AI$2)/$C19),0)</f>
        <v>0.8333333333333334</v>
      </c>
      <c r="BQ19" s="43">
        <f aca="true" t="shared" si="28" ref="BQ19:BQ31">IF((1-($BV$2-AM$2)/$C19)&gt;0,(1-($BV$2-AM$2)/$C19),0)</f>
        <v>0.8666666666666667</v>
      </c>
      <c r="BR19" s="43">
        <f aca="true" t="shared" si="29" ref="BR19:BR31">IF((1-($BV$2-AQ$2)/$C19)&gt;0,(1-($BV$2-AQ$2)/$C19),0)</f>
        <v>0.9</v>
      </c>
      <c r="BS19" s="43">
        <f aca="true" t="shared" si="30" ref="BS19:BS31">IF((1-($BV$2-AU$2)/$C19)&gt;0,(1-($BV$2-AU$2)/$C19),0)</f>
        <v>0.9333333333333333</v>
      </c>
      <c r="BT19" s="43">
        <f aca="true" t="shared" si="31" ref="BT19:BT31">IF((1-($BV$2-AY$2)/$C19)&gt;0,(1-($BV$2-AY$2)/$C19),0)</f>
        <v>0.9666666666666667</v>
      </c>
      <c r="BU19" s="43">
        <f aca="true" t="shared" si="32" ref="BU19:BU31">IF((1-($BV$2-BC$2)/$C19)&gt;0,(1-($BV$2-BC$2)/$C19),0)</f>
        <v>1</v>
      </c>
      <c r="BV19" s="241">
        <f>+D19-E19+(G19-I19)*G$61+(K19-M19)*K$61+(O19-Q19)*O$61+(S19-U19)*S$61+(W19-Y19)*W$61+(AA19-AC19)*AA$61+(AE19-AG19)*AE$61+(AI19-AK19)*AI$61+(AM19-AO19)*AM$61+(AQ19-AS19)*$AQ$61+(AU19-AW19)*$AU$61+(AY19-BA19)*$AY$61+(BC19-BE19)*$BC$61</f>
        <v>35393048.00113344</v>
      </c>
      <c r="BW19" s="241">
        <f>BV19-(IF(BH19=0,0,D19-E19)+IF(BI19=0,0,(G19-I19)*G$61)+IF(BJ19=0,0,(K19-M19)*K$61)+IF(BK19=0,0,(O19-Q19)*O$61)+IF(BL19=0,0,(S19-U19)*S$61)+IF(BM19=0,0,(W19-Y19)*W$61)+IF(BN19=0,0,(AA19-AC19)*AA$61)+IF(BO19=0,0,(AE19-AG19)*AE$61)+IF(BP19=0,0,(AI19-AK19)*AI$61)+IF(BQ19=0,0,(AM19-AO19)*AM$61)+IF(BR19=0,0,(AQ19-AS19)*$AQ$61)+IF(BS19=0,0,(AU19-AW19)*$AU$61)+IF(BT19=0,0,(AY19-BA19)*$AY$61)+IF(BU19=0,0,(BC19-BE19)*$BC$61))</f>
        <v>0</v>
      </c>
      <c r="BX19" s="241">
        <f aca="true" t="shared" si="33" ref="BX19:BX31">(D19-E19)*BH19+((G19-H19-(I19-J19))*G$61)*BI19+((K19-L19-(M19-N19))*K$61)*BJ19+((O19-P19-(Q19-R19))*O$61)*BK19+((S19-T19-(U19-V19))*S$61)*BL19+((W19-X19-(Y19-Z19))*W$61)*BM19+((AA19-AB19-(AC19-AD19))*AA$61)*BN19+((AE19-AF19-(AG19-AH19))*AE$61)*BO19+((AI19-AJ19-(AK19-AL19))*AI$61)*BP19+((AM19-AN19)*BQ19-(AO19-AP19))*$AM$61+((AQ19-AR19)*BR19-(AS19-AT19))*$AQ$61+((AU19-AV19)*BS19-(AW19-AX19))*$AU$61+((AY19-AZ19)*BT19-(BA19-BB19))*$AY$61+((BC19-BD19)*BU19-(BF19-BG19))*$BC$61</f>
        <v>14462589.301410109</v>
      </c>
      <c r="BY19">
        <f>+IF(BH19=0,D19-E19,0)+IF(BI19=0,(G19-I19)*$G$61,0)+IF(BJ19=0,(K19-M19)*$K$61,0)+IF(BK19=0,(O19-Q19)*$O$61,0)+IF(BL19=0,(S19-U19)*$S$61,0)</f>
        <v>0</v>
      </c>
      <c r="BZ19">
        <f>IF(BH19=0,0,D19-E19)+IF(BI19=0,0,(G19-I19)*G$61)+IF(BJ19=0,0,(K19-M19)*K$61)+IF(BK19=0,0,(O19-Q19)*O$61)+IF(BL19=0,0,(S19-U19)*S$61)+IF(BM19=0,0,(W19-Y19)*W$61)+IF(BN19=0,0,(AA19-AC19)*AA$61)+IF(BO19=0,0,(AE19-AG19)*AE$61)+IF(BP19=0,0,(AI19-AK19)*AI$61)+IF(BQ19=0,0,(AM19-AO19)*AM$61)+IF(BR19=0,0,(AQ19-AS19)*$AQ$61)+IF(BS19=0,0,(AU19-AW19)*$AU$61)+IF(BT19=0,0,(AY19-BA19)*$AY$61)+IF(BU19=0,0,(BC19-BE19)*$BC$61)</f>
        <v>35393048.00113344</v>
      </c>
      <c r="CA19" s="224">
        <f>+D19-E19+(G19-I19)*G$61+(K19-M19)*K$61+(O19-Q19)*O$61+(S19-U19)*S$61+(W19-Y19)*W$61+(AA19-AC19)*AA$61+(AE19-AG19)*AE$61+(AI19-AK19)*AI$61+(AM19-AO19)*AM$61+(AQ19-AS19)*$AQ$61+(AU19-AW19)*$AU$61+(AY19-BA19)*$AY$61+(BC19-BE19)*$BC$61</f>
        <v>35393048.00113344</v>
      </c>
    </row>
    <row r="20" spans="1:76" ht="12.75" customHeight="1">
      <c r="A20" s="6" t="s">
        <v>60</v>
      </c>
      <c r="B20" s="3" t="s">
        <v>21</v>
      </c>
      <c r="C20" s="7">
        <v>30</v>
      </c>
      <c r="D20" s="37">
        <v>20319163.888809633</v>
      </c>
      <c r="E20" s="152"/>
      <c r="F20" s="153">
        <v>11254485.314634677</v>
      </c>
      <c r="G20" s="88">
        <v>81953.06180000001</v>
      </c>
      <c r="H20" s="89"/>
      <c r="I20" s="128"/>
      <c r="J20" s="89"/>
      <c r="K20" s="90">
        <v>480527.24</v>
      </c>
      <c r="L20" s="91">
        <v>0</v>
      </c>
      <c r="M20" s="154"/>
      <c r="N20" s="92"/>
      <c r="O20" s="96">
        <v>359813.26</v>
      </c>
      <c r="P20" s="94"/>
      <c r="Q20" s="95"/>
      <c r="R20" s="94"/>
      <c r="S20" s="155">
        <v>329504</v>
      </c>
      <c r="T20" s="115"/>
      <c r="U20" s="155"/>
      <c r="V20" s="156"/>
      <c r="W20" s="58">
        <v>210021.37999999998</v>
      </c>
      <c r="X20" s="58">
        <v>0</v>
      </c>
      <c r="Y20" s="58"/>
      <c r="Z20" s="59"/>
      <c r="AA20" s="77">
        <v>443891</v>
      </c>
      <c r="AB20" s="157">
        <v>0</v>
      </c>
      <c r="AC20" s="158"/>
      <c r="AD20" s="63"/>
      <c r="AE20" s="64">
        <v>422858.36</v>
      </c>
      <c r="AF20" s="64">
        <v>0</v>
      </c>
      <c r="AG20" s="159"/>
      <c r="AH20" s="62"/>
      <c r="AI20" s="155">
        <v>219533.05</v>
      </c>
      <c r="AJ20" s="155">
        <v>0</v>
      </c>
      <c r="AK20" s="155"/>
      <c r="AL20" s="156"/>
      <c r="AM20" s="49">
        <v>325380.67999999993</v>
      </c>
      <c r="AN20" s="49">
        <v>0</v>
      </c>
      <c r="AO20" s="49"/>
      <c r="AP20" s="50"/>
      <c r="AQ20" s="160">
        <v>361263.1100000003</v>
      </c>
      <c r="AR20" s="200">
        <v>0</v>
      </c>
      <c r="AS20" s="200"/>
      <c r="AT20" s="200"/>
      <c r="AU20" s="212">
        <v>277474.0099999998</v>
      </c>
      <c r="AV20" s="212">
        <v>0</v>
      </c>
      <c r="AW20" s="212"/>
      <c r="AX20" s="212"/>
      <c r="AY20" s="130">
        <v>696693.8299999995</v>
      </c>
      <c r="AZ20" s="130">
        <v>0</v>
      </c>
      <c r="BA20" s="130"/>
      <c r="BB20" s="130"/>
      <c r="BC20" s="140">
        <f>'[3]Resumen'!C20</f>
        <v>871356.4600000002</v>
      </c>
      <c r="BD20" s="137"/>
      <c r="BE20" s="137"/>
      <c r="BF20" s="137"/>
      <c r="BG20" s="26">
        <f t="shared" si="18"/>
        <v>1987.616557713036</v>
      </c>
      <c r="BH20" s="43">
        <f t="shared" si="19"/>
        <v>0.12055192376786483</v>
      </c>
      <c r="BI20" s="43">
        <f t="shared" si="20"/>
        <v>0.6</v>
      </c>
      <c r="BJ20" s="43">
        <f t="shared" si="21"/>
        <v>0.6333333333333333</v>
      </c>
      <c r="BK20" s="43">
        <f t="shared" si="22"/>
        <v>0.6666666666666667</v>
      </c>
      <c r="BL20" s="43">
        <f t="shared" si="23"/>
        <v>0.7</v>
      </c>
      <c r="BM20" s="43">
        <f t="shared" si="24"/>
        <v>0.7333333333333334</v>
      </c>
      <c r="BN20" s="43">
        <f t="shared" si="25"/>
        <v>0.7666666666666666</v>
      </c>
      <c r="BO20" s="43">
        <f t="shared" si="26"/>
        <v>0.8</v>
      </c>
      <c r="BP20" s="43">
        <f t="shared" si="27"/>
        <v>0.8333333333333334</v>
      </c>
      <c r="BQ20" s="43">
        <f t="shared" si="28"/>
        <v>0.8666666666666667</v>
      </c>
      <c r="BR20" s="43">
        <f t="shared" si="29"/>
        <v>0.9</v>
      </c>
      <c r="BS20" s="43">
        <f t="shared" si="30"/>
        <v>0.9333333333333333</v>
      </c>
      <c r="BT20" s="43">
        <f t="shared" si="31"/>
        <v>0.9666666666666667</v>
      </c>
      <c r="BU20" s="43">
        <f t="shared" si="32"/>
        <v>1</v>
      </c>
      <c r="BV20" s="241">
        <f aca="true" t="shared" si="34" ref="BV20:BV31">+D20-E20+(G20-I20)*G$61+(K20-M20)*K$61+(O20-Q20)*O$61+(S20-U20)*S$61+(W20-Y20)*W$61+(AA20-AC20)*AA$61+(AE20-AG20)*AE$61+(AI20-AK20)*AI$61+(AM20-AO20)*AM$61+(AQ20-AS20)*$AQ$61+(AU20-AW20)*$AU$61+(AY20-BA20)*$AY$61+(BC20-BE20)*$BC$61</f>
        <v>24337868.382414214</v>
      </c>
      <c r="BW20" s="241">
        <f aca="true" t="shared" si="35" ref="BW20:BW31">BV20-(IF(BH20=0,0,D20-E20)+IF(BI20=0,0,(G20-I20)*G$61)+IF(BJ20=0,0,(K20-M20)*K$61)+IF(BK20=0,0,(O20-Q20)*O$61)+IF(BL20=0,0,(S20-U20)*S$61)+IF(BM20=0,0,(W20-Y20)*W$61)+IF(BN20=0,0,(AA20-AC20)*AA$61)+IF(BO20=0,0,(AE20-AG20)*AE$61)+IF(BP20=0,0,(AI20-AK20)*AI$61)+IF(BQ20=0,0,(AM20-AO20)*AM$61)+IF(BR20=0,0,(AQ20-AS20)*$AQ$61)+IF(BS20=0,0,(AU20-AW20)*$AU$61)+IF(BT20=0,0,(AY20-BA20)*$AY$61)+IF(BU20=0,0,(BC20-BE20)*$BC$61))</f>
        <v>0</v>
      </c>
      <c r="BX20" s="241">
        <f t="shared" si="33"/>
        <v>5766713.138067586</v>
      </c>
    </row>
    <row r="21" spans="1:76" ht="12.75" customHeight="1">
      <c r="A21" s="6" t="s">
        <v>61</v>
      </c>
      <c r="B21" s="3" t="s">
        <v>22</v>
      </c>
      <c r="C21" s="7">
        <v>30</v>
      </c>
      <c r="D21" s="37">
        <v>149580.82704669842</v>
      </c>
      <c r="E21" s="152"/>
      <c r="F21" s="153">
        <v>82851.68652041591</v>
      </c>
      <c r="G21" s="88">
        <v>0</v>
      </c>
      <c r="H21" s="89"/>
      <c r="I21" s="128"/>
      <c r="J21" s="89"/>
      <c r="K21" s="90">
        <v>0</v>
      </c>
      <c r="L21" s="91">
        <v>0</v>
      </c>
      <c r="M21" s="154"/>
      <c r="N21" s="92"/>
      <c r="O21" s="96">
        <v>0</v>
      </c>
      <c r="P21" s="94"/>
      <c r="Q21" s="95"/>
      <c r="R21" s="94"/>
      <c r="S21" s="155">
        <v>0</v>
      </c>
      <c r="T21" s="115"/>
      <c r="U21" s="155"/>
      <c r="V21" s="156"/>
      <c r="W21" s="58">
        <v>0</v>
      </c>
      <c r="X21" s="58">
        <v>0</v>
      </c>
      <c r="Y21" s="58"/>
      <c r="Z21" s="59"/>
      <c r="AA21" s="77">
        <v>133700</v>
      </c>
      <c r="AB21" s="157">
        <v>133700</v>
      </c>
      <c r="AC21" s="158"/>
      <c r="AD21" s="63"/>
      <c r="AE21" s="64">
        <v>0</v>
      </c>
      <c r="AF21" s="64">
        <v>0</v>
      </c>
      <c r="AG21" s="159"/>
      <c r="AH21" s="62"/>
      <c r="AI21" s="155">
        <v>0</v>
      </c>
      <c r="AJ21" s="155">
        <v>0</v>
      </c>
      <c r="AK21" s="155"/>
      <c r="AL21" s="156"/>
      <c r="AM21" s="49">
        <v>0</v>
      </c>
      <c r="AN21" s="49">
        <v>0</v>
      </c>
      <c r="AO21" s="49"/>
      <c r="AP21" s="50"/>
      <c r="AQ21" s="160">
        <v>0</v>
      </c>
      <c r="AR21" s="200">
        <v>0</v>
      </c>
      <c r="AS21" s="200"/>
      <c r="AT21" s="200"/>
      <c r="AU21" s="212">
        <v>0</v>
      </c>
      <c r="AV21" s="212">
        <v>0</v>
      </c>
      <c r="AW21" s="212"/>
      <c r="AX21" s="212"/>
      <c r="AY21" s="130">
        <v>0</v>
      </c>
      <c r="AZ21" s="130">
        <v>0</v>
      </c>
      <c r="BA21" s="130"/>
      <c r="BB21" s="130"/>
      <c r="BC21" s="140">
        <f>'[3]Resumen'!C21</f>
        <v>0</v>
      </c>
      <c r="BD21" s="137"/>
      <c r="BE21" s="137"/>
      <c r="BF21" s="137"/>
      <c r="BG21" s="26">
        <f t="shared" si="18"/>
        <v>1987.6167726485194</v>
      </c>
      <c r="BH21" s="43">
        <f t="shared" si="19"/>
        <v>0.1205590882839791</v>
      </c>
      <c r="BI21" s="43">
        <f t="shared" si="20"/>
        <v>0.6</v>
      </c>
      <c r="BJ21" s="43">
        <f t="shared" si="21"/>
        <v>0.6333333333333333</v>
      </c>
      <c r="BK21" s="43">
        <f t="shared" si="22"/>
        <v>0.6666666666666667</v>
      </c>
      <c r="BL21" s="43">
        <f t="shared" si="23"/>
        <v>0.7</v>
      </c>
      <c r="BM21" s="43">
        <f t="shared" si="24"/>
        <v>0.7333333333333334</v>
      </c>
      <c r="BN21" s="43">
        <f t="shared" si="25"/>
        <v>0.7666666666666666</v>
      </c>
      <c r="BO21" s="43">
        <f t="shared" si="26"/>
        <v>0.8</v>
      </c>
      <c r="BP21" s="43">
        <f t="shared" si="27"/>
        <v>0.8333333333333334</v>
      </c>
      <c r="BQ21" s="43">
        <f t="shared" si="28"/>
        <v>0.8666666666666667</v>
      </c>
      <c r="BR21" s="43">
        <f t="shared" si="29"/>
        <v>0.9</v>
      </c>
      <c r="BS21" s="43">
        <f t="shared" si="30"/>
        <v>0.9333333333333333</v>
      </c>
      <c r="BT21" s="43">
        <f t="shared" si="31"/>
        <v>0.9666666666666667</v>
      </c>
      <c r="BU21" s="43">
        <f t="shared" si="32"/>
        <v>1</v>
      </c>
      <c r="BV21" s="241">
        <f t="shared" si="34"/>
        <v>265260.8418878954</v>
      </c>
      <c r="BW21" s="241">
        <f t="shared" si="35"/>
        <v>0</v>
      </c>
      <c r="BX21" s="241">
        <f t="shared" si="33"/>
        <v>19558.110717661275</v>
      </c>
    </row>
    <row r="22" spans="1:76" ht="12.75" customHeight="1">
      <c r="A22" s="6"/>
      <c r="B22" s="3" t="s">
        <v>23</v>
      </c>
      <c r="C22" s="7">
        <v>30</v>
      </c>
      <c r="D22" s="37">
        <v>0</v>
      </c>
      <c r="E22" s="152"/>
      <c r="F22" s="153">
        <v>0</v>
      </c>
      <c r="G22" s="88">
        <v>0</v>
      </c>
      <c r="H22" s="89"/>
      <c r="I22" s="128"/>
      <c r="J22" s="89"/>
      <c r="K22" s="90">
        <v>7945</v>
      </c>
      <c r="L22" s="91">
        <v>0</v>
      </c>
      <c r="M22" s="154"/>
      <c r="N22" s="92"/>
      <c r="O22" s="96">
        <v>11509.8</v>
      </c>
      <c r="P22" s="94"/>
      <c r="Q22" s="95"/>
      <c r="R22" s="94"/>
      <c r="S22" s="155">
        <v>67325</v>
      </c>
      <c r="T22" s="115"/>
      <c r="U22" s="155"/>
      <c r="V22" s="156"/>
      <c r="W22" s="58">
        <v>56607.36</v>
      </c>
      <c r="X22" s="58">
        <v>0</v>
      </c>
      <c r="Y22" s="58"/>
      <c r="Z22" s="59"/>
      <c r="AA22" s="77">
        <v>26335</v>
      </c>
      <c r="AB22" s="157">
        <v>0</v>
      </c>
      <c r="AC22" s="158"/>
      <c r="AD22" s="63"/>
      <c r="AE22" s="64">
        <v>117016</v>
      </c>
      <c r="AF22" s="64">
        <v>0</v>
      </c>
      <c r="AG22" s="159"/>
      <c r="AH22" s="62"/>
      <c r="AI22" s="155">
        <v>177430.08</v>
      </c>
      <c r="AJ22" s="155">
        <v>0</v>
      </c>
      <c r="AK22" s="155"/>
      <c r="AL22" s="156"/>
      <c r="AM22" s="49">
        <v>419033.792</v>
      </c>
      <c r="AN22" s="49">
        <v>0</v>
      </c>
      <c r="AO22" s="49"/>
      <c r="AP22" s="50"/>
      <c r="AQ22" s="160">
        <v>15078.509999999998</v>
      </c>
      <c r="AR22" s="200">
        <v>0</v>
      </c>
      <c r="AS22" s="200"/>
      <c r="AT22" s="200"/>
      <c r="AU22" s="212">
        <v>12954.53</v>
      </c>
      <c r="AV22" s="212">
        <v>0</v>
      </c>
      <c r="AW22" s="212"/>
      <c r="AX22" s="212"/>
      <c r="AY22" s="130">
        <v>358492.62</v>
      </c>
      <c r="AZ22" s="130">
        <v>0</v>
      </c>
      <c r="BA22" s="130"/>
      <c r="BB22" s="130"/>
      <c r="BC22" s="140">
        <f>'[3]Resumen'!C22</f>
        <v>169979.92999999996</v>
      </c>
      <c r="BD22" s="137"/>
      <c r="BE22" s="137"/>
      <c r="BF22" s="137"/>
      <c r="BG22" s="26">
        <f t="shared" si="18"/>
        <v>0</v>
      </c>
      <c r="BH22" s="43">
        <f t="shared" si="19"/>
        <v>0</v>
      </c>
      <c r="BI22" s="43">
        <f t="shared" si="20"/>
        <v>0.6</v>
      </c>
      <c r="BJ22" s="43">
        <f t="shared" si="21"/>
        <v>0.6333333333333333</v>
      </c>
      <c r="BK22" s="43">
        <f t="shared" si="22"/>
        <v>0.6666666666666667</v>
      </c>
      <c r="BL22" s="43">
        <f t="shared" si="23"/>
        <v>0.7</v>
      </c>
      <c r="BM22" s="43">
        <f t="shared" si="24"/>
        <v>0.7333333333333334</v>
      </c>
      <c r="BN22" s="43">
        <f t="shared" si="25"/>
        <v>0.7666666666666666</v>
      </c>
      <c r="BO22" s="43">
        <f t="shared" si="26"/>
        <v>0.8</v>
      </c>
      <c r="BP22" s="43">
        <f t="shared" si="27"/>
        <v>0.8333333333333334</v>
      </c>
      <c r="BQ22" s="43">
        <f t="shared" si="28"/>
        <v>0.8666666666666667</v>
      </c>
      <c r="BR22" s="43">
        <f t="shared" si="29"/>
        <v>0.9</v>
      </c>
      <c r="BS22" s="43">
        <f t="shared" si="30"/>
        <v>0.9333333333333333</v>
      </c>
      <c r="BT22" s="43">
        <f t="shared" si="31"/>
        <v>0.9666666666666667</v>
      </c>
      <c r="BU22" s="43">
        <f t="shared" si="32"/>
        <v>1</v>
      </c>
      <c r="BV22" s="241">
        <f t="shared" si="34"/>
        <v>1048551.8235265925</v>
      </c>
      <c r="BW22" s="241">
        <f t="shared" si="35"/>
        <v>0</v>
      </c>
      <c r="BX22" s="241">
        <f t="shared" si="33"/>
        <v>914734.1532243455</v>
      </c>
    </row>
    <row r="23" spans="1:76" ht="12.75" customHeight="1">
      <c r="A23" s="6"/>
      <c r="B23" s="3" t="s">
        <v>24</v>
      </c>
      <c r="C23" s="7">
        <v>30</v>
      </c>
      <c r="D23" s="37">
        <v>0</v>
      </c>
      <c r="E23" s="152"/>
      <c r="F23" s="153">
        <v>0</v>
      </c>
      <c r="G23" s="88">
        <v>441.38</v>
      </c>
      <c r="H23" s="89"/>
      <c r="I23" s="128"/>
      <c r="J23" s="89"/>
      <c r="K23" s="90">
        <v>2038.59</v>
      </c>
      <c r="L23" s="91">
        <v>0</v>
      </c>
      <c r="M23" s="154"/>
      <c r="N23" s="92"/>
      <c r="O23" s="96">
        <v>30511.68</v>
      </c>
      <c r="P23" s="94"/>
      <c r="Q23" s="95"/>
      <c r="R23" s="94"/>
      <c r="S23" s="155">
        <v>47275</v>
      </c>
      <c r="T23" s="115"/>
      <c r="U23" s="155"/>
      <c r="V23" s="156"/>
      <c r="W23" s="58">
        <v>29162</v>
      </c>
      <c r="X23" s="58">
        <v>0</v>
      </c>
      <c r="Y23" s="58"/>
      <c r="Z23" s="59"/>
      <c r="AA23" s="77">
        <v>227643</v>
      </c>
      <c r="AB23" s="157">
        <v>0</v>
      </c>
      <c r="AC23" s="158"/>
      <c r="AD23" s="63"/>
      <c r="AE23" s="64">
        <v>30843</v>
      </c>
      <c r="AF23" s="64">
        <v>0</v>
      </c>
      <c r="AG23" s="159"/>
      <c r="AH23" s="62"/>
      <c r="AI23" s="155">
        <v>13617.82</v>
      </c>
      <c r="AJ23" s="155">
        <v>0</v>
      </c>
      <c r="AK23" s="155"/>
      <c r="AL23" s="156"/>
      <c r="AM23" s="49">
        <v>558680.16</v>
      </c>
      <c r="AN23" s="49">
        <v>0</v>
      </c>
      <c r="AO23" s="49"/>
      <c r="AP23" s="50"/>
      <c r="AQ23" s="160">
        <v>84681.95999999999</v>
      </c>
      <c r="AR23" s="200">
        <v>0</v>
      </c>
      <c r="AS23" s="200"/>
      <c r="AT23" s="200"/>
      <c r="AU23" s="212">
        <v>36276.96</v>
      </c>
      <c r="AV23" s="212">
        <v>0</v>
      </c>
      <c r="AW23" s="212"/>
      <c r="AX23" s="212"/>
      <c r="AY23" s="130">
        <v>29336.300000000003</v>
      </c>
      <c r="AZ23" s="130">
        <v>0</v>
      </c>
      <c r="BA23" s="130"/>
      <c r="BB23" s="130"/>
      <c r="BC23" s="140">
        <f>'[3]Resumen'!C23</f>
        <v>67647.91</v>
      </c>
      <c r="BD23" s="137"/>
      <c r="BE23" s="137"/>
      <c r="BF23" s="137"/>
      <c r="BG23" s="26">
        <f t="shared" si="18"/>
        <v>0</v>
      </c>
      <c r="BH23" s="43">
        <f t="shared" si="19"/>
        <v>0</v>
      </c>
      <c r="BI23" s="43">
        <f t="shared" si="20"/>
        <v>0.6</v>
      </c>
      <c r="BJ23" s="43">
        <f t="shared" si="21"/>
        <v>0.6333333333333333</v>
      </c>
      <c r="BK23" s="43">
        <f t="shared" si="22"/>
        <v>0.6666666666666667</v>
      </c>
      <c r="BL23" s="43">
        <f t="shared" si="23"/>
        <v>0.7</v>
      </c>
      <c r="BM23" s="43">
        <f t="shared" si="24"/>
        <v>0.7333333333333334</v>
      </c>
      <c r="BN23" s="43">
        <f t="shared" si="25"/>
        <v>0.7666666666666666</v>
      </c>
      <c r="BO23" s="43">
        <f t="shared" si="26"/>
        <v>0.8</v>
      </c>
      <c r="BP23" s="43">
        <f t="shared" si="27"/>
        <v>0.8333333333333334</v>
      </c>
      <c r="BQ23" s="43">
        <f t="shared" si="28"/>
        <v>0.8666666666666667</v>
      </c>
      <c r="BR23" s="43">
        <f t="shared" si="29"/>
        <v>0.9</v>
      </c>
      <c r="BS23" s="43">
        <f t="shared" si="30"/>
        <v>0.9333333333333333</v>
      </c>
      <c r="BT23" s="43">
        <f t="shared" si="31"/>
        <v>0.9666666666666667</v>
      </c>
      <c r="BU23" s="43">
        <f t="shared" si="32"/>
        <v>1</v>
      </c>
      <c r="BV23" s="241">
        <f t="shared" si="34"/>
        <v>887619.5702759417</v>
      </c>
      <c r="BW23" s="241">
        <f t="shared" si="35"/>
        <v>0</v>
      </c>
      <c r="BX23" s="241">
        <f t="shared" si="33"/>
        <v>744853.4196174423</v>
      </c>
    </row>
    <row r="24" spans="1:76" ht="12.75" customHeight="1">
      <c r="A24" s="6"/>
      <c r="B24" s="3" t="s">
        <v>25</v>
      </c>
      <c r="C24" s="7">
        <v>30</v>
      </c>
      <c r="D24" s="37">
        <v>0</v>
      </c>
      <c r="E24" s="152"/>
      <c r="F24" s="153">
        <v>0</v>
      </c>
      <c r="G24" s="88">
        <v>0</v>
      </c>
      <c r="H24" s="89"/>
      <c r="I24" s="128"/>
      <c r="J24" s="89"/>
      <c r="K24" s="90">
        <v>0</v>
      </c>
      <c r="L24" s="91">
        <v>0</v>
      </c>
      <c r="M24" s="154"/>
      <c r="N24" s="92"/>
      <c r="O24" s="96">
        <v>0</v>
      </c>
      <c r="P24" s="94"/>
      <c r="Q24" s="95"/>
      <c r="R24" s="94"/>
      <c r="S24" s="155">
        <v>0</v>
      </c>
      <c r="T24" s="115"/>
      <c r="U24" s="155"/>
      <c r="V24" s="156"/>
      <c r="W24" s="58">
        <v>0</v>
      </c>
      <c r="X24" s="58">
        <v>0</v>
      </c>
      <c r="Y24" s="58"/>
      <c r="Z24" s="59"/>
      <c r="AA24" s="77">
        <v>0</v>
      </c>
      <c r="AB24" s="157">
        <v>0</v>
      </c>
      <c r="AC24" s="158"/>
      <c r="AD24" s="63"/>
      <c r="AE24" s="64">
        <v>0</v>
      </c>
      <c r="AF24" s="64">
        <v>0</v>
      </c>
      <c r="AG24" s="159"/>
      <c r="AH24" s="62"/>
      <c r="AI24" s="155">
        <v>0</v>
      </c>
      <c r="AJ24" s="155">
        <v>0</v>
      </c>
      <c r="AK24" s="155"/>
      <c r="AL24" s="156"/>
      <c r="AM24" s="49">
        <v>0</v>
      </c>
      <c r="AN24" s="49">
        <v>0</v>
      </c>
      <c r="AO24" s="49"/>
      <c r="AP24" s="50"/>
      <c r="AQ24" s="160">
        <v>0</v>
      </c>
      <c r="AR24" s="200">
        <v>0</v>
      </c>
      <c r="AS24" s="200"/>
      <c r="AT24" s="200"/>
      <c r="AU24" s="212">
        <v>0</v>
      </c>
      <c r="AV24" s="212">
        <v>0</v>
      </c>
      <c r="AW24" s="212"/>
      <c r="AX24" s="212"/>
      <c r="AY24" s="130">
        <v>0</v>
      </c>
      <c r="AZ24" s="130">
        <v>0</v>
      </c>
      <c r="BA24" s="130"/>
      <c r="BB24" s="130"/>
      <c r="BC24" s="140">
        <f>'[3]Resumen'!C24</f>
        <v>0</v>
      </c>
      <c r="BD24" s="137"/>
      <c r="BE24" s="137"/>
      <c r="BF24" s="137"/>
      <c r="BG24" s="26">
        <f t="shared" si="18"/>
        <v>0</v>
      </c>
      <c r="BH24" s="43">
        <f t="shared" si="19"/>
        <v>0</v>
      </c>
      <c r="BI24" s="43">
        <f t="shared" si="20"/>
        <v>0.6</v>
      </c>
      <c r="BJ24" s="43">
        <f t="shared" si="21"/>
        <v>0.6333333333333333</v>
      </c>
      <c r="BK24" s="43">
        <f t="shared" si="22"/>
        <v>0.6666666666666667</v>
      </c>
      <c r="BL24" s="43">
        <f t="shared" si="23"/>
        <v>0.7</v>
      </c>
      <c r="BM24" s="43">
        <f t="shared" si="24"/>
        <v>0.7333333333333334</v>
      </c>
      <c r="BN24" s="43">
        <f t="shared" si="25"/>
        <v>0.7666666666666666</v>
      </c>
      <c r="BO24" s="43">
        <f t="shared" si="26"/>
        <v>0.8</v>
      </c>
      <c r="BP24" s="43">
        <f t="shared" si="27"/>
        <v>0.8333333333333334</v>
      </c>
      <c r="BQ24" s="43">
        <f t="shared" si="28"/>
        <v>0.8666666666666667</v>
      </c>
      <c r="BR24" s="43">
        <f t="shared" si="29"/>
        <v>0.9</v>
      </c>
      <c r="BS24" s="43">
        <f t="shared" si="30"/>
        <v>0.9333333333333333</v>
      </c>
      <c r="BT24" s="43">
        <f t="shared" si="31"/>
        <v>0.9666666666666667</v>
      </c>
      <c r="BU24" s="43">
        <f t="shared" si="32"/>
        <v>1</v>
      </c>
      <c r="BV24" s="241">
        <f t="shared" si="34"/>
        <v>0</v>
      </c>
      <c r="BW24" s="241">
        <f t="shared" si="35"/>
        <v>0</v>
      </c>
      <c r="BX24" s="241">
        <f t="shared" si="33"/>
        <v>0</v>
      </c>
    </row>
    <row r="25" spans="1:76" ht="12.75" customHeight="1">
      <c r="A25" s="6"/>
      <c r="B25" s="3" t="s">
        <v>26</v>
      </c>
      <c r="C25" s="7">
        <v>30</v>
      </c>
      <c r="D25" s="37">
        <v>5501374.344444513</v>
      </c>
      <c r="E25" s="152"/>
      <c r="F25" s="153">
        <v>2211179.195792633</v>
      </c>
      <c r="G25" s="88">
        <v>246248.65</v>
      </c>
      <c r="H25" s="89"/>
      <c r="I25" s="128"/>
      <c r="J25" s="89"/>
      <c r="K25" s="90">
        <v>0</v>
      </c>
      <c r="L25" s="91">
        <v>0</v>
      </c>
      <c r="M25" s="154"/>
      <c r="N25" s="92"/>
      <c r="O25" s="96">
        <v>73556.03</v>
      </c>
      <c r="P25" s="94"/>
      <c r="Q25" s="95"/>
      <c r="R25" s="94"/>
      <c r="S25" s="155">
        <v>34597</v>
      </c>
      <c r="T25" s="115"/>
      <c r="U25" s="155"/>
      <c r="V25" s="156"/>
      <c r="W25" s="58">
        <v>13668.23</v>
      </c>
      <c r="X25" s="58">
        <v>0</v>
      </c>
      <c r="Y25" s="58"/>
      <c r="Z25" s="59"/>
      <c r="AA25" s="77">
        <v>92007</v>
      </c>
      <c r="AB25" s="157">
        <v>0</v>
      </c>
      <c r="AC25" s="158"/>
      <c r="AD25" s="63"/>
      <c r="AE25" s="64">
        <v>14698</v>
      </c>
      <c r="AF25" s="64">
        <v>0</v>
      </c>
      <c r="AG25" s="159"/>
      <c r="AH25" s="62"/>
      <c r="AI25" s="155">
        <v>1190332.1199999999</v>
      </c>
      <c r="AJ25" s="155">
        <v>0</v>
      </c>
      <c r="AK25" s="155"/>
      <c r="AL25" s="156"/>
      <c r="AM25" s="49">
        <v>61476</v>
      </c>
      <c r="AN25" s="49">
        <v>0</v>
      </c>
      <c r="AO25" s="49"/>
      <c r="AP25" s="50"/>
      <c r="AQ25" s="160">
        <v>736704.6200000001</v>
      </c>
      <c r="AR25" s="200">
        <v>0</v>
      </c>
      <c r="AS25" s="200"/>
      <c r="AT25" s="200"/>
      <c r="AU25" s="212">
        <v>142747</v>
      </c>
      <c r="AV25" s="212">
        <v>0</v>
      </c>
      <c r="AW25" s="212"/>
      <c r="AX25" s="212"/>
      <c r="AY25" s="130">
        <v>72665.05</v>
      </c>
      <c r="AZ25" s="130">
        <v>0</v>
      </c>
      <c r="BA25" s="130"/>
      <c r="BB25" s="130"/>
      <c r="BC25" s="140">
        <f>'[3]Resumen'!C25</f>
        <v>78936.5</v>
      </c>
      <c r="BD25" s="137"/>
      <c r="BE25" s="137"/>
      <c r="BF25" s="137"/>
      <c r="BG25" s="26">
        <f t="shared" si="18"/>
        <v>1983.0579643777135</v>
      </c>
      <c r="BH25" s="43">
        <f t="shared" si="19"/>
        <v>0</v>
      </c>
      <c r="BI25" s="43">
        <f t="shared" si="20"/>
        <v>0.6</v>
      </c>
      <c r="BJ25" s="43">
        <f t="shared" si="21"/>
        <v>0.6333333333333333</v>
      </c>
      <c r="BK25" s="43">
        <f t="shared" si="22"/>
        <v>0.6666666666666667</v>
      </c>
      <c r="BL25" s="43">
        <f t="shared" si="23"/>
        <v>0.7</v>
      </c>
      <c r="BM25" s="43">
        <f t="shared" si="24"/>
        <v>0.7333333333333334</v>
      </c>
      <c r="BN25" s="43">
        <f t="shared" si="25"/>
        <v>0.7666666666666666</v>
      </c>
      <c r="BO25" s="43">
        <f t="shared" si="26"/>
        <v>0.8</v>
      </c>
      <c r="BP25" s="43">
        <f t="shared" si="27"/>
        <v>0.8333333333333334</v>
      </c>
      <c r="BQ25" s="43">
        <f t="shared" si="28"/>
        <v>0.8666666666666667</v>
      </c>
      <c r="BR25" s="43">
        <f t="shared" si="29"/>
        <v>0.9</v>
      </c>
      <c r="BS25" s="43">
        <f t="shared" si="30"/>
        <v>0.9333333333333333</v>
      </c>
      <c r="BT25" s="43">
        <f t="shared" si="31"/>
        <v>0.9666666666666667</v>
      </c>
      <c r="BU25" s="43">
        <f t="shared" si="32"/>
        <v>1</v>
      </c>
      <c r="BV25" s="241">
        <f t="shared" si="34"/>
        <v>7793475.893010443</v>
      </c>
      <c r="BW25" s="241">
        <f t="shared" si="35"/>
        <v>5501374.344444511</v>
      </c>
      <c r="BX25" s="241">
        <f t="shared" si="33"/>
        <v>1906814.1234561321</v>
      </c>
    </row>
    <row r="26" spans="1:76" ht="12.75" customHeight="1">
      <c r="A26" s="6"/>
      <c r="B26" s="3" t="s">
        <v>27</v>
      </c>
      <c r="C26" s="7">
        <v>30</v>
      </c>
      <c r="D26" s="37">
        <v>0</v>
      </c>
      <c r="E26" s="152"/>
      <c r="F26" s="153">
        <v>0</v>
      </c>
      <c r="G26" s="88">
        <v>0</v>
      </c>
      <c r="H26" s="89"/>
      <c r="I26" s="128"/>
      <c r="J26" s="89"/>
      <c r="K26" s="90">
        <v>0</v>
      </c>
      <c r="L26" s="91">
        <v>0</v>
      </c>
      <c r="M26" s="154"/>
      <c r="N26" s="92"/>
      <c r="O26" s="96">
        <v>0</v>
      </c>
      <c r="P26" s="94"/>
      <c r="Q26" s="95"/>
      <c r="R26" s="94"/>
      <c r="S26" s="155">
        <v>0</v>
      </c>
      <c r="T26" s="115"/>
      <c r="U26" s="155"/>
      <c r="V26" s="156"/>
      <c r="W26" s="58">
        <v>0</v>
      </c>
      <c r="X26" s="58">
        <v>0</v>
      </c>
      <c r="Y26" s="58"/>
      <c r="Z26" s="59"/>
      <c r="AA26" s="77">
        <v>0</v>
      </c>
      <c r="AB26" s="157">
        <v>0</v>
      </c>
      <c r="AC26" s="158"/>
      <c r="AD26" s="63"/>
      <c r="AE26" s="64">
        <v>0</v>
      </c>
      <c r="AF26" s="64">
        <v>0</v>
      </c>
      <c r="AG26" s="159"/>
      <c r="AH26" s="62"/>
      <c r="AI26" s="155">
        <v>0</v>
      </c>
      <c r="AJ26" s="155">
        <v>0</v>
      </c>
      <c r="AK26" s="155"/>
      <c r="AL26" s="156"/>
      <c r="AM26" s="49">
        <v>0</v>
      </c>
      <c r="AN26" s="49">
        <v>0</v>
      </c>
      <c r="AO26" s="49"/>
      <c r="AP26" s="50"/>
      <c r="AQ26" s="160">
        <v>0</v>
      </c>
      <c r="AR26" s="200">
        <v>0</v>
      </c>
      <c r="AS26" s="200"/>
      <c r="AT26" s="200"/>
      <c r="AU26" s="212">
        <v>0</v>
      </c>
      <c r="AV26" s="212">
        <v>0</v>
      </c>
      <c r="AW26" s="212"/>
      <c r="AX26" s="212"/>
      <c r="AY26" s="130">
        <v>0</v>
      </c>
      <c r="AZ26" s="130">
        <v>0</v>
      </c>
      <c r="BA26" s="130"/>
      <c r="BB26" s="130"/>
      <c r="BC26" s="140">
        <f>'[3]Resumen'!C26</f>
        <v>0</v>
      </c>
      <c r="BD26" s="137"/>
      <c r="BE26" s="137"/>
      <c r="BF26" s="137"/>
      <c r="BG26" s="26">
        <f t="shared" si="18"/>
        <v>0</v>
      </c>
      <c r="BH26" s="43">
        <f t="shared" si="19"/>
        <v>0</v>
      </c>
      <c r="BI26" s="43">
        <f t="shared" si="20"/>
        <v>0.6</v>
      </c>
      <c r="BJ26" s="43">
        <f t="shared" si="21"/>
        <v>0.6333333333333333</v>
      </c>
      <c r="BK26" s="43">
        <f t="shared" si="22"/>
        <v>0.6666666666666667</v>
      </c>
      <c r="BL26" s="43">
        <f t="shared" si="23"/>
        <v>0.7</v>
      </c>
      <c r="BM26" s="43">
        <f t="shared" si="24"/>
        <v>0.7333333333333334</v>
      </c>
      <c r="BN26" s="43">
        <f t="shared" si="25"/>
        <v>0.7666666666666666</v>
      </c>
      <c r="BO26" s="43">
        <f t="shared" si="26"/>
        <v>0.8</v>
      </c>
      <c r="BP26" s="43">
        <f t="shared" si="27"/>
        <v>0.8333333333333334</v>
      </c>
      <c r="BQ26" s="43">
        <f t="shared" si="28"/>
        <v>0.8666666666666667</v>
      </c>
      <c r="BR26" s="43">
        <f t="shared" si="29"/>
        <v>0.9</v>
      </c>
      <c r="BS26" s="43">
        <f t="shared" si="30"/>
        <v>0.9333333333333333</v>
      </c>
      <c r="BT26" s="43">
        <f t="shared" si="31"/>
        <v>0.9666666666666667</v>
      </c>
      <c r="BU26" s="43">
        <f t="shared" si="32"/>
        <v>1</v>
      </c>
      <c r="BV26" s="241">
        <f t="shared" si="34"/>
        <v>0</v>
      </c>
      <c r="BW26" s="241">
        <f t="shared" si="35"/>
        <v>0</v>
      </c>
      <c r="BX26" s="241">
        <f t="shared" si="33"/>
        <v>0</v>
      </c>
    </row>
    <row r="27" spans="1:76" ht="12.75" customHeight="1">
      <c r="A27" s="6"/>
      <c r="B27" s="3" t="s">
        <v>28</v>
      </c>
      <c r="C27" s="7">
        <v>30</v>
      </c>
      <c r="D27" s="37">
        <v>0</v>
      </c>
      <c r="E27" s="152"/>
      <c r="F27" s="153">
        <v>0</v>
      </c>
      <c r="G27" s="88">
        <v>0</v>
      </c>
      <c r="H27" s="89"/>
      <c r="I27" s="128"/>
      <c r="J27" s="89"/>
      <c r="K27" s="90">
        <v>0</v>
      </c>
      <c r="L27" s="91">
        <v>0</v>
      </c>
      <c r="M27" s="154"/>
      <c r="N27" s="92"/>
      <c r="O27" s="96">
        <v>0</v>
      </c>
      <c r="P27" s="94"/>
      <c r="Q27" s="95"/>
      <c r="R27" s="94"/>
      <c r="S27" s="155">
        <v>0</v>
      </c>
      <c r="T27" s="115"/>
      <c r="U27" s="155"/>
      <c r="V27" s="156"/>
      <c r="W27" s="58">
        <v>0</v>
      </c>
      <c r="X27" s="58">
        <v>0</v>
      </c>
      <c r="Y27" s="58"/>
      <c r="Z27" s="59"/>
      <c r="AA27" s="77">
        <v>0</v>
      </c>
      <c r="AB27" s="157">
        <v>0</v>
      </c>
      <c r="AC27" s="158"/>
      <c r="AD27" s="63"/>
      <c r="AE27" s="64">
        <v>0</v>
      </c>
      <c r="AF27" s="64">
        <v>0</v>
      </c>
      <c r="AG27" s="159"/>
      <c r="AH27" s="62"/>
      <c r="AI27" s="155">
        <v>0</v>
      </c>
      <c r="AJ27" s="155">
        <v>0</v>
      </c>
      <c r="AK27" s="155"/>
      <c r="AL27" s="156"/>
      <c r="AM27" s="49">
        <v>0</v>
      </c>
      <c r="AN27" s="49">
        <v>0</v>
      </c>
      <c r="AO27" s="49"/>
      <c r="AP27" s="50"/>
      <c r="AQ27" s="160">
        <v>0</v>
      </c>
      <c r="AR27" s="200">
        <v>0</v>
      </c>
      <c r="AS27" s="200"/>
      <c r="AT27" s="200"/>
      <c r="AU27" s="212">
        <v>0</v>
      </c>
      <c r="AV27" s="212">
        <v>0</v>
      </c>
      <c r="AW27" s="212"/>
      <c r="AX27" s="212"/>
      <c r="AY27" s="130">
        <v>0</v>
      </c>
      <c r="AZ27" s="130">
        <v>0</v>
      </c>
      <c r="BA27" s="130"/>
      <c r="BB27" s="130"/>
      <c r="BC27" s="140">
        <f>'[3]Resumen'!C27</f>
        <v>0</v>
      </c>
      <c r="BD27" s="137"/>
      <c r="BE27" s="137"/>
      <c r="BF27" s="137"/>
      <c r="BG27" s="26">
        <f t="shared" si="18"/>
        <v>0</v>
      </c>
      <c r="BH27" s="43">
        <f t="shared" si="19"/>
        <v>0</v>
      </c>
      <c r="BI27" s="43">
        <f t="shared" si="20"/>
        <v>0.6</v>
      </c>
      <c r="BJ27" s="43">
        <f t="shared" si="21"/>
        <v>0.6333333333333333</v>
      </c>
      <c r="BK27" s="43">
        <f t="shared" si="22"/>
        <v>0.6666666666666667</v>
      </c>
      <c r="BL27" s="43">
        <f t="shared" si="23"/>
        <v>0.7</v>
      </c>
      <c r="BM27" s="43">
        <f t="shared" si="24"/>
        <v>0.7333333333333334</v>
      </c>
      <c r="BN27" s="43">
        <f t="shared" si="25"/>
        <v>0.7666666666666666</v>
      </c>
      <c r="BO27" s="43">
        <f t="shared" si="26"/>
        <v>0.8</v>
      </c>
      <c r="BP27" s="43">
        <f t="shared" si="27"/>
        <v>0.8333333333333334</v>
      </c>
      <c r="BQ27" s="43">
        <f t="shared" si="28"/>
        <v>0.8666666666666667</v>
      </c>
      <c r="BR27" s="43">
        <f t="shared" si="29"/>
        <v>0.9</v>
      </c>
      <c r="BS27" s="43">
        <f t="shared" si="30"/>
        <v>0.9333333333333333</v>
      </c>
      <c r="BT27" s="43">
        <f t="shared" si="31"/>
        <v>0.9666666666666667</v>
      </c>
      <c r="BU27" s="43">
        <f t="shared" si="32"/>
        <v>1</v>
      </c>
      <c r="BV27" s="241">
        <f t="shared" si="34"/>
        <v>0</v>
      </c>
      <c r="BW27" s="241">
        <f t="shared" si="35"/>
        <v>0</v>
      </c>
      <c r="BX27" s="241">
        <f t="shared" si="33"/>
        <v>0</v>
      </c>
    </row>
    <row r="28" spans="1:76" ht="12.75" customHeight="1">
      <c r="A28" s="6"/>
      <c r="B28" s="3" t="s">
        <v>53</v>
      </c>
      <c r="C28" s="7">
        <v>30</v>
      </c>
      <c r="D28" s="37">
        <v>0</v>
      </c>
      <c r="E28" s="152"/>
      <c r="F28" s="153">
        <v>0</v>
      </c>
      <c r="G28" s="88">
        <v>0</v>
      </c>
      <c r="H28" s="89"/>
      <c r="I28" s="128"/>
      <c r="J28" s="89"/>
      <c r="K28" s="90">
        <v>0</v>
      </c>
      <c r="L28" s="91">
        <v>0</v>
      </c>
      <c r="M28" s="154"/>
      <c r="N28" s="92"/>
      <c r="O28" s="96">
        <v>0</v>
      </c>
      <c r="P28" s="94"/>
      <c r="Q28" s="95"/>
      <c r="R28" s="94"/>
      <c r="S28" s="155">
        <v>0</v>
      </c>
      <c r="T28" s="115"/>
      <c r="U28" s="155"/>
      <c r="V28" s="156"/>
      <c r="W28" s="58">
        <v>0</v>
      </c>
      <c r="X28" s="58">
        <v>0</v>
      </c>
      <c r="Y28" s="58"/>
      <c r="Z28" s="59"/>
      <c r="AA28" s="77">
        <v>0</v>
      </c>
      <c r="AB28" s="157">
        <v>0</v>
      </c>
      <c r="AC28" s="158"/>
      <c r="AD28" s="63"/>
      <c r="AE28" s="64">
        <v>0</v>
      </c>
      <c r="AF28" s="64">
        <v>0</v>
      </c>
      <c r="AG28" s="159"/>
      <c r="AH28" s="62"/>
      <c r="AI28" s="155">
        <v>0</v>
      </c>
      <c r="AJ28" s="155">
        <v>0</v>
      </c>
      <c r="AK28" s="155"/>
      <c r="AL28" s="156"/>
      <c r="AM28" s="49">
        <v>0</v>
      </c>
      <c r="AN28" s="49">
        <v>0</v>
      </c>
      <c r="AO28" s="49"/>
      <c r="AP28" s="50"/>
      <c r="AQ28" s="160">
        <v>0</v>
      </c>
      <c r="AR28" s="200">
        <v>0</v>
      </c>
      <c r="AS28" s="200"/>
      <c r="AT28" s="200"/>
      <c r="AU28" s="212">
        <v>0</v>
      </c>
      <c r="AV28" s="212">
        <v>0</v>
      </c>
      <c r="AW28" s="212"/>
      <c r="AX28" s="212"/>
      <c r="AY28" s="130">
        <v>21877.608</v>
      </c>
      <c r="AZ28" s="130">
        <v>0</v>
      </c>
      <c r="BA28" s="130"/>
      <c r="BB28" s="130"/>
      <c r="BC28" s="140"/>
      <c r="BD28" s="137"/>
      <c r="BE28" s="137"/>
      <c r="BF28" s="137"/>
      <c r="BG28" s="26">
        <f t="shared" si="18"/>
        <v>0</v>
      </c>
      <c r="BH28" s="43">
        <f t="shared" si="19"/>
        <v>0</v>
      </c>
      <c r="BI28" s="43">
        <f t="shared" si="20"/>
        <v>0.6</v>
      </c>
      <c r="BJ28" s="43">
        <f t="shared" si="21"/>
        <v>0.6333333333333333</v>
      </c>
      <c r="BK28" s="43">
        <f t="shared" si="22"/>
        <v>0.6666666666666667</v>
      </c>
      <c r="BL28" s="43">
        <f t="shared" si="23"/>
        <v>0.7</v>
      </c>
      <c r="BM28" s="43">
        <f t="shared" si="24"/>
        <v>0.7333333333333334</v>
      </c>
      <c r="BN28" s="43">
        <f t="shared" si="25"/>
        <v>0.7666666666666666</v>
      </c>
      <c r="BO28" s="43">
        <f t="shared" si="26"/>
        <v>0.8</v>
      </c>
      <c r="BP28" s="43">
        <f t="shared" si="27"/>
        <v>0.8333333333333334</v>
      </c>
      <c r="BQ28" s="43">
        <f t="shared" si="28"/>
        <v>0.8666666666666667</v>
      </c>
      <c r="BR28" s="43">
        <f t="shared" si="29"/>
        <v>0.9</v>
      </c>
      <c r="BS28" s="43">
        <f t="shared" si="30"/>
        <v>0.9333333333333333</v>
      </c>
      <c r="BT28" s="43">
        <f t="shared" si="31"/>
        <v>0.9666666666666667</v>
      </c>
      <c r="BU28" s="43">
        <f t="shared" si="32"/>
        <v>1</v>
      </c>
      <c r="BV28" s="241">
        <f t="shared" si="34"/>
        <v>12610.54608680449</v>
      </c>
      <c r="BW28" s="241">
        <f t="shared" si="35"/>
        <v>0</v>
      </c>
      <c r="BX28" s="241">
        <f t="shared" si="33"/>
        <v>12190.194550577675</v>
      </c>
    </row>
    <row r="29" spans="1:76" ht="12.75" customHeight="1">
      <c r="A29" s="6"/>
      <c r="B29" s="3" t="s">
        <v>47</v>
      </c>
      <c r="C29" s="7">
        <v>30</v>
      </c>
      <c r="D29" s="37">
        <v>3799108.6462719133</v>
      </c>
      <c r="E29" s="152"/>
      <c r="F29" s="153">
        <v>2411549.812545392</v>
      </c>
      <c r="G29" s="88">
        <v>47185.65</v>
      </c>
      <c r="H29" s="89"/>
      <c r="I29" s="128"/>
      <c r="J29" s="89"/>
      <c r="K29" s="90">
        <v>121565.18</v>
      </c>
      <c r="L29" s="91">
        <v>42230</v>
      </c>
      <c r="M29" s="154"/>
      <c r="N29" s="92"/>
      <c r="O29" s="96">
        <v>114271.26085397454</v>
      </c>
      <c r="P29" s="94"/>
      <c r="Q29" s="95"/>
      <c r="R29" s="94"/>
      <c r="S29" s="155">
        <v>315516</v>
      </c>
      <c r="T29" s="115"/>
      <c r="U29" s="155"/>
      <c r="V29" s="156"/>
      <c r="W29" s="58">
        <v>246969.46</v>
      </c>
      <c r="X29" s="58">
        <v>0</v>
      </c>
      <c r="Y29" s="58"/>
      <c r="Z29" s="59"/>
      <c r="AA29" s="77">
        <v>746934.4</v>
      </c>
      <c r="AB29" s="157">
        <v>111277</v>
      </c>
      <c r="AC29" s="158"/>
      <c r="AD29" s="63"/>
      <c r="AE29" s="64">
        <v>819508.73</v>
      </c>
      <c r="AF29" s="64">
        <v>0</v>
      </c>
      <c r="AG29" s="159"/>
      <c r="AH29" s="62"/>
      <c r="AI29" s="155">
        <v>396123.05</v>
      </c>
      <c r="AJ29" s="155">
        <v>0</v>
      </c>
      <c r="AK29" s="155"/>
      <c r="AL29" s="156"/>
      <c r="AM29" s="49">
        <v>616394.63</v>
      </c>
      <c r="AN29" s="49">
        <v>0</v>
      </c>
      <c r="AO29" s="49"/>
      <c r="AP29" s="50"/>
      <c r="AQ29" s="160">
        <v>924534.3600000008</v>
      </c>
      <c r="AR29" s="200">
        <v>0</v>
      </c>
      <c r="AS29" s="200"/>
      <c r="AT29" s="200"/>
      <c r="AU29" s="212">
        <v>984613.0999999994</v>
      </c>
      <c r="AV29" s="212">
        <v>0</v>
      </c>
      <c r="AW29" s="212"/>
      <c r="AX29" s="212"/>
      <c r="AY29" s="130">
        <v>1229523.2699999996</v>
      </c>
      <c r="AZ29" s="130">
        <v>0</v>
      </c>
      <c r="BA29" s="130"/>
      <c r="BB29" s="130"/>
      <c r="BC29" s="140">
        <f>'[3]Resumen'!C28</f>
        <v>1413716.539999999</v>
      </c>
      <c r="BD29" s="137"/>
      <c r="BE29" s="137"/>
      <c r="BF29" s="137"/>
      <c r="BG29" s="26">
        <f t="shared" si="18"/>
        <v>1990.0430180109104</v>
      </c>
      <c r="BH29" s="43">
        <f t="shared" si="19"/>
        <v>0.20143393369701246</v>
      </c>
      <c r="BI29" s="43">
        <f t="shared" si="20"/>
        <v>0.6</v>
      </c>
      <c r="BJ29" s="43">
        <f t="shared" si="21"/>
        <v>0.6333333333333333</v>
      </c>
      <c r="BK29" s="43">
        <f t="shared" si="22"/>
        <v>0.6666666666666667</v>
      </c>
      <c r="BL29" s="43">
        <f t="shared" si="23"/>
        <v>0.7</v>
      </c>
      <c r="BM29" s="43">
        <f t="shared" si="24"/>
        <v>0.7333333333333334</v>
      </c>
      <c r="BN29" s="43">
        <f t="shared" si="25"/>
        <v>0.7666666666666666</v>
      </c>
      <c r="BO29" s="43">
        <f t="shared" si="26"/>
        <v>0.8</v>
      </c>
      <c r="BP29" s="43">
        <f t="shared" si="27"/>
        <v>0.8333333333333334</v>
      </c>
      <c r="BQ29" s="43">
        <f t="shared" si="28"/>
        <v>0.8666666666666667</v>
      </c>
      <c r="BR29" s="43">
        <f t="shared" si="29"/>
        <v>0.9</v>
      </c>
      <c r="BS29" s="43">
        <f t="shared" si="30"/>
        <v>0.9333333333333333</v>
      </c>
      <c r="BT29" s="43">
        <f t="shared" si="31"/>
        <v>0.9666666666666667</v>
      </c>
      <c r="BU29" s="43">
        <f t="shared" si="32"/>
        <v>1</v>
      </c>
      <c r="BV29" s="241">
        <f t="shared" si="34"/>
        <v>9980190.860261789</v>
      </c>
      <c r="BW29" s="241">
        <f t="shared" si="35"/>
        <v>0</v>
      </c>
      <c r="BX29" s="241">
        <f t="shared" si="33"/>
        <v>6069245.745707553</v>
      </c>
    </row>
    <row r="30" spans="1:76" ht="12.75" customHeight="1">
      <c r="A30" s="6"/>
      <c r="B30" s="3" t="s">
        <v>48</v>
      </c>
      <c r="C30" s="7">
        <v>30</v>
      </c>
      <c r="D30" s="37">
        <v>3801860.6462719133</v>
      </c>
      <c r="E30" s="152"/>
      <c r="F30" s="153">
        <v>2413152.219585392</v>
      </c>
      <c r="G30" s="88">
        <v>86766.88799999999</v>
      </c>
      <c r="H30" s="89"/>
      <c r="I30" s="128"/>
      <c r="J30" s="89"/>
      <c r="K30" s="90">
        <v>135558.54513805523</v>
      </c>
      <c r="L30" s="91">
        <v>0</v>
      </c>
      <c r="M30" s="154"/>
      <c r="N30" s="92"/>
      <c r="O30" s="96">
        <v>115214.17914602546</v>
      </c>
      <c r="P30" s="94"/>
      <c r="Q30" s="95"/>
      <c r="R30" s="94"/>
      <c r="S30" s="155">
        <v>115420</v>
      </c>
      <c r="T30" s="115"/>
      <c r="U30" s="155"/>
      <c r="V30" s="156"/>
      <c r="W30" s="58">
        <v>129961</v>
      </c>
      <c r="X30" s="58">
        <v>0</v>
      </c>
      <c r="Y30" s="58"/>
      <c r="Z30" s="59"/>
      <c r="AA30" s="77">
        <v>333192</v>
      </c>
      <c r="AB30" s="157">
        <v>0</v>
      </c>
      <c r="AC30" s="158"/>
      <c r="AD30" s="63"/>
      <c r="AE30" s="64">
        <v>515266.79</v>
      </c>
      <c r="AF30" s="64">
        <v>0</v>
      </c>
      <c r="AG30" s="159"/>
      <c r="AH30" s="62"/>
      <c r="AI30" s="155">
        <v>330540.91</v>
      </c>
      <c r="AJ30" s="155">
        <v>0</v>
      </c>
      <c r="AK30" s="155"/>
      <c r="AL30" s="156"/>
      <c r="AM30" s="49">
        <v>462363.1900000002</v>
      </c>
      <c r="AN30" s="49">
        <v>0</v>
      </c>
      <c r="AO30" s="49"/>
      <c r="AP30" s="50"/>
      <c r="AQ30" s="160">
        <v>804704.2199999999</v>
      </c>
      <c r="AR30" s="200">
        <v>0</v>
      </c>
      <c r="AS30" s="200"/>
      <c r="AT30" s="200"/>
      <c r="AU30" s="212">
        <v>708124.1399999999</v>
      </c>
      <c r="AV30" s="212">
        <v>0</v>
      </c>
      <c r="AW30" s="212"/>
      <c r="AX30" s="212"/>
      <c r="AY30" s="130">
        <v>950598.1299999984</v>
      </c>
      <c r="AZ30" s="130">
        <v>0</v>
      </c>
      <c r="BA30" s="130"/>
      <c r="BB30" s="130"/>
      <c r="BC30" s="140">
        <f>'[3]Resumen'!C29</f>
        <v>542518.8199999997</v>
      </c>
      <c r="BD30" s="137"/>
      <c r="BE30" s="137"/>
      <c r="BF30" s="137"/>
      <c r="BG30" s="26">
        <f t="shared" si="18"/>
        <v>1990.0418779969095</v>
      </c>
      <c r="BH30" s="43">
        <f t="shared" si="19"/>
        <v>0.2013959332303178</v>
      </c>
      <c r="BI30" s="43">
        <f t="shared" si="20"/>
        <v>0.6</v>
      </c>
      <c r="BJ30" s="43">
        <f t="shared" si="21"/>
        <v>0.6333333333333333</v>
      </c>
      <c r="BK30" s="43">
        <f t="shared" si="22"/>
        <v>0.6666666666666667</v>
      </c>
      <c r="BL30" s="43">
        <f t="shared" si="23"/>
        <v>0.7</v>
      </c>
      <c r="BM30" s="43">
        <f t="shared" si="24"/>
        <v>0.7333333333333334</v>
      </c>
      <c r="BN30" s="43">
        <f t="shared" si="25"/>
        <v>0.7666666666666666</v>
      </c>
      <c r="BO30" s="43">
        <f t="shared" si="26"/>
        <v>0.8</v>
      </c>
      <c r="BP30" s="43">
        <f t="shared" si="27"/>
        <v>0.8333333333333334</v>
      </c>
      <c r="BQ30" s="43">
        <f t="shared" si="28"/>
        <v>0.8666666666666667</v>
      </c>
      <c r="BR30" s="43">
        <f t="shared" si="29"/>
        <v>0.9</v>
      </c>
      <c r="BS30" s="43">
        <f t="shared" si="30"/>
        <v>0.9333333333333333</v>
      </c>
      <c r="BT30" s="43">
        <f t="shared" si="31"/>
        <v>0.9666666666666667</v>
      </c>
      <c r="BU30" s="43">
        <f t="shared" si="32"/>
        <v>1</v>
      </c>
      <c r="BV30" s="241">
        <f t="shared" si="34"/>
        <v>7836360.086906133</v>
      </c>
      <c r="BW30" s="241">
        <f t="shared" si="35"/>
        <v>0</v>
      </c>
      <c r="BX30" s="241">
        <f t="shared" si="33"/>
        <v>4266964.147074617</v>
      </c>
    </row>
    <row r="31" spans="1:76" ht="12.75" customHeight="1">
      <c r="A31" s="6"/>
      <c r="B31" s="3" t="s">
        <v>49</v>
      </c>
      <c r="C31" s="7">
        <v>30</v>
      </c>
      <c r="D31" s="37">
        <v>0</v>
      </c>
      <c r="E31" s="152"/>
      <c r="F31" s="153">
        <v>0</v>
      </c>
      <c r="G31" s="88">
        <v>0</v>
      </c>
      <c r="H31" s="89"/>
      <c r="I31" s="128"/>
      <c r="J31" s="89"/>
      <c r="K31" s="90">
        <v>0</v>
      </c>
      <c r="L31" s="91">
        <v>0</v>
      </c>
      <c r="M31" s="154"/>
      <c r="N31" s="92"/>
      <c r="O31" s="96">
        <v>0</v>
      </c>
      <c r="P31" s="94"/>
      <c r="Q31" s="95"/>
      <c r="R31" s="94"/>
      <c r="S31" s="155">
        <v>0</v>
      </c>
      <c r="T31" s="115"/>
      <c r="U31" s="155"/>
      <c r="V31" s="156"/>
      <c r="W31" s="58">
        <v>0</v>
      </c>
      <c r="X31" s="58">
        <v>0</v>
      </c>
      <c r="Y31" s="58"/>
      <c r="Z31" s="59"/>
      <c r="AA31" s="77">
        <v>0</v>
      </c>
      <c r="AB31" s="157">
        <v>0</v>
      </c>
      <c r="AC31" s="158"/>
      <c r="AD31" s="63"/>
      <c r="AE31" s="64">
        <v>0</v>
      </c>
      <c r="AF31" s="64">
        <v>0</v>
      </c>
      <c r="AG31" s="159"/>
      <c r="AH31" s="62"/>
      <c r="AI31" s="155">
        <v>0</v>
      </c>
      <c r="AJ31" s="155">
        <v>0</v>
      </c>
      <c r="AK31" s="155"/>
      <c r="AL31" s="156"/>
      <c r="AM31" s="49">
        <v>0</v>
      </c>
      <c r="AN31" s="49">
        <v>0</v>
      </c>
      <c r="AO31" s="49"/>
      <c r="AP31" s="53"/>
      <c r="AQ31" s="160">
        <v>0</v>
      </c>
      <c r="AR31" s="200">
        <v>0</v>
      </c>
      <c r="AS31" s="200"/>
      <c r="AT31" s="200"/>
      <c r="AU31" s="212">
        <v>0</v>
      </c>
      <c r="AV31" s="212">
        <v>0</v>
      </c>
      <c r="AW31" s="212"/>
      <c r="AX31" s="212"/>
      <c r="AY31" s="130">
        <v>0</v>
      </c>
      <c r="AZ31" s="130">
        <v>0</v>
      </c>
      <c r="BA31" s="130"/>
      <c r="BB31" s="130"/>
      <c r="BC31" s="140">
        <f>'[3]Resumen'!C30</f>
        <v>103431.25</v>
      </c>
      <c r="BD31" s="137"/>
      <c r="BE31" s="137"/>
      <c r="BF31" s="137"/>
      <c r="BG31" s="26">
        <f t="shared" si="18"/>
        <v>0</v>
      </c>
      <c r="BH31" s="43">
        <f t="shared" si="19"/>
        <v>0</v>
      </c>
      <c r="BI31" s="43">
        <f t="shared" si="20"/>
        <v>0.6</v>
      </c>
      <c r="BJ31" s="43">
        <f t="shared" si="21"/>
        <v>0.6333333333333333</v>
      </c>
      <c r="BK31" s="43">
        <f t="shared" si="22"/>
        <v>0.6666666666666667</v>
      </c>
      <c r="BL31" s="43">
        <f t="shared" si="23"/>
        <v>0.7</v>
      </c>
      <c r="BM31" s="43">
        <f t="shared" si="24"/>
        <v>0.7333333333333334</v>
      </c>
      <c r="BN31" s="43">
        <f t="shared" si="25"/>
        <v>0.7666666666666666</v>
      </c>
      <c r="BO31" s="43">
        <f t="shared" si="26"/>
        <v>0.8</v>
      </c>
      <c r="BP31" s="43">
        <f t="shared" si="27"/>
        <v>0.8333333333333334</v>
      </c>
      <c r="BQ31" s="43">
        <f t="shared" si="28"/>
        <v>0.8666666666666667</v>
      </c>
      <c r="BR31" s="43">
        <f t="shared" si="29"/>
        <v>0.9</v>
      </c>
      <c r="BS31" s="43">
        <f t="shared" si="30"/>
        <v>0.9333333333333333</v>
      </c>
      <c r="BT31" s="43">
        <f t="shared" si="31"/>
        <v>0.9666666666666667</v>
      </c>
      <c r="BU31" s="43">
        <f t="shared" si="32"/>
        <v>1</v>
      </c>
      <c r="BV31" s="241">
        <f t="shared" si="34"/>
        <v>79346.36637548682</v>
      </c>
      <c r="BW31" s="241">
        <f t="shared" si="35"/>
        <v>0</v>
      </c>
      <c r="BX31" s="241">
        <f t="shared" si="33"/>
        <v>79346.36637548682</v>
      </c>
    </row>
    <row r="32" spans="1:76" ht="12.75" customHeight="1">
      <c r="A32" s="6"/>
      <c r="B32" s="4" t="s">
        <v>29</v>
      </c>
      <c r="C32" s="15"/>
      <c r="D32" s="78">
        <v>0</v>
      </c>
      <c r="E32" s="110"/>
      <c r="F32" s="78">
        <v>0</v>
      </c>
      <c r="G32" s="105"/>
      <c r="H32" s="105"/>
      <c r="I32" s="105"/>
      <c r="J32" s="105"/>
      <c r="K32" s="106"/>
      <c r="L32" s="107">
        <v>0</v>
      </c>
      <c r="M32" s="107"/>
      <c r="N32" s="106"/>
      <c r="O32" s="108"/>
      <c r="P32" s="108"/>
      <c r="Q32" s="108"/>
      <c r="R32" s="108"/>
      <c r="S32" s="169"/>
      <c r="T32" s="169"/>
      <c r="U32" s="170"/>
      <c r="V32" s="171"/>
      <c r="W32" s="75"/>
      <c r="X32" s="74"/>
      <c r="Y32" s="75"/>
      <c r="Z32" s="74"/>
      <c r="AA32" s="76"/>
      <c r="AB32" s="76"/>
      <c r="AC32" s="172"/>
      <c r="AD32" s="76"/>
      <c r="AE32" s="50"/>
      <c r="AF32" s="50"/>
      <c r="AG32" s="53"/>
      <c r="AH32" s="50"/>
      <c r="AI32" s="170"/>
      <c r="AJ32" s="171"/>
      <c r="AK32" s="171"/>
      <c r="AL32" s="171"/>
      <c r="AM32" s="192">
        <v>0</v>
      </c>
      <c r="AN32" s="86">
        <v>0</v>
      </c>
      <c r="AO32" s="86"/>
      <c r="AP32" s="87"/>
      <c r="AQ32" s="209">
        <v>0</v>
      </c>
      <c r="AR32" s="204">
        <v>0</v>
      </c>
      <c r="AS32" s="204"/>
      <c r="AT32" s="204"/>
      <c r="AU32" s="220">
        <v>0</v>
      </c>
      <c r="AV32" s="216">
        <v>0</v>
      </c>
      <c r="AW32" s="216"/>
      <c r="AX32" s="221"/>
      <c r="AY32" s="129">
        <v>0</v>
      </c>
      <c r="AZ32" s="129">
        <v>0</v>
      </c>
      <c r="BA32" s="129"/>
      <c r="BB32" s="129"/>
      <c r="BC32" s="144"/>
      <c r="BD32" s="144"/>
      <c r="BE32" s="144"/>
      <c r="BF32" s="144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243"/>
      <c r="BW32" s="243"/>
      <c r="BX32" s="243"/>
    </row>
    <row r="33" spans="1:76" ht="12.75" customHeight="1">
      <c r="A33" s="6"/>
      <c r="B33" s="3" t="s">
        <v>30</v>
      </c>
      <c r="C33" s="7">
        <v>30</v>
      </c>
      <c r="D33" s="37">
        <v>0</v>
      </c>
      <c r="E33" s="152"/>
      <c r="F33" s="153">
        <v>0</v>
      </c>
      <c r="G33" s="88">
        <v>357372.88</v>
      </c>
      <c r="H33" s="89"/>
      <c r="I33" s="128"/>
      <c r="J33" s="89"/>
      <c r="K33" s="90">
        <v>543253.56</v>
      </c>
      <c r="L33" s="91">
        <v>0</v>
      </c>
      <c r="M33" s="154"/>
      <c r="N33" s="92"/>
      <c r="O33" s="96">
        <v>737930</v>
      </c>
      <c r="P33" s="94"/>
      <c r="Q33" s="95"/>
      <c r="R33" s="94"/>
      <c r="S33" s="155">
        <v>616404</v>
      </c>
      <c r="T33" s="115"/>
      <c r="U33" s="155"/>
      <c r="V33" s="156"/>
      <c r="W33" s="58">
        <v>908729</v>
      </c>
      <c r="X33" s="58">
        <v>0</v>
      </c>
      <c r="Y33" s="58"/>
      <c r="Z33" s="59"/>
      <c r="AA33" s="77">
        <v>1034380.58</v>
      </c>
      <c r="AB33" s="157">
        <v>55639</v>
      </c>
      <c r="AC33" s="158"/>
      <c r="AD33" s="63"/>
      <c r="AE33" s="64">
        <v>1297534</v>
      </c>
      <c r="AF33" s="64">
        <v>0</v>
      </c>
      <c r="AG33" s="159"/>
      <c r="AH33" s="62"/>
      <c r="AI33" s="155">
        <v>1402601.7</v>
      </c>
      <c r="AJ33" s="155">
        <v>0</v>
      </c>
      <c r="AK33" s="155"/>
      <c r="AL33" s="156"/>
      <c r="AM33" s="49">
        <v>1130909.5199999993</v>
      </c>
      <c r="AN33" s="49">
        <v>0</v>
      </c>
      <c r="AO33" s="49"/>
      <c r="AP33" s="50"/>
      <c r="AQ33" s="160">
        <v>1272704.240000002</v>
      </c>
      <c r="AR33" s="200">
        <v>0</v>
      </c>
      <c r="AS33" s="200"/>
      <c r="AT33" s="200"/>
      <c r="AU33" s="212">
        <v>1171005.9999999995</v>
      </c>
      <c r="AV33" s="212">
        <v>0</v>
      </c>
      <c r="AW33" s="212"/>
      <c r="AX33" s="212"/>
      <c r="AY33" s="130">
        <v>1787672.0399999998</v>
      </c>
      <c r="AZ33" s="130">
        <v>0</v>
      </c>
      <c r="BA33" s="130"/>
      <c r="BB33" s="130"/>
      <c r="BC33" s="140">
        <f>'[3]Resumen'!C32</f>
        <v>1674946.8199999996</v>
      </c>
      <c r="BD33" s="137"/>
      <c r="BE33" s="137"/>
      <c r="BF33" s="137"/>
      <c r="BG33" s="26">
        <f>IF(D33=0,0,2001-(D33-F33)*C33/D33)</f>
        <v>0</v>
      </c>
      <c r="BH33" s="43">
        <f>IF((1-($BV$2-$BG33)/$C33)&gt;0,(1-($BV$2-$BG33)/$C33),0)</f>
        <v>0</v>
      </c>
      <c r="BI33" s="43">
        <f>IF((1-($BV$2-G$2)/$C33)&gt;0,(1-($BV$2-G$2)/$C33),0)</f>
        <v>0.6</v>
      </c>
      <c r="BJ33" s="43">
        <f>IF((1-($BV$2-K$2)/$C33)&gt;0,(1-($BV$2-K$2)/$C33),0)</f>
        <v>0.6333333333333333</v>
      </c>
      <c r="BK33" s="43">
        <f>IF((1-($BV$2-O$2)/$C33)&gt;0,(1-($BV$2-O$2)/$C33),0)</f>
        <v>0.6666666666666667</v>
      </c>
      <c r="BL33" s="43">
        <f>IF((1-($BV$2-S$2)/$C33)&gt;0,(1-($BV$2-S$2)/$C33),0)</f>
        <v>0.7</v>
      </c>
      <c r="BM33" s="43">
        <f>IF((1-($BV$2-W$2)/$C33)&gt;0,(1-($BV$2-W$2)/$C33),0)</f>
        <v>0.7333333333333334</v>
      </c>
      <c r="BN33" s="43">
        <f>IF((1-($BV$2-AA$2)/$C33)&gt;0,(1-($BV$2-AA$2)/$C33),0)</f>
        <v>0.7666666666666666</v>
      </c>
      <c r="BO33" s="43">
        <f>IF((1-($BV$2-AE$2)/$C33)&gt;0,(1-($BV$2-AE$2)/$C33),0)</f>
        <v>0.8</v>
      </c>
      <c r="BP33" s="43">
        <f>IF((1-($BV$2-AI$2)/$C33)&gt;0,(1-($BV$2-AI$2)/$C33),0)</f>
        <v>0.8333333333333334</v>
      </c>
      <c r="BQ33" s="43">
        <f>IF((1-($BV$2-AM$2)/$C33)&gt;0,(1-($BV$2-AM$2)/$C33),0)</f>
        <v>0.8666666666666667</v>
      </c>
      <c r="BR33" s="43">
        <f>IF((1-($BV$2-AQ$2)/$C33)&gt;0,(1-($BV$2-AQ$2)/$C33),0)</f>
        <v>0.9</v>
      </c>
      <c r="BS33" s="43">
        <f>IF((1-($BV$2-AU$2)/$C33)&gt;0,(1-($BV$2-AU$2)/$C33),0)</f>
        <v>0.9333333333333333</v>
      </c>
      <c r="BT33" s="43">
        <f>IF((1-($BV$2-AY$2)/$C33)&gt;0,(1-($BV$2-AY$2)/$C33),0)</f>
        <v>0.9666666666666667</v>
      </c>
      <c r="BU33" s="43">
        <f>IF((1-($BV$2-BC$2)/$C33)&gt;0,(1-($BV$2-BC$2)/$C33),0)</f>
        <v>1</v>
      </c>
      <c r="BV33" s="241">
        <f aca="true" t="shared" si="36" ref="BV33:BV44">+D33-E33+(G33-I33)*G$61+(K33-M33)*K$61+(O33-Q33)*O$61+(S33-U33)*S$61+(W33-Y33)*W$61+(AA33-AC33)*AA$61+(AE33-AG33)*AE$61+(AI33-AK33)*AI$61+(AM33-AO33)*AM$61+(AQ33-AS33)*$AQ$61+(AU33-AW33)*$AU$61+(AY33-BA33)*$AY$61+(BC33-BE33)*$BC$61</f>
        <v>11011035.800303377</v>
      </c>
      <c r="BW33" s="241">
        <f>BV33-(IF(BH33=0,0,D33-E33)+IF(BI33=0,0,(G33-I33)*G$61)+IF(BJ33=0,0,(K33-M33)*K$61)+IF(BK33=0,0,(O33-Q33)*O$61)+IF(BL33=0,0,(S33-U33)*S$61)+IF(BM33=0,0,(W33-Y33)*W$61)+IF(BN33=0,0,(AA33-AC33)*AA$61)+IF(BO33=0,0,(AE33-AG33)*AE$61)+IF(BP33=0,0,(AI33-AK33)*AI$61)+IF(BQ33=0,0,(AM33-AO33)*AM$61)+IF(BR33=0,0,(AQ33-AS33)*$AQ$61)+IF(BS33=0,0,(AU33-AW33)*$AU$61)+IF(BT33=0,0,(AY33-BA33)*$AY$61)+IF(BU33=0,0,(BC33-BE33)*$BC$61))</f>
        <v>0</v>
      </c>
      <c r="BX33" s="241">
        <f>(D33-E33)*BH33+((G33-H33-(I33-J33))*G$61)*BI33+((K33-L33-(M33-N33))*K$61)*BJ33+((O33-P33-(Q33-R33))*O$61)*BK33+((S33-T33-(U33-V33))*S$61)*BL33+((W33-X33-(Y33-Z33))*W$61)*BM33+((AA33-AB33-(AC33-AD33))*AA$61)*BN33+((AE33-AF33-(AG33-AH33))*AE$61)*BO33+((AI33-AJ33-(AK33-AL33))*AI$61)*BP33+((AM33-AN33)*BQ33-(AO33-AP33))*$AM$61+((AQ33-AR33)*BR33-(AS33-AT33))*$AQ$61+((AU33-AV33)*BS33-(AW33-AX33))*$AU$61+((AY33-AZ33)*BT33-(BA33-BB33))*$AY$61+((BC33-BD33)*BU33-(BF33-BG33))*$BC$61</f>
        <v>9161408.47164447</v>
      </c>
    </row>
    <row r="34" spans="1:76" ht="12.75" customHeight="1">
      <c r="A34" s="6"/>
      <c r="B34" s="3" t="s">
        <v>31</v>
      </c>
      <c r="C34" s="7">
        <v>30</v>
      </c>
      <c r="D34" s="37">
        <v>0</v>
      </c>
      <c r="E34" s="152"/>
      <c r="F34" s="153">
        <v>0</v>
      </c>
      <c r="G34" s="88">
        <v>20855.34</v>
      </c>
      <c r="H34" s="89"/>
      <c r="I34" s="128"/>
      <c r="J34" s="89"/>
      <c r="K34" s="90">
        <v>31716.79</v>
      </c>
      <c r="L34" s="91">
        <v>0</v>
      </c>
      <c r="M34" s="154"/>
      <c r="N34" s="92"/>
      <c r="O34" s="96">
        <v>45392.1</v>
      </c>
      <c r="P34" s="94"/>
      <c r="Q34" s="95"/>
      <c r="R34" s="94"/>
      <c r="S34" s="155">
        <v>55532</v>
      </c>
      <c r="T34" s="115"/>
      <c r="U34" s="155"/>
      <c r="V34" s="156"/>
      <c r="W34" s="58">
        <v>21527.58</v>
      </c>
      <c r="X34" s="58">
        <v>0</v>
      </c>
      <c r="Y34" s="58"/>
      <c r="Z34" s="59"/>
      <c r="AA34" s="77">
        <v>69879.69</v>
      </c>
      <c r="AB34" s="157">
        <v>0</v>
      </c>
      <c r="AC34" s="158"/>
      <c r="AD34" s="63"/>
      <c r="AE34" s="64">
        <v>167603.6</v>
      </c>
      <c r="AF34" s="64">
        <v>0</v>
      </c>
      <c r="AG34" s="159"/>
      <c r="AH34" s="62"/>
      <c r="AI34" s="155">
        <v>114363.29</v>
      </c>
      <c r="AJ34" s="155">
        <v>0</v>
      </c>
      <c r="AK34" s="155"/>
      <c r="AL34" s="156"/>
      <c r="AM34" s="49">
        <v>128319.80999999997</v>
      </c>
      <c r="AN34" s="49">
        <v>0</v>
      </c>
      <c r="AO34" s="49"/>
      <c r="AP34" s="50"/>
      <c r="AQ34" s="160">
        <v>45878.89</v>
      </c>
      <c r="AR34" s="200">
        <v>0</v>
      </c>
      <c r="AS34" s="200"/>
      <c r="AT34" s="200"/>
      <c r="AU34" s="212">
        <v>78988.76999999999</v>
      </c>
      <c r="AV34" s="212">
        <v>0</v>
      </c>
      <c r="AW34" s="212"/>
      <c r="AX34" s="212"/>
      <c r="AY34" s="130">
        <v>165321.32</v>
      </c>
      <c r="AZ34" s="130">
        <v>0</v>
      </c>
      <c r="BA34" s="130"/>
      <c r="BB34" s="130"/>
      <c r="BC34" s="140">
        <f>'[3]Resumen'!C33</f>
        <v>329359.54</v>
      </c>
      <c r="BD34" s="137"/>
      <c r="BE34" s="137"/>
      <c r="BF34" s="137"/>
      <c r="BG34" s="26">
        <f>IF(D34=0,0,2001-(D34-F34)*C34/D34)</f>
        <v>0</v>
      </c>
      <c r="BH34" s="43">
        <f>IF((1-($BV$2-$BG34)/$C34)&gt;0,(1-($BV$2-$BG34)/$C34),0)</f>
        <v>0</v>
      </c>
      <c r="BI34" s="43">
        <f>IF((1-($BV$2-G$2)/$C34)&gt;0,(1-($BV$2-G$2)/$C34),0)</f>
        <v>0.6</v>
      </c>
      <c r="BJ34" s="43">
        <f>IF((1-($BV$2-K$2)/$C34)&gt;0,(1-($BV$2-K$2)/$C34),0)</f>
        <v>0.6333333333333333</v>
      </c>
      <c r="BK34" s="43">
        <f>IF((1-($BV$2-O$2)/$C34)&gt;0,(1-($BV$2-O$2)/$C34),0)</f>
        <v>0.6666666666666667</v>
      </c>
      <c r="BL34" s="43">
        <f>IF((1-($BV$2-S$2)/$C34)&gt;0,(1-($BV$2-S$2)/$C34),0)</f>
        <v>0.7</v>
      </c>
      <c r="BM34" s="43">
        <f>IF((1-($BV$2-W$2)/$C34)&gt;0,(1-($BV$2-W$2)/$C34),0)</f>
        <v>0.7333333333333334</v>
      </c>
      <c r="BN34" s="43">
        <f>IF((1-($BV$2-AA$2)/$C34)&gt;0,(1-($BV$2-AA$2)/$C34),0)</f>
        <v>0.7666666666666666</v>
      </c>
      <c r="BO34" s="43">
        <f>IF((1-($BV$2-AE$2)/$C34)&gt;0,(1-($BV$2-AE$2)/$C34),0)</f>
        <v>0.8</v>
      </c>
      <c r="BP34" s="43">
        <f>IF((1-($BV$2-AI$2)/$C34)&gt;0,(1-($BV$2-AI$2)/$C34),0)</f>
        <v>0.8333333333333334</v>
      </c>
      <c r="BQ34" s="43">
        <f>IF((1-($BV$2-AM$2)/$C34)&gt;0,(1-($BV$2-AM$2)/$C34),0)</f>
        <v>0.8666666666666667</v>
      </c>
      <c r="BR34" s="43">
        <f>IF((1-($BV$2-AQ$2)/$C34)&gt;0,(1-($BV$2-AQ$2)/$C34),0)</f>
        <v>0.9</v>
      </c>
      <c r="BS34" s="43">
        <f>IF((1-($BV$2-AU$2)/$C34)&gt;0,(1-($BV$2-AU$2)/$C34),0)</f>
        <v>0.9333333333333333</v>
      </c>
      <c r="BT34" s="43">
        <f>IF((1-($BV$2-AY$2)/$C34)&gt;0,(1-($BV$2-AY$2)/$C34),0)</f>
        <v>0.9666666666666667</v>
      </c>
      <c r="BU34" s="43">
        <f>IF((1-($BV$2-BC$2)/$C34)&gt;0,(1-($BV$2-BC$2)/$C34),0)</f>
        <v>1</v>
      </c>
      <c r="BV34" s="241">
        <f t="shared" si="36"/>
        <v>990789.7068419645</v>
      </c>
      <c r="BW34" s="241">
        <f>BV34-(IF(BH34=0,0,D34-E34)+IF(BI34=0,0,(G34-I34)*G$61)+IF(BJ34=0,0,(K34-M34)*K$61)+IF(BK34=0,0,(O34-Q34)*O$61)+IF(BL34=0,0,(S34-U34)*S$61)+IF(BM34=0,0,(W34-Y34)*W$61)+IF(BN34=0,0,(AA34-AC34)*AA$61)+IF(BO34=0,0,(AE34-AG34)*AE$61)+IF(BP34=0,0,(AI34-AK34)*AI$61)+IF(BQ34=0,0,(AM34-AO34)*AM$61)+IF(BR34=0,0,(AQ34-AS34)*$AQ$61)+IF(BS34=0,0,(AU34-AW34)*$AU$61)+IF(BT34=0,0,(AY34-BA34)*$AY$61)+IF(BU34=0,0,(BC34-BE34)*$BC$61))</f>
        <v>0</v>
      </c>
      <c r="BX34" s="241">
        <f>(D34-E34)*BH34+((G34-H34-(I34-J34))*G$61)*BI34+((K34-L34-(M34-N34))*K$61)*BJ34+((O34-P34-(Q34-R34))*O$61)*BK34+((S34-T34-(U34-V34))*S$61)*BL34+((W34-X34-(Y34-Z34))*W$61)*BM34+((AA34-AB34-(AC34-AD34))*AA$61)*BN34+((AE34-AF34-(AG34-AH34))*AE$61)*BO34+((AI34-AJ34-(AK34-AL34))*AI$61)*BP34+((AM34-AN34)*BQ34-(AO34-AP34))*$AM$61+((AQ34-AR34)*BR34-(AS34-AT34))*$AQ$61+((AU34-AV34)*BS34-(AW34-AX34))*$AU$61+((AY34-AZ34)*BT34-(BA34-BB34))*$AY$61+((BC34-BD34)*BU34-(BF34-BG34))*$BC$61</f>
        <v>859058.1470939262</v>
      </c>
    </row>
    <row r="35" spans="1:76" ht="12.75" customHeight="1">
      <c r="A35" s="6"/>
      <c r="B35" s="3" t="s">
        <v>50</v>
      </c>
      <c r="C35" s="7">
        <v>30</v>
      </c>
      <c r="D35" s="37">
        <v>10109999.26940603</v>
      </c>
      <c r="E35" s="152"/>
      <c r="F35" s="153">
        <v>6944775.122452748</v>
      </c>
      <c r="G35" s="88">
        <v>110095.16</v>
      </c>
      <c r="H35" s="89"/>
      <c r="I35" s="128"/>
      <c r="J35" s="89"/>
      <c r="K35" s="90">
        <v>147527.42</v>
      </c>
      <c r="L35" s="91">
        <v>20984</v>
      </c>
      <c r="M35" s="154"/>
      <c r="N35" s="92"/>
      <c r="O35" s="96">
        <v>202095.11</v>
      </c>
      <c r="P35" s="94"/>
      <c r="Q35" s="95"/>
      <c r="R35" s="94"/>
      <c r="S35" s="155">
        <v>159017</v>
      </c>
      <c r="T35" s="115"/>
      <c r="U35" s="155"/>
      <c r="V35" s="156"/>
      <c r="W35" s="58">
        <v>103233.12</v>
      </c>
      <c r="X35" s="58">
        <v>0</v>
      </c>
      <c r="Y35" s="58"/>
      <c r="Z35" s="59"/>
      <c r="AA35" s="77">
        <v>228601</v>
      </c>
      <c r="AB35" s="157">
        <v>0</v>
      </c>
      <c r="AC35" s="158"/>
      <c r="AD35" s="63"/>
      <c r="AE35" s="64">
        <v>200982</v>
      </c>
      <c r="AF35" s="64">
        <v>0</v>
      </c>
      <c r="AG35" s="159"/>
      <c r="AH35" s="62"/>
      <c r="AI35" s="155">
        <v>317412.79</v>
      </c>
      <c r="AJ35" s="155">
        <v>0</v>
      </c>
      <c r="AK35" s="155"/>
      <c r="AL35" s="156"/>
      <c r="AM35" s="49">
        <v>385355</v>
      </c>
      <c r="AN35" s="49">
        <v>0</v>
      </c>
      <c r="AO35" s="49"/>
      <c r="AP35" s="50"/>
      <c r="AQ35" s="160">
        <v>616660.66</v>
      </c>
      <c r="AR35" s="200">
        <v>0</v>
      </c>
      <c r="AS35" s="200"/>
      <c r="AT35" s="200"/>
      <c r="AU35" s="212">
        <v>343937.51999999996</v>
      </c>
      <c r="AV35" s="212">
        <v>0</v>
      </c>
      <c r="AW35" s="212"/>
      <c r="AX35" s="212"/>
      <c r="AY35" s="130">
        <v>322760.92000000004</v>
      </c>
      <c r="AZ35" s="130">
        <v>0</v>
      </c>
      <c r="BA35" s="130"/>
      <c r="BB35" s="130"/>
      <c r="BC35" s="140">
        <f>'[3]Resumen'!C34</f>
        <v>379311.01</v>
      </c>
      <c r="BD35" s="137"/>
      <c r="BE35" s="137"/>
      <c r="BF35" s="137"/>
      <c r="BG35" s="26">
        <f>IF(D35=0,0,2001-(D35-F35)*C35/D35)</f>
        <v>1991.607642802117</v>
      </c>
      <c r="BH35" s="43">
        <f>IF((1-($BV$2-$BG35)/$C35)&gt;0,(1-($BV$2-$BG35)/$C35),0)</f>
        <v>0.253588093403899</v>
      </c>
      <c r="BI35" s="43">
        <f>IF((1-($BV$2-G$2)/$C35)&gt;0,(1-($BV$2-G$2)/$C35),0)</f>
        <v>0.6</v>
      </c>
      <c r="BJ35" s="43">
        <f>IF((1-($BV$2-K$2)/$C35)&gt;0,(1-($BV$2-K$2)/$C35),0)</f>
        <v>0.6333333333333333</v>
      </c>
      <c r="BK35" s="43">
        <f>IF((1-($BV$2-O$2)/$C35)&gt;0,(1-($BV$2-O$2)/$C35),0)</f>
        <v>0.6666666666666667</v>
      </c>
      <c r="BL35" s="43">
        <f>IF((1-($BV$2-S$2)/$C35)&gt;0,(1-($BV$2-S$2)/$C35),0)</f>
        <v>0.7</v>
      </c>
      <c r="BM35" s="43">
        <f>IF((1-($BV$2-W$2)/$C35)&gt;0,(1-($BV$2-W$2)/$C35),0)</f>
        <v>0.7333333333333334</v>
      </c>
      <c r="BN35" s="43">
        <f>IF((1-($BV$2-AA$2)/$C35)&gt;0,(1-($BV$2-AA$2)/$C35),0)</f>
        <v>0.7666666666666666</v>
      </c>
      <c r="BO35" s="43">
        <f>IF((1-($BV$2-AE$2)/$C35)&gt;0,(1-($BV$2-AE$2)/$C35),0)</f>
        <v>0.8</v>
      </c>
      <c r="BP35" s="43">
        <f>IF((1-($BV$2-AI$2)/$C35)&gt;0,(1-($BV$2-AI$2)/$C35),0)</f>
        <v>0.8333333333333334</v>
      </c>
      <c r="BQ35" s="43">
        <f>IF((1-($BV$2-AM$2)/$C35)&gt;0,(1-($BV$2-AM$2)/$C35),0)</f>
        <v>0.8666666666666667</v>
      </c>
      <c r="BR35" s="43">
        <f>IF((1-($BV$2-AQ$2)/$C35)&gt;0,(1-($BV$2-AQ$2)/$C35),0)</f>
        <v>0.9</v>
      </c>
      <c r="BS35" s="43">
        <f>IF((1-($BV$2-AU$2)/$C35)&gt;0,(1-($BV$2-AU$2)/$C35),0)</f>
        <v>0.9333333333333333</v>
      </c>
      <c r="BT35" s="43">
        <f>IF((1-($BV$2-AY$2)/$C35)&gt;0,(1-($BV$2-AY$2)/$C35),0)</f>
        <v>0.9666666666666667</v>
      </c>
      <c r="BU35" s="43">
        <f>IF((1-($BV$2-BC$2)/$C35)&gt;0,(1-($BV$2-BC$2)/$C35),0)</f>
        <v>1</v>
      </c>
      <c r="BV35" s="241">
        <f t="shared" si="36"/>
        <v>12903863.794840852</v>
      </c>
      <c r="BW35" s="241">
        <f>BV35-(IF(BH35=0,0,D35-E35)+IF(BI35=0,0,(G35-I35)*G$61)+IF(BJ35=0,0,(K35-M35)*K$61)+IF(BK35=0,0,(O35-Q35)*O$61)+IF(BL35=0,0,(S35-U35)*S$61)+IF(BM35=0,0,(W35-Y35)*W$61)+IF(BN35=0,0,(AA35-AC35)*AA$61)+IF(BO35=0,0,(AE35-AG35)*AE$61)+IF(BP35=0,0,(AI35-AK35)*AI$61)+IF(BQ35=0,0,(AM35-AO35)*AM$61)+IF(BR35=0,0,(AQ35-AS35)*$AQ$61)+IF(BS35=0,0,(AU35-AW35)*$AU$61)+IF(BT35=0,0,(AY35-BA35)*$AY$61)+IF(BU35=0,0,(BC35-BE35)*$BC$61))</f>
        <v>0</v>
      </c>
      <c r="BX35" s="241">
        <f>(D35-E35)*BH35+((G35-H35-(I35-J35))*G$61)*BI35+((K35-L35-(M35-N35))*K$61)*BJ35+((O35-P35-(Q35-R35))*O$61)*BK35+((S35-T35-(U35-V35))*S$61)*BL35+((W35-X35-(Y35-Z35))*W$61)*BM35+((AA35-AB35-(AC35-AD35))*AA$61)*BN35+((AE35-AF35-(AG35-AH35))*AE$61)*BO35+((AI35-AJ35-(AK35-AL35))*AI$61)*BP35+((AM35-AN35)*BQ35-(AO35-AP35))*$AM$61+((AQ35-AR35)*BR35-(AS35-AT35))*$AQ$61+((AU35-AV35)*BS35-(AW35-AX35))*$AU$61+((AY35-AZ35)*BT35-(BA35-BB35))*$AY$61+((BC35-BD35)*BU35-(BF35-BG35))*$BC$61</f>
        <v>4901035.034020833</v>
      </c>
    </row>
    <row r="36" spans="1:76" ht="12.75" customHeight="1">
      <c r="A36" s="6"/>
      <c r="B36" s="5" t="s">
        <v>32</v>
      </c>
      <c r="C36" s="16"/>
      <c r="D36" s="78">
        <v>0</v>
      </c>
      <c r="E36" s="110"/>
      <c r="F36" s="78">
        <v>0</v>
      </c>
      <c r="G36" s="105"/>
      <c r="H36" s="105"/>
      <c r="I36" s="105"/>
      <c r="J36" s="105"/>
      <c r="K36" s="106"/>
      <c r="L36" s="107">
        <v>0</v>
      </c>
      <c r="M36" s="107"/>
      <c r="N36" s="106"/>
      <c r="O36" s="108"/>
      <c r="P36" s="108"/>
      <c r="Q36" s="108"/>
      <c r="R36" s="108"/>
      <c r="S36" s="169"/>
      <c r="T36" s="169"/>
      <c r="U36" s="170"/>
      <c r="V36" s="171"/>
      <c r="W36" s="75"/>
      <c r="X36" s="74"/>
      <c r="Y36" s="75"/>
      <c r="Z36" s="74"/>
      <c r="AA36" s="76"/>
      <c r="AB36" s="76"/>
      <c r="AC36" s="172"/>
      <c r="AD36" s="76"/>
      <c r="AE36" s="50"/>
      <c r="AF36" s="50"/>
      <c r="AG36" s="53"/>
      <c r="AH36" s="50"/>
      <c r="AI36" s="170"/>
      <c r="AJ36" s="171"/>
      <c r="AK36" s="171"/>
      <c r="AL36" s="171"/>
      <c r="AM36" s="192">
        <v>0</v>
      </c>
      <c r="AN36" s="86">
        <v>0</v>
      </c>
      <c r="AO36" s="86"/>
      <c r="AP36" s="87"/>
      <c r="AQ36" s="209">
        <v>0</v>
      </c>
      <c r="AR36" s="204">
        <v>0</v>
      </c>
      <c r="AS36" s="204"/>
      <c r="AT36" s="204"/>
      <c r="AU36" s="220">
        <v>0</v>
      </c>
      <c r="AV36" s="216">
        <v>0</v>
      </c>
      <c r="AW36" s="216"/>
      <c r="AX36" s="221"/>
      <c r="AY36" s="129">
        <v>0</v>
      </c>
      <c r="AZ36" s="129">
        <v>0</v>
      </c>
      <c r="BA36" s="129"/>
      <c r="BB36" s="129"/>
      <c r="BC36" s="144"/>
      <c r="BD36" s="144"/>
      <c r="BE36" s="144"/>
      <c r="BF36" s="144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243"/>
      <c r="BW36" s="243"/>
      <c r="BX36" s="243"/>
    </row>
    <row r="37" spans="1:76" ht="12.75" customHeight="1">
      <c r="A37" s="6"/>
      <c r="B37" s="24" t="s">
        <v>59</v>
      </c>
      <c r="C37" s="7">
        <v>10</v>
      </c>
      <c r="D37" s="37">
        <v>0</v>
      </c>
      <c r="E37" s="152"/>
      <c r="F37" s="37">
        <v>0</v>
      </c>
      <c r="G37" s="88">
        <v>0</v>
      </c>
      <c r="H37" s="88"/>
      <c r="I37" s="128"/>
      <c r="J37" s="88"/>
      <c r="K37" s="90">
        <v>0</v>
      </c>
      <c r="L37" s="109">
        <v>0</v>
      </c>
      <c r="M37" s="154"/>
      <c r="N37" s="90"/>
      <c r="O37" s="96">
        <v>0</v>
      </c>
      <c r="P37" s="173"/>
      <c r="Q37" s="95"/>
      <c r="R37" s="173"/>
      <c r="S37" s="155">
        <v>0</v>
      </c>
      <c r="T37" s="115"/>
      <c r="U37" s="155"/>
      <c r="V37" s="156"/>
      <c r="W37" s="58">
        <v>0</v>
      </c>
      <c r="X37" s="58">
        <v>0</v>
      </c>
      <c r="Y37" s="58"/>
      <c r="Z37" s="59"/>
      <c r="AA37" s="77">
        <v>0</v>
      </c>
      <c r="AB37" s="157">
        <v>0</v>
      </c>
      <c r="AC37" s="158"/>
      <c r="AD37" s="63"/>
      <c r="AE37" s="64">
        <v>0</v>
      </c>
      <c r="AF37" s="64">
        <v>0</v>
      </c>
      <c r="AG37" s="159"/>
      <c r="AH37" s="62"/>
      <c r="AI37" s="155">
        <v>0</v>
      </c>
      <c r="AJ37" s="155">
        <v>0</v>
      </c>
      <c r="AK37" s="155"/>
      <c r="AL37" s="156"/>
      <c r="AM37" s="49">
        <v>0</v>
      </c>
      <c r="AN37" s="49">
        <v>0</v>
      </c>
      <c r="AO37" s="49"/>
      <c r="AP37" s="50"/>
      <c r="AQ37" s="160">
        <v>0</v>
      </c>
      <c r="AR37" s="200">
        <v>0</v>
      </c>
      <c r="AS37" s="200"/>
      <c r="AT37" s="200"/>
      <c r="AU37" s="212">
        <v>0</v>
      </c>
      <c r="AV37" s="212">
        <v>0</v>
      </c>
      <c r="AW37" s="212"/>
      <c r="AX37" s="212"/>
      <c r="AY37" s="130">
        <v>0</v>
      </c>
      <c r="AZ37" s="130">
        <v>0</v>
      </c>
      <c r="BA37" s="130"/>
      <c r="BB37" s="130"/>
      <c r="BC37" s="140">
        <f>'[3]Resumen'!$C$38</f>
        <v>0</v>
      </c>
      <c r="BD37" s="137"/>
      <c r="BE37" s="137"/>
      <c r="BF37" s="137"/>
      <c r="BG37" s="26">
        <f aca="true" t="shared" si="37" ref="BG37:BG44">IF(D37=0,0,2001-(D37-F37)*C37/D37)</f>
        <v>0</v>
      </c>
      <c r="BH37" s="43">
        <f aca="true" t="shared" si="38" ref="BH37:BH44">IF((1-($BV$2-$BG37)/$C37)&gt;0,(1-($BV$2-$BG37)/$C37),0)</f>
        <v>0</v>
      </c>
      <c r="BI37" s="43">
        <f aca="true" t="shared" si="39" ref="BI37:BI44">IF((1-($BV$2-G$2)/$C37)&gt;0,(1-($BV$2-G$2)/$C37),0)</f>
        <v>0</v>
      </c>
      <c r="BJ37" s="43">
        <f aca="true" t="shared" si="40" ref="BJ37:BJ44">IF((1-($BV$2-K$2)/$C37)&gt;0,(1-($BV$2-K$2)/$C37),0)</f>
        <v>0</v>
      </c>
      <c r="BK37" s="43">
        <f aca="true" t="shared" si="41" ref="BK37:BK44">IF((1-($BV$2-O$2)/$C37)&gt;0,(1-($BV$2-O$2)/$C37),0)</f>
        <v>0</v>
      </c>
      <c r="BL37" s="43">
        <f aca="true" t="shared" si="42" ref="BL37:BL44">IF((1-($BV$2-S$2)/$C37)&gt;0,(1-($BV$2-S$2)/$C37),0)</f>
        <v>0.09999999999999998</v>
      </c>
      <c r="BM37" s="43">
        <f aca="true" t="shared" si="43" ref="BM37:BM44">IF((1-($BV$2-W$2)/$C37)&gt;0,(1-($BV$2-W$2)/$C37),0)</f>
        <v>0.19999999999999996</v>
      </c>
      <c r="BN37" s="43">
        <f aca="true" t="shared" si="44" ref="BN37:BN44">IF((1-($BV$2-AA$2)/$C37)&gt;0,(1-($BV$2-AA$2)/$C37),0)</f>
        <v>0.30000000000000004</v>
      </c>
      <c r="BO37" s="43">
        <f aca="true" t="shared" si="45" ref="BO37:BO44">IF((1-($BV$2-AE$2)/$C37)&gt;0,(1-($BV$2-AE$2)/$C37),0)</f>
        <v>0.4</v>
      </c>
      <c r="BP37" s="43">
        <f aca="true" t="shared" si="46" ref="BP37:BP44">IF((1-($BV$2-AI$2)/$C37)&gt;0,(1-($BV$2-AI$2)/$C37),0)</f>
        <v>0.5</v>
      </c>
      <c r="BQ37" s="43">
        <f aca="true" t="shared" si="47" ref="BQ37:BQ44">IF((1-($BV$2-AM$2)/$C37)&gt;0,(1-($BV$2-AM$2)/$C37),0)</f>
        <v>0.6</v>
      </c>
      <c r="BR37" s="43">
        <f aca="true" t="shared" si="48" ref="BR37:BR44">IF((1-($BV$2-AQ$2)/$C37)&gt;0,(1-($BV$2-AQ$2)/$C37),0)</f>
        <v>0.7</v>
      </c>
      <c r="BS37" s="43">
        <f aca="true" t="shared" si="49" ref="BS37:BS44">IF((1-($BV$2-AU$2)/$C37)&gt;0,(1-($BV$2-AU$2)/$C37),0)</f>
        <v>0.8</v>
      </c>
      <c r="BT37" s="43">
        <f aca="true" t="shared" si="50" ref="BT37:BT44">IF((1-($BV$2-AY$2)/$C37)&gt;0,(1-($BV$2-AY$2)/$C37),0)</f>
        <v>0.9</v>
      </c>
      <c r="BU37" s="43">
        <f aca="true" t="shared" si="51" ref="BU37:BU44">IF((1-($BV$2-BC$2)/$C37)&gt;0,(1-($BV$2-BC$2)/$C37),0)</f>
        <v>1</v>
      </c>
      <c r="BV37" s="241">
        <f t="shared" si="36"/>
        <v>0</v>
      </c>
      <c r="BW37" s="241">
        <f aca="true" t="shared" si="52" ref="BW37:BW44">BV37-(IF(BH37=0,0,D37-E37)+IF(BI37=0,0,(G37-I37)*G$61)+IF(BJ37=0,0,(K37-M37)*K$61)+IF(BK37=0,0,(O37-Q37)*O$61)+IF(BL37=0,0,(S37-U37)*S$61)+IF(BM37=0,0,(W37-Y37)*W$61)+IF(BN37=0,0,(AA37-AC37)*AA$61)+IF(BO37=0,0,(AE37-AG37)*AE$61)+IF(BP37=0,0,(AI37-AK37)*AI$61)+IF(BQ37=0,0,(AM37-AO37)*AM$61)+IF(BR37=0,0,(AQ37-AS37)*$AQ$61)+IF(BS37=0,0,(AU37-AW37)*$AU$61)+IF(BT37=0,0,(AY37-BA37)*$AY$61)+IF(BU37=0,0,(BC37-BE37)*$BC$61))</f>
        <v>0</v>
      </c>
      <c r="BX37" s="241">
        <f aca="true" t="shared" si="53" ref="BX37:BX44">(D37-E37)*BH37+((G37-H37-(I37-J37))*G$61)*BI37+((K37-L37-(M37-N37))*K$61)*BJ37+((O37-P37-(Q37-R37))*O$61)*BK37+((S37-T37-(U37-V37))*S$61)*BL37+((W37-X37-(Y37-Z37))*W$61)*BM37+((AA37-AB37-(AC37-AD37))*AA$61)*BN37+((AE37-AF37-(AG37-AH37))*AE$61)*BO37+((AI37-AJ37-(AK37-AL37))*AI$61)*BP37+((AM37-AN37)*BQ37-(AO37-AP37))*$AM$61+((AQ37-AR37)*BR37-(AS37-AT37))*$AQ$61+((AU37-AV37)*BS37-(AW37-AX37))*$AU$61+((AY37-AZ37)*BT37-(BA37-BB37))*$AY$61+((BC37-BD37)*BU37-(BF37-BG37))*$BC$61</f>
        <v>0</v>
      </c>
    </row>
    <row r="38" spans="1:76" ht="12.75" customHeight="1">
      <c r="A38" s="6"/>
      <c r="B38" s="24" t="s">
        <v>12</v>
      </c>
      <c r="C38" s="7">
        <v>5</v>
      </c>
      <c r="D38" s="37">
        <v>0</v>
      </c>
      <c r="E38" s="152"/>
      <c r="F38" s="37">
        <v>0</v>
      </c>
      <c r="G38" s="88">
        <v>0</v>
      </c>
      <c r="H38" s="88"/>
      <c r="I38" s="128"/>
      <c r="J38" s="88"/>
      <c r="K38" s="90">
        <v>0</v>
      </c>
      <c r="L38" s="109">
        <v>0</v>
      </c>
      <c r="M38" s="154"/>
      <c r="N38" s="90"/>
      <c r="O38" s="96">
        <v>0</v>
      </c>
      <c r="P38" s="173"/>
      <c r="Q38" s="95"/>
      <c r="R38" s="173"/>
      <c r="S38" s="155">
        <v>0</v>
      </c>
      <c r="T38" s="115"/>
      <c r="U38" s="155"/>
      <c r="V38" s="156"/>
      <c r="W38" s="58">
        <v>0</v>
      </c>
      <c r="X38" s="58">
        <v>0</v>
      </c>
      <c r="Y38" s="58"/>
      <c r="Z38" s="59"/>
      <c r="AA38" s="77">
        <v>0</v>
      </c>
      <c r="AB38" s="157">
        <v>0</v>
      </c>
      <c r="AC38" s="158"/>
      <c r="AD38" s="63"/>
      <c r="AE38" s="64">
        <v>0</v>
      </c>
      <c r="AF38" s="64">
        <v>0</v>
      </c>
      <c r="AG38" s="159"/>
      <c r="AH38" s="62"/>
      <c r="AI38" s="155">
        <v>0</v>
      </c>
      <c r="AJ38" s="155">
        <v>0</v>
      </c>
      <c r="AK38" s="155"/>
      <c r="AL38" s="156"/>
      <c r="AM38" s="49">
        <v>0</v>
      </c>
      <c r="AN38" s="49">
        <v>0</v>
      </c>
      <c r="AO38" s="49"/>
      <c r="AP38" s="50"/>
      <c r="AQ38" s="160">
        <v>0</v>
      </c>
      <c r="AR38" s="200">
        <v>0</v>
      </c>
      <c r="AS38" s="200"/>
      <c r="AT38" s="200"/>
      <c r="AU38" s="212">
        <v>0</v>
      </c>
      <c r="AV38" s="212">
        <v>0</v>
      </c>
      <c r="AW38" s="212"/>
      <c r="AX38" s="212"/>
      <c r="AY38" s="130">
        <v>13307.93</v>
      </c>
      <c r="AZ38" s="130">
        <v>0</v>
      </c>
      <c r="BA38" s="130"/>
      <c r="BB38" s="130"/>
      <c r="BC38" s="140"/>
      <c r="BD38" s="137"/>
      <c r="BE38" s="137"/>
      <c r="BF38" s="137"/>
      <c r="BG38" s="26">
        <f t="shared" si="37"/>
        <v>0</v>
      </c>
      <c r="BH38" s="43">
        <f t="shared" si="38"/>
        <v>0</v>
      </c>
      <c r="BI38" s="43">
        <f t="shared" si="39"/>
        <v>0</v>
      </c>
      <c r="BJ38" s="43">
        <f t="shared" si="40"/>
        <v>0</v>
      </c>
      <c r="BK38" s="43">
        <f t="shared" si="41"/>
        <v>0</v>
      </c>
      <c r="BL38" s="43">
        <f t="shared" si="42"/>
        <v>0</v>
      </c>
      <c r="BM38" s="43">
        <f t="shared" si="43"/>
        <v>0</v>
      </c>
      <c r="BN38" s="43">
        <f t="shared" si="44"/>
        <v>0</v>
      </c>
      <c r="BO38" s="43">
        <f t="shared" si="45"/>
        <v>0</v>
      </c>
      <c r="BP38" s="43">
        <f t="shared" si="46"/>
        <v>0</v>
      </c>
      <c r="BQ38" s="43">
        <f t="shared" si="47"/>
        <v>0.19999999999999996</v>
      </c>
      <c r="BR38" s="43">
        <f t="shared" si="48"/>
        <v>0.4</v>
      </c>
      <c r="BS38" s="43">
        <f t="shared" si="49"/>
        <v>0.6</v>
      </c>
      <c r="BT38" s="43">
        <f t="shared" si="50"/>
        <v>0.8</v>
      </c>
      <c r="BU38" s="43">
        <f t="shared" si="51"/>
        <v>1</v>
      </c>
      <c r="BV38" s="241">
        <f t="shared" si="36"/>
        <v>7670.868980967576</v>
      </c>
      <c r="BW38" s="241">
        <f t="shared" si="52"/>
        <v>0</v>
      </c>
      <c r="BX38" s="241">
        <f t="shared" si="53"/>
        <v>6136.695184774061</v>
      </c>
    </row>
    <row r="39" spans="1:76" ht="12.75" customHeight="1">
      <c r="A39" s="6"/>
      <c r="B39" s="24" t="s">
        <v>39</v>
      </c>
      <c r="C39" s="7">
        <v>1000</v>
      </c>
      <c r="D39" s="37">
        <v>0</v>
      </c>
      <c r="E39" s="152"/>
      <c r="F39" s="37">
        <v>0</v>
      </c>
      <c r="G39" s="88">
        <v>0</v>
      </c>
      <c r="H39" s="88"/>
      <c r="I39" s="128"/>
      <c r="J39" s="88"/>
      <c r="K39" s="90">
        <v>0</v>
      </c>
      <c r="L39" s="109">
        <v>0</v>
      </c>
      <c r="M39" s="154"/>
      <c r="N39" s="90"/>
      <c r="O39" s="96">
        <v>0</v>
      </c>
      <c r="P39" s="173"/>
      <c r="Q39" s="95"/>
      <c r="R39" s="173"/>
      <c r="S39" s="155">
        <v>0</v>
      </c>
      <c r="T39" s="115"/>
      <c r="U39" s="155"/>
      <c r="V39" s="156"/>
      <c r="W39" s="58">
        <v>0</v>
      </c>
      <c r="X39" s="58">
        <v>0</v>
      </c>
      <c r="Y39" s="58"/>
      <c r="Z39" s="59"/>
      <c r="AA39" s="77">
        <v>0</v>
      </c>
      <c r="AB39" s="157">
        <v>0</v>
      </c>
      <c r="AC39" s="158"/>
      <c r="AD39" s="63"/>
      <c r="AE39" s="64">
        <v>0</v>
      </c>
      <c r="AF39" s="64">
        <v>0</v>
      </c>
      <c r="AG39" s="159"/>
      <c r="AH39" s="62"/>
      <c r="AI39" s="155">
        <v>0</v>
      </c>
      <c r="AJ39" s="155">
        <v>0</v>
      </c>
      <c r="AK39" s="155"/>
      <c r="AL39" s="156"/>
      <c r="AM39" s="49">
        <v>0</v>
      </c>
      <c r="AN39" s="49">
        <v>0</v>
      </c>
      <c r="AO39" s="49"/>
      <c r="AP39" s="50"/>
      <c r="AQ39" s="160">
        <v>0</v>
      </c>
      <c r="AR39" s="200">
        <v>0</v>
      </c>
      <c r="AS39" s="200"/>
      <c r="AT39" s="200"/>
      <c r="AU39" s="212">
        <v>0</v>
      </c>
      <c r="AV39" s="212">
        <v>0</v>
      </c>
      <c r="AW39" s="212"/>
      <c r="AX39" s="212"/>
      <c r="AY39" s="130">
        <v>0</v>
      </c>
      <c r="AZ39" s="130">
        <v>0</v>
      </c>
      <c r="BA39" s="130"/>
      <c r="BB39" s="130"/>
      <c r="BC39" s="140"/>
      <c r="BD39" s="137"/>
      <c r="BE39" s="137"/>
      <c r="BF39" s="137"/>
      <c r="BG39" s="26">
        <f t="shared" si="37"/>
        <v>0</v>
      </c>
      <c r="BH39" s="43">
        <f t="shared" si="38"/>
        <v>0</v>
      </c>
      <c r="BI39" s="43">
        <f t="shared" si="39"/>
        <v>0.988</v>
      </c>
      <c r="BJ39" s="43">
        <f t="shared" si="40"/>
        <v>0.989</v>
      </c>
      <c r="BK39" s="43">
        <f t="shared" si="41"/>
        <v>0.99</v>
      </c>
      <c r="BL39" s="43">
        <f t="shared" si="42"/>
        <v>0.991</v>
      </c>
      <c r="BM39" s="43">
        <f t="shared" si="43"/>
        <v>0.992</v>
      </c>
      <c r="BN39" s="43">
        <f t="shared" si="44"/>
        <v>0.993</v>
      </c>
      <c r="BO39" s="43">
        <f t="shared" si="45"/>
        <v>0.994</v>
      </c>
      <c r="BP39" s="43">
        <f t="shared" si="46"/>
        <v>0.995</v>
      </c>
      <c r="BQ39" s="43">
        <f t="shared" si="47"/>
        <v>0.996</v>
      </c>
      <c r="BR39" s="43">
        <f t="shared" si="48"/>
        <v>0.997</v>
      </c>
      <c r="BS39" s="43">
        <f t="shared" si="49"/>
        <v>0.998</v>
      </c>
      <c r="BT39" s="43">
        <f t="shared" si="50"/>
        <v>0.999</v>
      </c>
      <c r="BU39" s="43">
        <f t="shared" si="51"/>
        <v>1</v>
      </c>
      <c r="BV39" s="241">
        <f t="shared" si="36"/>
        <v>0</v>
      </c>
      <c r="BW39" s="241">
        <f t="shared" si="52"/>
        <v>0</v>
      </c>
      <c r="BX39" s="241">
        <f t="shared" si="53"/>
        <v>0</v>
      </c>
    </row>
    <row r="40" spans="1:76" ht="12.75" customHeight="1">
      <c r="A40" s="6"/>
      <c r="B40" s="24" t="s">
        <v>9</v>
      </c>
      <c r="C40" s="7">
        <v>40</v>
      </c>
      <c r="D40" s="37">
        <v>0</v>
      </c>
      <c r="E40" s="152"/>
      <c r="F40" s="37">
        <v>0</v>
      </c>
      <c r="G40" s="88">
        <v>0</v>
      </c>
      <c r="H40" s="88"/>
      <c r="I40" s="128"/>
      <c r="J40" s="88"/>
      <c r="K40" s="90">
        <v>0</v>
      </c>
      <c r="L40" s="109">
        <v>0</v>
      </c>
      <c r="M40" s="154"/>
      <c r="N40" s="90"/>
      <c r="O40" s="96">
        <v>0</v>
      </c>
      <c r="P40" s="173"/>
      <c r="Q40" s="95"/>
      <c r="R40" s="173"/>
      <c r="S40" s="155">
        <v>0</v>
      </c>
      <c r="T40" s="115"/>
      <c r="U40" s="155"/>
      <c r="V40" s="156"/>
      <c r="W40" s="58">
        <v>0</v>
      </c>
      <c r="X40" s="58">
        <v>0</v>
      </c>
      <c r="Y40" s="58"/>
      <c r="Z40" s="59"/>
      <c r="AA40" s="77">
        <v>0</v>
      </c>
      <c r="AB40" s="157">
        <v>0</v>
      </c>
      <c r="AC40" s="158"/>
      <c r="AD40" s="63"/>
      <c r="AE40" s="64">
        <v>0</v>
      </c>
      <c r="AF40" s="64">
        <v>0</v>
      </c>
      <c r="AG40" s="159"/>
      <c r="AH40" s="62"/>
      <c r="AI40" s="155">
        <v>0</v>
      </c>
      <c r="AJ40" s="155">
        <v>0</v>
      </c>
      <c r="AK40" s="155"/>
      <c r="AL40" s="156"/>
      <c r="AM40" s="49">
        <v>0</v>
      </c>
      <c r="AN40" s="49">
        <v>0</v>
      </c>
      <c r="AO40" s="49"/>
      <c r="AP40" s="50"/>
      <c r="AQ40" s="160">
        <v>0</v>
      </c>
      <c r="AR40" s="200">
        <v>0</v>
      </c>
      <c r="AS40" s="200"/>
      <c r="AT40" s="200"/>
      <c r="AU40" s="212">
        <v>0</v>
      </c>
      <c r="AV40" s="212">
        <v>0</v>
      </c>
      <c r="AW40" s="212"/>
      <c r="AX40" s="212"/>
      <c r="AY40" s="130">
        <v>0</v>
      </c>
      <c r="AZ40" s="130">
        <v>0</v>
      </c>
      <c r="BA40" s="130"/>
      <c r="BB40" s="130"/>
      <c r="BC40" s="140"/>
      <c r="BD40" s="137"/>
      <c r="BE40" s="137"/>
      <c r="BF40" s="137"/>
      <c r="BG40" s="26">
        <f t="shared" si="37"/>
        <v>0</v>
      </c>
      <c r="BH40" s="43">
        <f t="shared" si="38"/>
        <v>0</v>
      </c>
      <c r="BI40" s="43">
        <f t="shared" si="39"/>
        <v>0.7</v>
      </c>
      <c r="BJ40" s="43">
        <f t="shared" si="40"/>
        <v>0.725</v>
      </c>
      <c r="BK40" s="43">
        <f t="shared" si="41"/>
        <v>0.75</v>
      </c>
      <c r="BL40" s="43">
        <f t="shared" si="42"/>
        <v>0.775</v>
      </c>
      <c r="BM40" s="43">
        <f t="shared" si="43"/>
        <v>0.8</v>
      </c>
      <c r="BN40" s="43">
        <f t="shared" si="44"/>
        <v>0.825</v>
      </c>
      <c r="BO40" s="43">
        <f t="shared" si="45"/>
        <v>0.85</v>
      </c>
      <c r="BP40" s="43">
        <f t="shared" si="46"/>
        <v>0.875</v>
      </c>
      <c r="BQ40" s="43">
        <f t="shared" si="47"/>
        <v>0.9</v>
      </c>
      <c r="BR40" s="43">
        <f t="shared" si="48"/>
        <v>0.925</v>
      </c>
      <c r="BS40" s="43">
        <f t="shared" si="49"/>
        <v>0.95</v>
      </c>
      <c r="BT40" s="43">
        <f t="shared" si="50"/>
        <v>0.975</v>
      </c>
      <c r="BU40" s="43">
        <f t="shared" si="51"/>
        <v>1</v>
      </c>
      <c r="BV40" s="241">
        <f t="shared" si="36"/>
        <v>0</v>
      </c>
      <c r="BW40" s="241">
        <f t="shared" si="52"/>
        <v>0</v>
      </c>
      <c r="BX40" s="241">
        <f t="shared" si="53"/>
        <v>0</v>
      </c>
    </row>
    <row r="41" spans="1:76" ht="12.75" customHeight="1">
      <c r="A41" s="6"/>
      <c r="B41" s="3" t="s">
        <v>51</v>
      </c>
      <c r="C41" s="7">
        <v>10</v>
      </c>
      <c r="D41" s="37">
        <v>68012.53229779568</v>
      </c>
      <c r="E41" s="152"/>
      <c r="F41" s="153">
        <v>0</v>
      </c>
      <c r="G41" s="88">
        <v>8156.81</v>
      </c>
      <c r="H41" s="89"/>
      <c r="I41" s="128"/>
      <c r="J41" s="89"/>
      <c r="K41" s="90">
        <v>72957</v>
      </c>
      <c r="L41" s="91">
        <v>0</v>
      </c>
      <c r="M41" s="154"/>
      <c r="N41" s="92"/>
      <c r="O41" s="96">
        <v>70981</v>
      </c>
      <c r="P41" s="94"/>
      <c r="Q41" s="95"/>
      <c r="R41" s="94"/>
      <c r="S41" s="155">
        <v>43325</v>
      </c>
      <c r="T41" s="115"/>
      <c r="U41" s="155"/>
      <c r="V41" s="156"/>
      <c r="W41" s="58">
        <v>0</v>
      </c>
      <c r="X41" s="58">
        <v>0</v>
      </c>
      <c r="Y41" s="58"/>
      <c r="Z41" s="59"/>
      <c r="AA41" s="77">
        <v>0</v>
      </c>
      <c r="AB41" s="157">
        <v>0</v>
      </c>
      <c r="AC41" s="158"/>
      <c r="AD41" s="63"/>
      <c r="AE41" s="64">
        <v>48894</v>
      </c>
      <c r="AF41" s="64">
        <v>0</v>
      </c>
      <c r="AG41" s="159"/>
      <c r="AH41" s="62"/>
      <c r="AI41" s="155">
        <v>43891.280000000006</v>
      </c>
      <c r="AJ41" s="155">
        <v>0</v>
      </c>
      <c r="AK41" s="155"/>
      <c r="AL41" s="156"/>
      <c r="AM41" s="49">
        <v>15184</v>
      </c>
      <c r="AN41" s="49">
        <v>0</v>
      </c>
      <c r="AO41" s="49"/>
      <c r="AP41" s="50"/>
      <c r="AQ41" s="160">
        <v>15539.74</v>
      </c>
      <c r="AR41" s="200">
        <v>0</v>
      </c>
      <c r="AS41" s="200"/>
      <c r="AT41" s="200"/>
      <c r="AU41" s="212">
        <v>11462.5</v>
      </c>
      <c r="AV41" s="212">
        <v>0</v>
      </c>
      <c r="AW41" s="212"/>
      <c r="AX41" s="212"/>
      <c r="AY41" s="130">
        <v>13307.93</v>
      </c>
      <c r="AZ41" s="130">
        <v>0</v>
      </c>
      <c r="BA41" s="130"/>
      <c r="BB41" s="130"/>
      <c r="BC41" s="140">
        <f>'[3]Resumen'!C36</f>
        <v>326558.83</v>
      </c>
      <c r="BD41" s="137"/>
      <c r="BE41" s="137"/>
      <c r="BF41" s="137"/>
      <c r="BG41" s="26">
        <f t="shared" si="37"/>
        <v>1991</v>
      </c>
      <c r="BH41" s="43">
        <f t="shared" si="38"/>
        <v>0</v>
      </c>
      <c r="BI41" s="43">
        <f t="shared" si="39"/>
        <v>0</v>
      </c>
      <c r="BJ41" s="43">
        <f t="shared" si="40"/>
        <v>0</v>
      </c>
      <c r="BK41" s="43">
        <f t="shared" si="41"/>
        <v>0</v>
      </c>
      <c r="BL41" s="43">
        <f t="shared" si="42"/>
        <v>0.09999999999999998</v>
      </c>
      <c r="BM41" s="43">
        <f t="shared" si="43"/>
        <v>0.19999999999999996</v>
      </c>
      <c r="BN41" s="43">
        <f t="shared" si="44"/>
        <v>0.30000000000000004</v>
      </c>
      <c r="BO41" s="43">
        <f t="shared" si="45"/>
        <v>0.4</v>
      </c>
      <c r="BP41" s="43">
        <f t="shared" si="46"/>
        <v>0.5</v>
      </c>
      <c r="BQ41" s="43">
        <f t="shared" si="47"/>
        <v>0.6</v>
      </c>
      <c r="BR41" s="43">
        <f t="shared" si="48"/>
        <v>0.7</v>
      </c>
      <c r="BS41" s="43">
        <f t="shared" si="49"/>
        <v>0.8</v>
      </c>
      <c r="BT41" s="43">
        <f t="shared" si="50"/>
        <v>0.9</v>
      </c>
      <c r="BU41" s="43">
        <f t="shared" si="51"/>
        <v>1</v>
      </c>
      <c r="BV41" s="241">
        <f t="shared" si="36"/>
        <v>608173.7463385932</v>
      </c>
      <c r="BW41" s="241">
        <f t="shared" si="52"/>
        <v>202565.1984470907</v>
      </c>
      <c r="BX41" s="241">
        <f t="shared" si="53"/>
        <v>320555.2052478771</v>
      </c>
    </row>
    <row r="42" spans="1:76" ht="12.75" customHeight="1">
      <c r="A42" s="6"/>
      <c r="B42" s="3" t="s">
        <v>52</v>
      </c>
      <c r="C42" s="7">
        <v>22</v>
      </c>
      <c r="D42" s="37">
        <v>0</v>
      </c>
      <c r="E42" s="152"/>
      <c r="F42" s="84">
        <v>0</v>
      </c>
      <c r="G42" s="88">
        <v>0</v>
      </c>
      <c r="H42" s="89"/>
      <c r="I42" s="128"/>
      <c r="J42" s="89"/>
      <c r="K42" s="90">
        <v>0</v>
      </c>
      <c r="L42" s="91">
        <v>0</v>
      </c>
      <c r="M42" s="154"/>
      <c r="N42" s="92"/>
      <c r="O42" s="96">
        <v>0</v>
      </c>
      <c r="P42" s="94"/>
      <c r="Q42" s="95"/>
      <c r="R42" s="94"/>
      <c r="S42" s="155">
        <v>0</v>
      </c>
      <c r="T42" s="115"/>
      <c r="U42" s="155"/>
      <c r="V42" s="156"/>
      <c r="W42" s="58">
        <v>0</v>
      </c>
      <c r="X42" s="58">
        <v>0</v>
      </c>
      <c r="Y42" s="58"/>
      <c r="Z42" s="59"/>
      <c r="AA42" s="77">
        <v>0</v>
      </c>
      <c r="AB42" s="157">
        <v>0</v>
      </c>
      <c r="AC42" s="158"/>
      <c r="AD42" s="63"/>
      <c r="AE42" s="64">
        <v>21889</v>
      </c>
      <c r="AF42" s="64">
        <v>0</v>
      </c>
      <c r="AG42" s="159"/>
      <c r="AH42" s="62"/>
      <c r="AI42" s="155">
        <v>0</v>
      </c>
      <c r="AJ42" s="155">
        <v>0</v>
      </c>
      <c r="AK42" s="155"/>
      <c r="AL42" s="156"/>
      <c r="AM42" s="49">
        <v>0</v>
      </c>
      <c r="AN42" s="49">
        <v>0</v>
      </c>
      <c r="AO42" s="49"/>
      <c r="AP42" s="50"/>
      <c r="AQ42" s="160">
        <v>0</v>
      </c>
      <c r="AR42" s="200">
        <v>0</v>
      </c>
      <c r="AS42" s="200"/>
      <c r="AT42" s="200"/>
      <c r="AU42" s="212">
        <v>2142</v>
      </c>
      <c r="AV42" s="212">
        <v>0</v>
      </c>
      <c r="AW42" s="212"/>
      <c r="AX42" s="212"/>
      <c r="AY42" s="130">
        <v>48264.98</v>
      </c>
      <c r="AZ42" s="130">
        <v>0</v>
      </c>
      <c r="BA42" s="130"/>
      <c r="BB42" s="130"/>
      <c r="BC42" s="140">
        <f>'[3]Resumen'!C37</f>
        <v>285524.53</v>
      </c>
      <c r="BD42" s="137"/>
      <c r="BE42" s="137"/>
      <c r="BF42" s="137"/>
      <c r="BG42" s="26">
        <f t="shared" si="37"/>
        <v>0</v>
      </c>
      <c r="BH42" s="43">
        <f t="shared" si="38"/>
        <v>0</v>
      </c>
      <c r="BI42" s="43">
        <f t="shared" si="39"/>
        <v>0.4545454545454546</v>
      </c>
      <c r="BJ42" s="43">
        <f t="shared" si="40"/>
        <v>0.5</v>
      </c>
      <c r="BK42" s="43">
        <f t="shared" si="41"/>
        <v>0.5454545454545454</v>
      </c>
      <c r="BL42" s="43">
        <f t="shared" si="42"/>
        <v>0.5909090909090908</v>
      </c>
      <c r="BM42" s="43">
        <f t="shared" si="43"/>
        <v>0.6363636363636364</v>
      </c>
      <c r="BN42" s="43">
        <f t="shared" si="44"/>
        <v>0.6818181818181819</v>
      </c>
      <c r="BO42" s="43">
        <f t="shared" si="45"/>
        <v>0.7272727272727273</v>
      </c>
      <c r="BP42" s="43">
        <f t="shared" si="46"/>
        <v>0.7727272727272727</v>
      </c>
      <c r="BQ42" s="43">
        <f t="shared" si="47"/>
        <v>0.8181818181818181</v>
      </c>
      <c r="BR42" s="43">
        <f t="shared" si="48"/>
        <v>0.8636363636363636</v>
      </c>
      <c r="BS42" s="43">
        <f t="shared" si="49"/>
        <v>0.9090909090909091</v>
      </c>
      <c r="BT42" s="43">
        <f t="shared" si="50"/>
        <v>0.9545454545454546</v>
      </c>
      <c r="BU42" s="43">
        <f t="shared" si="51"/>
        <v>1</v>
      </c>
      <c r="BV42" s="241">
        <f t="shared" si="36"/>
        <v>267185.30156959966</v>
      </c>
      <c r="BW42" s="241">
        <f t="shared" si="52"/>
        <v>0</v>
      </c>
      <c r="BX42" s="241">
        <f t="shared" si="53"/>
        <v>260695.17295491084</v>
      </c>
    </row>
    <row r="43" spans="1:76" ht="12.75" customHeight="1">
      <c r="A43" s="6"/>
      <c r="B43" s="3" t="s">
        <v>33</v>
      </c>
      <c r="C43" s="7">
        <v>4</v>
      </c>
      <c r="D43" s="37">
        <v>0</v>
      </c>
      <c r="E43" s="152"/>
      <c r="F43" s="153">
        <v>0</v>
      </c>
      <c r="G43" s="88">
        <v>0</v>
      </c>
      <c r="H43" s="89"/>
      <c r="I43" s="128"/>
      <c r="J43" s="89"/>
      <c r="K43" s="90">
        <v>0</v>
      </c>
      <c r="L43" s="91">
        <v>0</v>
      </c>
      <c r="M43" s="154"/>
      <c r="N43" s="92"/>
      <c r="O43" s="96">
        <v>0</v>
      </c>
      <c r="P43" s="94"/>
      <c r="Q43" s="95"/>
      <c r="R43" s="94"/>
      <c r="S43" s="155">
        <v>0</v>
      </c>
      <c r="T43" s="115"/>
      <c r="U43" s="155"/>
      <c r="V43" s="156"/>
      <c r="W43" s="58">
        <v>0</v>
      </c>
      <c r="X43" s="58">
        <v>0</v>
      </c>
      <c r="Y43" s="58"/>
      <c r="Z43" s="59"/>
      <c r="AA43" s="77">
        <v>0</v>
      </c>
      <c r="AB43" s="157">
        <v>0</v>
      </c>
      <c r="AC43" s="158"/>
      <c r="AD43" s="63"/>
      <c r="AE43" s="64">
        <v>0</v>
      </c>
      <c r="AF43" s="64">
        <v>0</v>
      </c>
      <c r="AG43" s="159"/>
      <c r="AH43" s="62"/>
      <c r="AI43" s="155">
        <v>0</v>
      </c>
      <c r="AJ43" s="155">
        <v>0</v>
      </c>
      <c r="AK43" s="155"/>
      <c r="AL43" s="156"/>
      <c r="AM43" s="49">
        <v>0</v>
      </c>
      <c r="AN43" s="49">
        <v>0</v>
      </c>
      <c r="AO43" s="49"/>
      <c r="AP43" s="50"/>
      <c r="AQ43" s="160">
        <v>0</v>
      </c>
      <c r="AR43" s="200">
        <v>0</v>
      </c>
      <c r="AS43" s="200"/>
      <c r="AT43" s="200"/>
      <c r="AU43" s="212">
        <v>0</v>
      </c>
      <c r="AV43" s="212">
        <v>0</v>
      </c>
      <c r="AW43" s="212"/>
      <c r="AX43" s="212"/>
      <c r="AY43" s="130">
        <v>0</v>
      </c>
      <c r="AZ43" s="130">
        <v>0</v>
      </c>
      <c r="BA43" s="130"/>
      <c r="BB43" s="130"/>
      <c r="BC43" s="140"/>
      <c r="BD43" s="137"/>
      <c r="BE43" s="137"/>
      <c r="BF43" s="137"/>
      <c r="BG43" s="26">
        <f t="shared" si="37"/>
        <v>0</v>
      </c>
      <c r="BH43" s="43">
        <f t="shared" si="38"/>
        <v>0</v>
      </c>
      <c r="BI43" s="43">
        <f t="shared" si="39"/>
        <v>0</v>
      </c>
      <c r="BJ43" s="43">
        <f t="shared" si="40"/>
        <v>0</v>
      </c>
      <c r="BK43" s="43">
        <f t="shared" si="41"/>
        <v>0</v>
      </c>
      <c r="BL43" s="43">
        <f t="shared" si="42"/>
        <v>0</v>
      </c>
      <c r="BM43" s="43">
        <f t="shared" si="43"/>
        <v>0</v>
      </c>
      <c r="BN43" s="43">
        <f t="shared" si="44"/>
        <v>0</v>
      </c>
      <c r="BO43" s="43">
        <f t="shared" si="45"/>
        <v>0</v>
      </c>
      <c r="BP43" s="43">
        <f t="shared" si="46"/>
        <v>0</v>
      </c>
      <c r="BQ43" s="43">
        <f t="shared" si="47"/>
        <v>0</v>
      </c>
      <c r="BR43" s="43">
        <f t="shared" si="48"/>
        <v>0.25</v>
      </c>
      <c r="BS43" s="43">
        <f t="shared" si="49"/>
        <v>0.5</v>
      </c>
      <c r="BT43" s="43">
        <f t="shared" si="50"/>
        <v>0.75</v>
      </c>
      <c r="BU43" s="43">
        <f t="shared" si="51"/>
        <v>1</v>
      </c>
      <c r="BV43" s="241">
        <f t="shared" si="36"/>
        <v>0</v>
      </c>
      <c r="BW43" s="241">
        <f t="shared" si="52"/>
        <v>0</v>
      </c>
      <c r="BX43" s="241">
        <f t="shared" si="53"/>
        <v>0</v>
      </c>
    </row>
    <row r="44" spans="1:76" ht="12.75" customHeight="1" thickBot="1">
      <c r="A44" s="6"/>
      <c r="B44" s="10" t="s">
        <v>13</v>
      </c>
      <c r="C44" s="11">
        <v>8</v>
      </c>
      <c r="D44" s="41">
        <v>0</v>
      </c>
      <c r="E44" s="152"/>
      <c r="F44" s="163">
        <v>0</v>
      </c>
      <c r="G44" s="88">
        <v>28201.54</v>
      </c>
      <c r="H44" s="97"/>
      <c r="I44" s="128"/>
      <c r="J44" s="97"/>
      <c r="K44" s="90">
        <v>40330.749936</v>
      </c>
      <c r="L44" s="98">
        <v>0</v>
      </c>
      <c r="M44" s="154"/>
      <c r="N44" s="99"/>
      <c r="O44" s="93">
        <v>24699.62</v>
      </c>
      <c r="P44" s="100"/>
      <c r="Q44" s="95"/>
      <c r="R44" s="100"/>
      <c r="S44" s="174">
        <v>0</v>
      </c>
      <c r="T44" s="115"/>
      <c r="U44" s="155"/>
      <c r="V44" s="175"/>
      <c r="W44" s="58">
        <v>30771.72</v>
      </c>
      <c r="X44" s="58">
        <v>0</v>
      </c>
      <c r="Y44" s="58"/>
      <c r="Z44" s="65"/>
      <c r="AA44" s="79">
        <v>26890.07</v>
      </c>
      <c r="AB44" s="157">
        <v>0</v>
      </c>
      <c r="AC44" s="158"/>
      <c r="AD44" s="66"/>
      <c r="AE44" s="64">
        <v>24056.72</v>
      </c>
      <c r="AF44" s="64">
        <v>0</v>
      </c>
      <c r="AG44" s="159"/>
      <c r="AH44" s="67"/>
      <c r="AI44" s="174">
        <v>0</v>
      </c>
      <c r="AJ44" s="155">
        <v>0</v>
      </c>
      <c r="AK44" s="155"/>
      <c r="AL44" s="175"/>
      <c r="AM44" s="49">
        <v>0</v>
      </c>
      <c r="AN44" s="49">
        <v>0</v>
      </c>
      <c r="AO44" s="49"/>
      <c r="AP44" s="51"/>
      <c r="AQ44" s="160">
        <v>0</v>
      </c>
      <c r="AR44" s="201">
        <v>0</v>
      </c>
      <c r="AS44" s="201"/>
      <c r="AT44" s="201"/>
      <c r="AU44" s="213">
        <v>0</v>
      </c>
      <c r="AV44" s="213">
        <v>0</v>
      </c>
      <c r="AW44" s="213"/>
      <c r="AX44" s="213"/>
      <c r="AY44" s="131">
        <v>0</v>
      </c>
      <c r="AZ44" s="131">
        <v>0</v>
      </c>
      <c r="BA44" s="131"/>
      <c r="BB44" s="131"/>
      <c r="BC44" s="140"/>
      <c r="BD44" s="138"/>
      <c r="BE44" s="138"/>
      <c r="BF44" s="138"/>
      <c r="BG44" s="26">
        <f t="shared" si="37"/>
        <v>0</v>
      </c>
      <c r="BH44" s="44">
        <f t="shared" si="38"/>
        <v>0</v>
      </c>
      <c r="BI44" s="43">
        <f t="shared" si="39"/>
        <v>0</v>
      </c>
      <c r="BJ44" s="43">
        <f t="shared" si="40"/>
        <v>0</v>
      </c>
      <c r="BK44" s="43">
        <f t="shared" si="41"/>
        <v>0</v>
      </c>
      <c r="BL44" s="43">
        <f t="shared" si="42"/>
        <v>0</v>
      </c>
      <c r="BM44" s="43">
        <f t="shared" si="43"/>
        <v>0</v>
      </c>
      <c r="BN44" s="43">
        <f t="shared" si="44"/>
        <v>0.125</v>
      </c>
      <c r="BO44" s="43">
        <f t="shared" si="45"/>
        <v>0.25</v>
      </c>
      <c r="BP44" s="43">
        <f t="shared" si="46"/>
        <v>0.375</v>
      </c>
      <c r="BQ44" s="43">
        <f t="shared" si="47"/>
        <v>0.5</v>
      </c>
      <c r="BR44" s="43">
        <f t="shared" si="48"/>
        <v>0.625</v>
      </c>
      <c r="BS44" s="43">
        <f t="shared" si="49"/>
        <v>0.75</v>
      </c>
      <c r="BT44" s="43">
        <f t="shared" si="50"/>
        <v>0.875</v>
      </c>
      <c r="BU44" s="43">
        <f t="shared" si="51"/>
        <v>1</v>
      </c>
      <c r="BV44" s="241">
        <f t="shared" si="36"/>
        <v>153091.8132994501</v>
      </c>
      <c r="BW44" s="241">
        <f t="shared" si="52"/>
        <v>109409.23365344772</v>
      </c>
      <c r="BX44" s="241">
        <f t="shared" si="53"/>
        <v>8012.414080647164</v>
      </c>
    </row>
    <row r="45" spans="1:76" s="1" customFormat="1" ht="12.75" customHeight="1" thickBot="1">
      <c r="A45" s="9"/>
      <c r="B45" s="13" t="s">
        <v>34</v>
      </c>
      <c r="C45" s="18"/>
      <c r="D45" s="38">
        <v>64380215.578288</v>
      </c>
      <c r="E45" s="38"/>
      <c r="F45" s="38">
        <v>36745444.950886555</v>
      </c>
      <c r="G45" s="68">
        <v>1262365.3598000002</v>
      </c>
      <c r="H45" s="68">
        <v>0</v>
      </c>
      <c r="I45" s="68"/>
      <c r="J45" s="68"/>
      <c r="K45" s="117">
        <v>2422005.5850740555</v>
      </c>
      <c r="L45" s="117">
        <v>315949</v>
      </c>
      <c r="M45" s="117"/>
      <c r="N45" s="117"/>
      <c r="O45" s="69">
        <v>2468106.68</v>
      </c>
      <c r="P45" s="69">
        <v>0</v>
      </c>
      <c r="Q45" s="69"/>
      <c r="R45" s="69"/>
      <c r="S45" s="121">
        <v>2636963</v>
      </c>
      <c r="T45" s="122">
        <v>0</v>
      </c>
      <c r="U45" s="122"/>
      <c r="V45" s="123"/>
      <c r="W45" s="68">
        <v>2901614.0900000003</v>
      </c>
      <c r="X45" s="68">
        <v>0</v>
      </c>
      <c r="Y45" s="68"/>
      <c r="Z45" s="68"/>
      <c r="AA45" s="117">
        <v>4650052.8100000005</v>
      </c>
      <c r="AB45" s="117">
        <v>556386.0700000001</v>
      </c>
      <c r="AC45" s="117"/>
      <c r="AD45" s="117"/>
      <c r="AE45" s="69">
        <v>5437854.699999999</v>
      </c>
      <c r="AF45" s="69">
        <v>0</v>
      </c>
      <c r="AG45" s="69"/>
      <c r="AH45" s="118"/>
      <c r="AI45" s="121">
        <v>7755169.099999997</v>
      </c>
      <c r="AJ45" s="122">
        <v>0</v>
      </c>
      <c r="AK45" s="122"/>
      <c r="AL45" s="123"/>
      <c r="AM45" s="52">
        <v>5445007.671999998</v>
      </c>
      <c r="AN45" s="52">
        <v>0</v>
      </c>
      <c r="AO45" s="52"/>
      <c r="AP45" s="52"/>
      <c r="AQ45" s="210">
        <v>6483412.960000003</v>
      </c>
      <c r="AR45" s="205">
        <v>0</v>
      </c>
      <c r="AS45" s="205"/>
      <c r="AT45" s="205"/>
      <c r="AU45" s="217">
        <v>4744163.729999997</v>
      </c>
      <c r="AV45" s="217">
        <v>0</v>
      </c>
      <c r="AW45" s="217"/>
      <c r="AX45" s="217"/>
      <c r="AY45" s="134">
        <v>8655575.757999996</v>
      </c>
      <c r="AZ45" s="134">
        <v>0</v>
      </c>
      <c r="BA45" s="134"/>
      <c r="BB45" s="134"/>
      <c r="BC45" s="141">
        <f>+SUM(BC14:BC44)</f>
        <v>8595478.489999998</v>
      </c>
      <c r="BD45" s="141">
        <f>+SUM(BD14:BD44)</f>
        <v>0</v>
      </c>
      <c r="BE45" s="141"/>
      <c r="BF45" s="141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242">
        <f>SUM(BV14:BV44)</f>
        <v>114252832.66800815</v>
      </c>
      <c r="BW45" s="242">
        <f>SUM(BW14:BW44)</f>
        <v>5813348.77654505</v>
      </c>
      <c r="BX45" s="242">
        <f>SUM(BX14:BX44)</f>
        <v>50436599.10438356</v>
      </c>
    </row>
    <row r="46" spans="1:76" ht="12.75" customHeight="1" thickBot="1">
      <c r="A46" s="372" t="s">
        <v>35</v>
      </c>
      <c r="B46" s="19" t="s">
        <v>36</v>
      </c>
      <c r="C46" s="20">
        <v>22</v>
      </c>
      <c r="D46" s="42">
        <v>2957226.500730681</v>
      </c>
      <c r="E46" s="152"/>
      <c r="F46" s="176">
        <v>1915114.0768671127</v>
      </c>
      <c r="G46" s="88">
        <v>383603.42</v>
      </c>
      <c r="H46" s="111"/>
      <c r="I46" s="128"/>
      <c r="J46" s="111"/>
      <c r="K46" s="90">
        <v>723366.95</v>
      </c>
      <c r="L46" s="112"/>
      <c r="M46" s="154"/>
      <c r="N46" s="113"/>
      <c r="O46" s="93">
        <v>345218.57</v>
      </c>
      <c r="P46" s="114"/>
      <c r="Q46" s="95"/>
      <c r="R46" s="114"/>
      <c r="S46" s="177">
        <v>343113</v>
      </c>
      <c r="T46" s="178"/>
      <c r="U46" s="155"/>
      <c r="V46" s="179"/>
      <c r="W46" s="58">
        <v>288347.67</v>
      </c>
      <c r="X46" s="58">
        <v>0</v>
      </c>
      <c r="Y46" s="58"/>
      <c r="Z46" s="80"/>
      <c r="AA46" s="77">
        <v>301261.25000000006</v>
      </c>
      <c r="AB46" s="157">
        <v>0</v>
      </c>
      <c r="AC46" s="158"/>
      <c r="AD46" s="81"/>
      <c r="AE46" s="82">
        <v>418664.33</v>
      </c>
      <c r="AF46" s="64">
        <v>0</v>
      </c>
      <c r="AG46" s="159"/>
      <c r="AH46" s="83"/>
      <c r="AI46" s="177">
        <v>191547.63</v>
      </c>
      <c r="AJ46" s="155">
        <v>0</v>
      </c>
      <c r="AK46" s="155"/>
      <c r="AL46" s="179"/>
      <c r="AM46" s="49">
        <v>284788.3</v>
      </c>
      <c r="AN46" s="49">
        <v>0</v>
      </c>
      <c r="AO46" s="49"/>
      <c r="AP46" s="180"/>
      <c r="AQ46" s="160">
        <v>417455.7888913727</v>
      </c>
      <c r="AR46" s="206">
        <v>0</v>
      </c>
      <c r="AS46" s="206"/>
      <c r="AT46" s="206"/>
      <c r="AU46" s="218">
        <v>846640.6300000001</v>
      </c>
      <c r="AV46" s="218">
        <v>0</v>
      </c>
      <c r="AW46" s="218"/>
      <c r="AX46" s="218"/>
      <c r="AY46" s="135">
        <v>696982</v>
      </c>
      <c r="AZ46" s="135">
        <v>0</v>
      </c>
      <c r="BA46" s="135"/>
      <c r="BB46" s="135"/>
      <c r="BC46" s="142">
        <f>'[3]Resumen'!$C$40</f>
        <v>611593.03</v>
      </c>
      <c r="BD46" s="142"/>
      <c r="BE46" s="142"/>
      <c r="BF46" s="142"/>
      <c r="BG46" s="26">
        <f>IF(D46=0,0,2001-(D46-F46)*C46/D46)</f>
        <v>1993.2473056022818</v>
      </c>
      <c r="BH46" s="48">
        <f>IF((1-($BV$2-$BG46)/$C46)&gt;0,(1-($BV$2-$BG46)/$C46),0)</f>
        <v>0.05669570919462785</v>
      </c>
      <c r="BI46" s="43">
        <f>IF((1-($BV$2-G$2)/$C46)&gt;0,(1-($BV$2-G$2)/$C46),0)</f>
        <v>0.4545454545454546</v>
      </c>
      <c r="BJ46" s="43">
        <f>IF((1-($BV$2-K$2)/$C46)&gt;0,(1-($BV$2-K$2)/$C46),0)</f>
        <v>0.5</v>
      </c>
      <c r="BK46" s="43">
        <f>IF((1-($BV$2-O$2)/$C46)&gt;0,(1-($BV$2-O$2)/$C46),0)</f>
        <v>0.5454545454545454</v>
      </c>
      <c r="BL46" s="43">
        <f>IF((1-($BV$2-S$2)/$C46)&gt;0,(1-($BV$2-S$2)/$C46),0)</f>
        <v>0.5909090909090908</v>
      </c>
      <c r="BM46" s="43">
        <f>IF((1-($BV$2-W$2)/$C46)&gt;0,(1-($BV$2-W$2)/$C46),0)</f>
        <v>0.6363636363636364</v>
      </c>
      <c r="BN46" s="43">
        <f>IF((1-($BV$2-AA$2)/$C46)&gt;0,(1-($BV$2-AA$2)/$C46),0)</f>
        <v>0.6818181818181819</v>
      </c>
      <c r="BO46" s="43">
        <f>IF((1-($BV$2-AE$2)/$C46)&gt;0,(1-($BV$2-AE$2)/$C46),0)</f>
        <v>0.7272727272727273</v>
      </c>
      <c r="BP46" s="43">
        <f>IF((1-($BV$2-AI$2)/$C46)&gt;0,(1-($BV$2-AI$2)/$C46),0)</f>
        <v>0.7727272727272727</v>
      </c>
      <c r="BQ46" s="43">
        <f>IF((1-($BV$2-AM$2)/$C46)&gt;0,(1-($BV$2-AM$2)/$C46),0)</f>
        <v>0.8181818181818181</v>
      </c>
      <c r="BR46" s="43">
        <f>IF((1-($BV$2-AQ$2)/$C46)&gt;0,(1-($BV$2-AQ$2)/$C46),0)</f>
        <v>0.8636363636363636</v>
      </c>
      <c r="BS46" s="43">
        <f>IF((1-($BV$2-AU$2)/$C46)&gt;0,(1-($BV$2-AU$2)/$C46),0)</f>
        <v>0.9090909090909091</v>
      </c>
      <c r="BT46" s="43">
        <f>IF((1-($BV$2-AY$2)/$C46)&gt;0,(1-($BV$2-AY$2)/$C46),0)</f>
        <v>0.9545454545454546</v>
      </c>
      <c r="BU46" s="43">
        <f>IF((1-($BV$2-BC$2)/$C46)&gt;0,(1-($BV$2-BC$2)/$C46),0)</f>
        <v>1</v>
      </c>
      <c r="BV46" s="241">
        <f>D46-E46+(G46-I46)*G$62+(K46-M46)*K$62+(O46-Q46)*O$62+(S46-U46)*S$62+(W46-Y46)*W$62+(AA46-AC46)*AA$62+(AE46-AG46)*AE$62+(AI46-AK46)*AI$62+(AM46-AO46)*AM$62+(AQ46-AR46)*$AQ$62+(AU46-AV46)*$AU$62+(AY46-AZ46)*$AY$62+(BC46-BD46)*$BC$62</f>
        <v>8652664.096222054</v>
      </c>
      <c r="BW46" s="241">
        <f>BV46-(IF(BH46=0,0,D46-E46)+IF(BI46=0,0,(G46-I46)*G$62)+IF(BJ46=0,0,(K46-M46)*K$62)+IF(BK46=0,0,(O46-Q46)*O$62)+IF(BL46=0,0,(S46-U46)*S$62)+IF(BM46=0,0,(W46-Y46)*W$62)+IF(BN46=0,0,(AA46-AC46)*AA$62)+IF(BO46=0,0,(AE46-AG46)*AE$62)+IF(BP46=0,0,(AI46-AK46)*AI$62)+IF(BQ46=0,0,(AM46-AO46)*AM$62)+IF(BR46=0,0,(AQ46-AS46)*$AQ$62)+IF(BS46=0,0,(AU46-AW46)*$AU$62)+IF(BT46=0,0,(AY46-BA46)*$AY$62)+IF(BU46=0,0,(BC46-BE46)*$BC$62))</f>
        <v>0</v>
      </c>
      <c r="BX46" s="241">
        <f>(D46-E46)*BH46+((G46-H46-(I46-J46))*G$62)*BI46+((K46-L46-(M46-N46))*K$62)*BJ46+((O46-P46-(Q46-R46))*O$62)*BK46+((S46-T46-(U46-V46))*S$62)*BL46+((W46-X46-(Y46-Z46))*W$62)*BM46+((AA46-AB46-(AC46-AD46))*AA$62)*BN46+((AE46-AF46-(AG46-AH46))*AE$62)*BO46+((AI46-AJ46-(AK46-AL46))*AI$62)*BP46+((AM46-AN46)*BQ46-(AO46-AP46))*$AM$62+((AQ46-AR46)*BR46-(AS46-AT46))*$AQ$62+((AU46-AV46)*BS46-(AW46-AX46))*$AU$62+((AY46-AZ46)*BT46-(BA46-BB46))*$AY$62+((BC46-BD46)*BU46-(BF46-BG46))*$BC$62</f>
        <v>4449585.775525665</v>
      </c>
    </row>
    <row r="47" spans="1:76" s="1" customFormat="1" ht="12.75" customHeight="1" thickBot="1">
      <c r="A47" s="374"/>
      <c r="B47" s="13" t="s">
        <v>37</v>
      </c>
      <c r="C47" s="18"/>
      <c r="D47" s="38">
        <v>2957226.500730681</v>
      </c>
      <c r="E47" s="38"/>
      <c r="F47" s="38">
        <v>1915114.0768671127</v>
      </c>
      <c r="G47" s="68">
        <v>383603.42</v>
      </c>
      <c r="H47" s="68">
        <v>0</v>
      </c>
      <c r="I47" s="68"/>
      <c r="J47" s="68"/>
      <c r="K47" s="117">
        <v>723366.95</v>
      </c>
      <c r="L47" s="117">
        <v>0</v>
      </c>
      <c r="M47" s="117"/>
      <c r="N47" s="117"/>
      <c r="O47" s="69">
        <v>345218.57</v>
      </c>
      <c r="P47" s="69">
        <v>0</v>
      </c>
      <c r="Q47" s="69"/>
      <c r="R47" s="69"/>
      <c r="S47" s="121">
        <v>343113</v>
      </c>
      <c r="T47" s="122">
        <v>0</v>
      </c>
      <c r="U47" s="122"/>
      <c r="V47" s="123"/>
      <c r="W47" s="68">
        <v>288347.67</v>
      </c>
      <c r="X47" s="68">
        <v>0</v>
      </c>
      <c r="Y47" s="68"/>
      <c r="Z47" s="68"/>
      <c r="AA47" s="117">
        <v>301261.25000000006</v>
      </c>
      <c r="AB47" s="117">
        <v>0</v>
      </c>
      <c r="AC47" s="117"/>
      <c r="AD47" s="117"/>
      <c r="AE47" s="69">
        <v>418664.33</v>
      </c>
      <c r="AF47" s="69">
        <v>0</v>
      </c>
      <c r="AG47" s="69"/>
      <c r="AH47" s="118"/>
      <c r="AI47" s="121">
        <v>191547.63</v>
      </c>
      <c r="AJ47" s="122">
        <v>0</v>
      </c>
      <c r="AK47" s="122"/>
      <c r="AL47" s="123"/>
      <c r="AM47" s="52">
        <v>284788.3</v>
      </c>
      <c r="AN47" s="52">
        <v>0</v>
      </c>
      <c r="AO47" s="52"/>
      <c r="AP47" s="52"/>
      <c r="AQ47" s="210">
        <v>417455.7888913727</v>
      </c>
      <c r="AR47" s="205">
        <v>0</v>
      </c>
      <c r="AS47" s="205"/>
      <c r="AT47" s="205"/>
      <c r="AU47" s="217">
        <v>846640.6300000001</v>
      </c>
      <c r="AV47" s="217">
        <v>0</v>
      </c>
      <c r="AW47" s="217"/>
      <c r="AX47" s="217"/>
      <c r="AY47" s="134">
        <v>696982</v>
      </c>
      <c r="AZ47" s="134">
        <v>0</v>
      </c>
      <c r="BA47" s="134"/>
      <c r="BB47" s="134"/>
      <c r="BC47" s="141">
        <f>+BC46</f>
        <v>611593.03</v>
      </c>
      <c r="BD47" s="141">
        <f>+BD46</f>
        <v>0</v>
      </c>
      <c r="BE47" s="141"/>
      <c r="BF47" s="141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242">
        <f>BV46</f>
        <v>8652664.096222054</v>
      </c>
      <c r="BW47" s="242">
        <f>BW46</f>
        <v>0</v>
      </c>
      <c r="BX47" s="242">
        <f>BX46</f>
        <v>4449585.775525665</v>
      </c>
    </row>
    <row r="48" spans="1:76" ht="12.75" customHeight="1">
      <c r="A48" s="372" t="s">
        <v>38</v>
      </c>
      <c r="B48" s="27" t="s">
        <v>17</v>
      </c>
      <c r="C48" s="12">
        <v>4</v>
      </c>
      <c r="D48" s="39">
        <v>0</v>
      </c>
      <c r="E48" s="152"/>
      <c r="F48" s="181">
        <v>0</v>
      </c>
      <c r="G48" s="88">
        <v>0</v>
      </c>
      <c r="H48" s="101"/>
      <c r="I48" s="128"/>
      <c r="J48" s="101"/>
      <c r="K48" s="90">
        <v>0</v>
      </c>
      <c r="L48" s="102"/>
      <c r="M48" s="154"/>
      <c r="N48" s="103"/>
      <c r="O48" s="93">
        <v>0</v>
      </c>
      <c r="P48" s="104"/>
      <c r="Q48" s="95"/>
      <c r="R48" s="104"/>
      <c r="S48" s="167">
        <v>0</v>
      </c>
      <c r="T48" s="182"/>
      <c r="U48" s="155"/>
      <c r="V48" s="168"/>
      <c r="W48" s="58">
        <v>0</v>
      </c>
      <c r="X48" s="58">
        <v>0</v>
      </c>
      <c r="Y48" s="58"/>
      <c r="Z48" s="70"/>
      <c r="AA48" s="77">
        <v>0</v>
      </c>
      <c r="AB48" s="157">
        <v>0</v>
      </c>
      <c r="AC48" s="158"/>
      <c r="AD48" s="72"/>
      <c r="AE48" s="64">
        <v>0</v>
      </c>
      <c r="AF48" s="64">
        <v>0</v>
      </c>
      <c r="AG48" s="159"/>
      <c r="AH48" s="73"/>
      <c r="AI48" s="167">
        <v>0</v>
      </c>
      <c r="AJ48" s="155">
        <v>0</v>
      </c>
      <c r="AK48" s="155"/>
      <c r="AL48" s="168"/>
      <c r="AM48" s="49">
        <v>0</v>
      </c>
      <c r="AN48" s="49">
        <v>0</v>
      </c>
      <c r="AO48" s="49"/>
      <c r="AP48" s="183"/>
      <c r="AQ48" s="160">
        <v>0</v>
      </c>
      <c r="AR48" s="203">
        <v>0</v>
      </c>
      <c r="AS48" s="203"/>
      <c r="AT48" s="203"/>
      <c r="AU48" s="215">
        <v>0</v>
      </c>
      <c r="AV48" s="215">
        <v>0</v>
      </c>
      <c r="AW48" s="215"/>
      <c r="AX48" s="215"/>
      <c r="AY48" s="133">
        <v>0</v>
      </c>
      <c r="AZ48" s="133">
        <v>0</v>
      </c>
      <c r="BA48" s="133"/>
      <c r="BB48" s="133"/>
      <c r="BC48" s="140"/>
      <c r="BD48" s="140"/>
      <c r="BE48" s="140"/>
      <c r="BF48" s="140"/>
      <c r="BG48" s="26">
        <f aca="true" t="shared" si="54" ref="BG48:BG57">IF(D48=0,0,2001-(D48-F48)*C48/D48)</f>
        <v>0</v>
      </c>
      <c r="BH48" s="46">
        <f aca="true" t="shared" si="55" ref="BH48:BH57">IF((1-($BV$2-$BG48)/$C48)&gt;0,(1-($BV$2-$BG48)/$C48),0)</f>
        <v>0</v>
      </c>
      <c r="BI48" s="43">
        <f aca="true" t="shared" si="56" ref="BI48:BI57">IF((1-($BV$2-G$2)/$C48)&gt;0,(1-($BV$2-G$2)/$C48),0)</f>
        <v>0</v>
      </c>
      <c r="BJ48" s="43">
        <f aca="true" t="shared" si="57" ref="BJ48:BJ57">IF((1-($BV$2-K$2)/$C48)&gt;0,(1-($BV$2-K$2)/$C48),0)</f>
        <v>0</v>
      </c>
      <c r="BK48" s="43">
        <f aca="true" t="shared" si="58" ref="BK48:BK57">IF((1-($BV$2-O$2)/$C48)&gt;0,(1-($BV$2-O$2)/$C48),0)</f>
        <v>0</v>
      </c>
      <c r="BL48" s="43">
        <f aca="true" t="shared" si="59" ref="BL48:BL57">IF((1-($BV$2-S$2)/$C48)&gt;0,(1-($BV$2-S$2)/$C48),0)</f>
        <v>0</v>
      </c>
      <c r="BM48" s="43">
        <f aca="true" t="shared" si="60" ref="BM48:BM57">IF((1-($BV$2-W$2)/$C48)&gt;0,(1-($BV$2-W$2)/$C48),0)</f>
        <v>0</v>
      </c>
      <c r="BN48" s="43">
        <f aca="true" t="shared" si="61" ref="BN48:BN57">IF((1-($BV$2-AA$2)/$C48)&gt;0,(1-($BV$2-AA$2)/$C48),0)</f>
        <v>0</v>
      </c>
      <c r="BO48" s="43">
        <f aca="true" t="shared" si="62" ref="BO48:BO57">IF((1-($BV$2-AE$2)/$C48)&gt;0,(1-($BV$2-AE$2)/$C48),0)</f>
        <v>0</v>
      </c>
      <c r="BP48" s="43">
        <f aca="true" t="shared" si="63" ref="BP48:BP57">IF((1-($BV$2-AI$2)/$C48)&gt;0,(1-($BV$2-AI$2)/$C48),0)</f>
        <v>0</v>
      </c>
      <c r="BQ48" s="43">
        <f aca="true" t="shared" si="64" ref="BQ48:BQ57">IF((1-($BV$2-AM$2)/$C48)&gt;0,(1-($BV$2-AM$2)/$C48),0)</f>
        <v>0</v>
      </c>
      <c r="BR48" s="43">
        <f aca="true" t="shared" si="65" ref="BR48:BR57">IF((1-($BV$2-AQ$2)/$C48)&gt;0,(1-($BV$2-AQ$2)/$C48),0)</f>
        <v>0.25</v>
      </c>
      <c r="BS48" s="43">
        <f aca="true" t="shared" si="66" ref="BS48:BS57">IF((1-($BV$2-AU$2)/$C48)&gt;0,(1-($BV$2-AU$2)/$C48),0)</f>
        <v>0.5</v>
      </c>
      <c r="BT48" s="43">
        <f aca="true" t="shared" si="67" ref="BT48:BT57">IF((1-($BV$2-AY$2)/$C48)&gt;0,(1-($BV$2-AY$2)/$C48),0)</f>
        <v>0.75</v>
      </c>
      <c r="BU48" s="43">
        <f aca="true" t="shared" si="68" ref="BU48:BU57">IF((1-($BV$2-BC$2)/$C48)&gt;0,(1-($BV$2-BC$2)/$C48),0)</f>
        <v>1</v>
      </c>
      <c r="BV48" s="241">
        <f>D48-E48+(G48-I48)*G$63+(K48-M48)*K$63+(O48-Q48)*O$63+(S48-U48)*S$63+(W48-Y48)*W$63+(AA48-AC48)*AA$63+(AE48-AG48)*AE$63+(AI48-AK48)*AI$63+(AM48-AO48)*AM$63+(AQ48-AS48)*$AQ$63+(AU48-AW48)*$AU$63+(AY48-BA48)*$AY$63+(BC48-BE48)*$BC$63</f>
        <v>0</v>
      </c>
      <c r="BW48" s="241">
        <f>BV48-(IF(BH48=0,0,D48-E48)+IF(BI48=0,0,(G48-I48)*G$63)+IF(BJ48=0,0,(K48-M48)*K$63)+IF(BK48=0,0,(O48-Q48)*O$63)+IF(BL48=0,0,(S48-U48)*S$63)+IF(BM48=0,0,(W48-Y48)*W$63)+IF(BN48=0,0,(AA48-AC48)*AA$63)+IF(BO48=0,0,(AE48-AG48)*AE$63)+IF(BP48=0,0,(AI48-AK48)*AI$63)+IF(BQ48=0,0,(AM48-AO48)*AM$63)+IF(BR48=0,0,(AQ48-AS48)*$AQ$63)+IF(BS48=0,0,(AU48-AW48)*$AU$63)+IF(BT48=0,0,(AY48-BA48)*$AY$63)+IF(BU48=0,0,(BC48-BE48)*$BC$63))</f>
        <v>0</v>
      </c>
      <c r="BX48" s="241">
        <f aca="true" t="shared" si="69" ref="BX48:BX57">(D48-E48)*BH48+((G48-H48-(I48-J48))*G$63)*BI48+((K48-L48-(M48-N48))*K$63)*BJ48+((O48-P48-(Q48-R48))*O$63)*BK48+((S48-T48-(U48-V48))*S$63)*BL48+((W48-X48-(Y48-Z48))*W$63)*BM48+((AA48-AB48-(AC48-AD48))*AA$63)*BN48+((AE48-AF48-(AG48-AH48))*AE$63)*BO48+((AI48-AJ48-(AK48-AL48))*AI$63)*BP48+((AM48-AN48)*BQ48-(AO48-AP48))*$AM$63+((AQ48-AR48)*BR48-(AS48-AT48))*$AQ$63+((AU48-AV48)*BS48-(AW48-AX48))*$AU$63+((AY48-AZ48)*BT48-(BA48-BB48))*$AY$63+((BC48-BD48)*BU48-(BF48-BG48))*$BC$63</f>
        <v>0</v>
      </c>
    </row>
    <row r="49" spans="1:76" ht="12.75" customHeight="1">
      <c r="A49" s="373"/>
      <c r="B49" s="28" t="s">
        <v>39</v>
      </c>
      <c r="C49" s="17">
        <v>1000</v>
      </c>
      <c r="D49" s="37">
        <v>0</v>
      </c>
      <c r="E49" s="152"/>
      <c r="F49" s="161">
        <v>0</v>
      </c>
      <c r="G49" s="88">
        <v>0</v>
      </c>
      <c r="H49" s="89"/>
      <c r="I49" s="128"/>
      <c r="J49" s="89"/>
      <c r="K49" s="90">
        <v>0</v>
      </c>
      <c r="L49" s="91"/>
      <c r="M49" s="154"/>
      <c r="N49" s="92"/>
      <c r="O49" s="96">
        <v>0</v>
      </c>
      <c r="P49" s="94"/>
      <c r="Q49" s="95"/>
      <c r="R49" s="94"/>
      <c r="S49" s="155">
        <v>0</v>
      </c>
      <c r="T49" s="184"/>
      <c r="U49" s="155"/>
      <c r="V49" s="156"/>
      <c r="W49" s="58">
        <v>0</v>
      </c>
      <c r="X49" s="58">
        <v>0</v>
      </c>
      <c r="Y49" s="58"/>
      <c r="Z49" s="59"/>
      <c r="AA49" s="77">
        <v>0</v>
      </c>
      <c r="AB49" s="157">
        <v>0</v>
      </c>
      <c r="AC49" s="158"/>
      <c r="AD49" s="63"/>
      <c r="AE49" s="64">
        <v>0</v>
      </c>
      <c r="AF49" s="64">
        <v>0</v>
      </c>
      <c r="AG49" s="159"/>
      <c r="AH49" s="62"/>
      <c r="AI49" s="155">
        <v>0</v>
      </c>
      <c r="AJ49" s="155">
        <v>0</v>
      </c>
      <c r="AK49" s="155"/>
      <c r="AL49" s="156"/>
      <c r="AM49" s="49">
        <v>0</v>
      </c>
      <c r="AN49" s="49">
        <v>0</v>
      </c>
      <c r="AO49" s="49"/>
      <c r="AP49" s="185"/>
      <c r="AQ49" s="160">
        <v>0</v>
      </c>
      <c r="AR49" s="200">
        <v>0</v>
      </c>
      <c r="AS49" s="200"/>
      <c r="AT49" s="200"/>
      <c r="AU49" s="212">
        <v>0</v>
      </c>
      <c r="AV49" s="212">
        <v>0</v>
      </c>
      <c r="AW49" s="212"/>
      <c r="AX49" s="212"/>
      <c r="AY49" s="130">
        <v>0</v>
      </c>
      <c r="AZ49" s="130">
        <v>0</v>
      </c>
      <c r="BA49" s="130"/>
      <c r="BB49" s="130"/>
      <c r="BC49" s="140"/>
      <c r="BD49" s="137"/>
      <c r="BE49" s="137"/>
      <c r="BF49" s="137"/>
      <c r="BG49" s="26">
        <f t="shared" si="54"/>
        <v>0</v>
      </c>
      <c r="BH49" s="46">
        <f t="shared" si="55"/>
        <v>0</v>
      </c>
      <c r="BI49" s="43">
        <f t="shared" si="56"/>
        <v>0.988</v>
      </c>
      <c r="BJ49" s="43">
        <f t="shared" si="57"/>
        <v>0.989</v>
      </c>
      <c r="BK49" s="43">
        <f t="shared" si="58"/>
        <v>0.99</v>
      </c>
      <c r="BL49" s="43">
        <f t="shared" si="59"/>
        <v>0.991</v>
      </c>
      <c r="BM49" s="43">
        <f t="shared" si="60"/>
        <v>0.992</v>
      </c>
      <c r="BN49" s="43">
        <f t="shared" si="61"/>
        <v>0.993</v>
      </c>
      <c r="BO49" s="43">
        <f t="shared" si="62"/>
        <v>0.994</v>
      </c>
      <c r="BP49" s="43">
        <f t="shared" si="63"/>
        <v>0.995</v>
      </c>
      <c r="BQ49" s="43">
        <f t="shared" si="64"/>
        <v>0.996</v>
      </c>
      <c r="BR49" s="43">
        <f t="shared" si="65"/>
        <v>0.997</v>
      </c>
      <c r="BS49" s="43">
        <f t="shared" si="66"/>
        <v>0.998</v>
      </c>
      <c r="BT49" s="43">
        <f t="shared" si="67"/>
        <v>0.999</v>
      </c>
      <c r="BU49" s="43">
        <f t="shared" si="68"/>
        <v>1</v>
      </c>
      <c r="BV49" s="241">
        <f>D49-E49+(G49-I49)*G$63+(K49-M49)*K$63+(O49-Q49)*O$63+(S49-U49)*S$63+(W49-Y49)*W$63+(AA49-AC49)*AA$63+(AE49-AG49)*AE$63+(AI49-AK49)*AI$63+(AM49-AO49)*AM$63+(AQ49-AS49)*$AQ$63+(AU49-AW49)*$AU$63+(AY49-BA49)*$AY$63+(BC49-BE49)*$BC$63</f>
        <v>0</v>
      </c>
      <c r="BW49" s="241">
        <f aca="true" t="shared" si="70" ref="BW49:BW57">BV49-(IF(BH49=0,0,D49-E49)+IF(BI49=0,0,(G49-I49)*G$63)+IF(BJ49=0,0,(K49-M49)*K$63)+IF(BK49=0,0,(O49-Q49)*O$63)+IF(BL49=0,0,(S49-U49)*S$63)+IF(BM49=0,0,(W49-Y49)*W$63)+IF(BN49=0,0,(AA49-AC49)*AA$63)+IF(BO49=0,0,(AE49-AG49)*AE$63)+IF(BP49=0,0,(AI49-AK49)*AI$63)+IF(BQ49=0,0,(AM49-AO49)*AM$63)+IF(BR49=0,0,(AQ49-AS49)*$AQ$63)+IF(BS49=0,0,(AU49-AW49)*$AU$63)+IF(BT49=0,0,(AY49-BA49)*$AY$63)+IF(BU49=0,0,(BC49-BE49)*$BC$63))</f>
        <v>0</v>
      </c>
      <c r="BX49" s="241">
        <f t="shared" si="69"/>
        <v>0</v>
      </c>
    </row>
    <row r="50" spans="1:76" ht="12.75" customHeight="1">
      <c r="A50" s="373"/>
      <c r="B50" s="28" t="s">
        <v>9</v>
      </c>
      <c r="C50" s="7">
        <v>40</v>
      </c>
      <c r="D50" s="37">
        <v>1075230.20478759</v>
      </c>
      <c r="E50" s="152"/>
      <c r="F50" s="153">
        <v>828035.68623604</v>
      </c>
      <c r="G50" s="88">
        <v>0</v>
      </c>
      <c r="H50" s="89"/>
      <c r="I50" s="128"/>
      <c r="J50" s="89"/>
      <c r="K50" s="90">
        <v>0</v>
      </c>
      <c r="L50" s="91"/>
      <c r="M50" s="154"/>
      <c r="N50" s="92"/>
      <c r="O50" s="96">
        <v>0</v>
      </c>
      <c r="P50" s="94"/>
      <c r="Q50" s="95"/>
      <c r="R50" s="94"/>
      <c r="S50" s="155">
        <v>0</v>
      </c>
      <c r="T50" s="184"/>
      <c r="U50" s="155"/>
      <c r="V50" s="156"/>
      <c r="W50" s="58">
        <v>0</v>
      </c>
      <c r="X50" s="58">
        <v>0</v>
      </c>
      <c r="Y50" s="58"/>
      <c r="Z50" s="59"/>
      <c r="AA50" s="77">
        <v>26826.64</v>
      </c>
      <c r="AB50" s="157">
        <v>0</v>
      </c>
      <c r="AC50" s="158"/>
      <c r="AD50" s="63"/>
      <c r="AE50" s="64">
        <v>0</v>
      </c>
      <c r="AF50" s="64">
        <v>0</v>
      </c>
      <c r="AG50" s="159"/>
      <c r="AH50" s="62"/>
      <c r="AI50" s="155">
        <v>0</v>
      </c>
      <c r="AJ50" s="155">
        <v>0</v>
      </c>
      <c r="AK50" s="155"/>
      <c r="AL50" s="156"/>
      <c r="AM50" s="49">
        <v>0</v>
      </c>
      <c r="AN50" s="49">
        <v>0</v>
      </c>
      <c r="AO50" s="49"/>
      <c r="AP50" s="185"/>
      <c r="AQ50" s="160">
        <v>0</v>
      </c>
      <c r="AR50" s="200">
        <v>0</v>
      </c>
      <c r="AS50" s="200"/>
      <c r="AT50" s="200"/>
      <c r="AU50" s="212">
        <v>0</v>
      </c>
      <c r="AV50" s="212">
        <v>0</v>
      </c>
      <c r="AW50" s="212"/>
      <c r="AX50" s="212"/>
      <c r="AY50" s="130">
        <v>0</v>
      </c>
      <c r="AZ50" s="130">
        <v>0</v>
      </c>
      <c r="BA50" s="130"/>
      <c r="BB50" s="130"/>
      <c r="BC50" s="140"/>
      <c r="BD50" s="137"/>
      <c r="BE50" s="137"/>
      <c r="BF50" s="137"/>
      <c r="BG50" s="26">
        <f t="shared" si="54"/>
        <v>1991.8040336868928</v>
      </c>
      <c r="BH50" s="43">
        <f t="shared" si="55"/>
        <v>0.44510084217232015</v>
      </c>
      <c r="BI50" s="43">
        <f t="shared" si="56"/>
        <v>0.7</v>
      </c>
      <c r="BJ50" s="43">
        <f t="shared" si="57"/>
        <v>0.725</v>
      </c>
      <c r="BK50" s="43">
        <f t="shared" si="58"/>
        <v>0.75</v>
      </c>
      <c r="BL50" s="43">
        <f t="shared" si="59"/>
        <v>0.775</v>
      </c>
      <c r="BM50" s="43">
        <f t="shared" si="60"/>
        <v>0.8</v>
      </c>
      <c r="BN50" s="43">
        <f t="shared" si="61"/>
        <v>0.825</v>
      </c>
      <c r="BO50" s="43">
        <f t="shared" si="62"/>
        <v>0.85</v>
      </c>
      <c r="BP50" s="43">
        <f t="shared" si="63"/>
        <v>0.875</v>
      </c>
      <c r="BQ50" s="43">
        <f t="shared" si="64"/>
        <v>0.9</v>
      </c>
      <c r="BR50" s="43">
        <f t="shared" si="65"/>
        <v>0.925</v>
      </c>
      <c r="BS50" s="43">
        <f t="shared" si="66"/>
        <v>0.95</v>
      </c>
      <c r="BT50" s="43">
        <f t="shared" si="67"/>
        <v>0.975</v>
      </c>
      <c r="BU50" s="43">
        <f t="shared" si="68"/>
        <v>1</v>
      </c>
      <c r="BV50" s="241">
        <f>D50-E50+(G50-I50)*G$63+(K50-M50)*K$63+(O50-Q50)*O$63+(S50-U50)*S$63+(W50-Y50)*W$63+(AA50-AC50)*AA$63+(AE50-AG50)*AE$63+(AI50-AK50)*AI$63+(AM50-AO50)*AM$63+(AQ50-AS50)*$AQ$63+(AU50-AW50)*$AU$63+(AY50-BA50)*$AY$63+(BC50-BE50)*$BC$63</f>
        <v>1094161.605459783</v>
      </c>
      <c r="BW50" s="241">
        <f t="shared" si="70"/>
        <v>0</v>
      </c>
      <c r="BX50" s="241">
        <f t="shared" si="69"/>
        <v>495797.71846158133</v>
      </c>
    </row>
    <row r="51" spans="1:76" ht="12.75" customHeight="1">
      <c r="A51" s="373"/>
      <c r="B51" s="28" t="s">
        <v>40</v>
      </c>
      <c r="C51" s="7">
        <v>22</v>
      </c>
      <c r="D51" s="37">
        <v>4570414.922067367</v>
      </c>
      <c r="E51" s="152"/>
      <c r="F51" s="153">
        <v>3249798.252767378</v>
      </c>
      <c r="G51" s="88">
        <v>385845.48</v>
      </c>
      <c r="H51" s="89"/>
      <c r="I51" s="128"/>
      <c r="J51" s="89"/>
      <c r="K51" s="90">
        <v>452747.86</v>
      </c>
      <c r="L51" s="91"/>
      <c r="M51" s="154"/>
      <c r="N51" s="92"/>
      <c r="O51" s="96">
        <v>370817.32</v>
      </c>
      <c r="P51" s="94"/>
      <c r="Q51" s="95"/>
      <c r="R51" s="94"/>
      <c r="S51" s="155">
        <v>396757.73</v>
      </c>
      <c r="T51" s="184"/>
      <c r="U51" s="155"/>
      <c r="V51" s="156"/>
      <c r="W51" s="58">
        <v>291785.6699999999</v>
      </c>
      <c r="X51" s="58">
        <v>0</v>
      </c>
      <c r="Y51" s="58"/>
      <c r="Z51" s="59"/>
      <c r="AA51" s="77">
        <v>444306.60000000003</v>
      </c>
      <c r="AB51" s="157">
        <v>0</v>
      </c>
      <c r="AC51" s="158"/>
      <c r="AD51" s="63"/>
      <c r="AE51" s="64">
        <v>641039</v>
      </c>
      <c r="AF51" s="64">
        <v>0</v>
      </c>
      <c r="AG51" s="159"/>
      <c r="AH51" s="62"/>
      <c r="AI51" s="155">
        <v>528906.6300000001</v>
      </c>
      <c r="AJ51" s="155">
        <v>0</v>
      </c>
      <c r="AK51" s="155"/>
      <c r="AL51" s="156"/>
      <c r="AM51" s="49">
        <v>421950.0299999999</v>
      </c>
      <c r="AN51" s="49">
        <v>0</v>
      </c>
      <c r="AO51" s="49"/>
      <c r="AP51" s="225"/>
      <c r="AQ51" s="160">
        <v>401723.83</v>
      </c>
      <c r="AR51" s="200">
        <v>0</v>
      </c>
      <c r="AS51" s="200"/>
      <c r="AT51" s="200"/>
      <c r="AU51" s="212">
        <v>401731.13</v>
      </c>
      <c r="AV51" s="212">
        <v>0</v>
      </c>
      <c r="AW51" s="212"/>
      <c r="AX51" s="212"/>
      <c r="AY51" s="130">
        <v>555885.053197</v>
      </c>
      <c r="AZ51" s="130">
        <v>0</v>
      </c>
      <c r="BA51" s="130"/>
      <c r="BB51" s="130"/>
      <c r="BC51" s="140">
        <f>'[3]Resumen'!C42</f>
        <v>660890.2499999999</v>
      </c>
      <c r="BD51" s="137"/>
      <c r="BE51" s="137"/>
      <c r="BF51" s="137"/>
      <c r="BG51" s="26">
        <f t="shared" si="54"/>
        <v>1994.6431227317414</v>
      </c>
      <c r="BH51" s="43">
        <f t="shared" si="55"/>
        <v>0.12014194235188247</v>
      </c>
      <c r="BI51" s="43">
        <f t="shared" si="56"/>
        <v>0.4545454545454546</v>
      </c>
      <c r="BJ51" s="43">
        <f t="shared" si="57"/>
        <v>0.5</v>
      </c>
      <c r="BK51" s="43">
        <f t="shared" si="58"/>
        <v>0.5454545454545454</v>
      </c>
      <c r="BL51" s="43">
        <f t="shared" si="59"/>
        <v>0.5909090909090908</v>
      </c>
      <c r="BM51" s="43">
        <f t="shared" si="60"/>
        <v>0.6363636363636364</v>
      </c>
      <c r="BN51" s="43">
        <f t="shared" si="61"/>
        <v>0.6818181818181819</v>
      </c>
      <c r="BO51" s="43">
        <f t="shared" si="62"/>
        <v>0.7272727272727273</v>
      </c>
      <c r="BP51" s="43">
        <f t="shared" si="63"/>
        <v>0.7727272727272727</v>
      </c>
      <c r="BQ51" s="43">
        <f t="shared" si="64"/>
        <v>0.8181818181818181</v>
      </c>
      <c r="BR51" s="43">
        <f t="shared" si="65"/>
        <v>0.8636363636363636</v>
      </c>
      <c r="BS51" s="43">
        <f t="shared" si="66"/>
        <v>0.9090909090909091</v>
      </c>
      <c r="BT51" s="43">
        <f t="shared" si="67"/>
        <v>0.9545454545454546</v>
      </c>
      <c r="BU51" s="43">
        <f t="shared" si="68"/>
        <v>1</v>
      </c>
      <c r="BV51" s="241">
        <f>D51-E51+(G51-I51)*G$63+(K51-M51)*K$63+(O51-Q51)*O$63+(S51-U51)*S$63+(W51-Y51)*W$63+(AA51-AC51)*AA$63+(AE51-AG51)*AE$63+(AI51-AK51)*AI$63+(AM51-AO51)*AM$63+(AQ51-AS51)*$AQ$63+(AU51-AW51)*$AU$63+(AY51-BA51)*$AY$63+(BC51-BE51)*$BC$63</f>
        <v>9148547.280811008</v>
      </c>
      <c r="BW51" s="241">
        <f t="shared" si="70"/>
        <v>0</v>
      </c>
      <c r="BX51" s="241">
        <f t="shared" si="69"/>
        <v>3926448.9197883513</v>
      </c>
    </row>
    <row r="52" spans="1:76" ht="12.75" customHeight="1">
      <c r="A52" s="373"/>
      <c r="B52" s="28" t="s">
        <v>54</v>
      </c>
      <c r="C52" s="7">
        <v>22</v>
      </c>
      <c r="D52" s="37">
        <v>0</v>
      </c>
      <c r="E52" s="152"/>
      <c r="F52" s="153">
        <v>0</v>
      </c>
      <c r="G52" s="88">
        <v>0</v>
      </c>
      <c r="H52" s="89"/>
      <c r="I52" s="128"/>
      <c r="J52" s="89"/>
      <c r="K52" s="90">
        <v>0</v>
      </c>
      <c r="L52" s="91"/>
      <c r="M52" s="154"/>
      <c r="N52" s="92"/>
      <c r="O52" s="96">
        <v>0</v>
      </c>
      <c r="P52" s="94"/>
      <c r="Q52" s="95"/>
      <c r="R52" s="94"/>
      <c r="S52" s="155">
        <v>0</v>
      </c>
      <c r="T52" s="184"/>
      <c r="U52" s="155"/>
      <c r="V52" s="156"/>
      <c r="W52" s="58">
        <v>0</v>
      </c>
      <c r="X52" s="58">
        <v>0</v>
      </c>
      <c r="Y52" s="58"/>
      <c r="Z52" s="59"/>
      <c r="AA52" s="77">
        <v>0</v>
      </c>
      <c r="AB52" s="157">
        <v>0</v>
      </c>
      <c r="AC52" s="158"/>
      <c r="AD52" s="63"/>
      <c r="AE52" s="64">
        <v>0</v>
      </c>
      <c r="AF52" s="64">
        <v>0</v>
      </c>
      <c r="AG52" s="159"/>
      <c r="AH52" s="62"/>
      <c r="AI52" s="155">
        <v>0</v>
      </c>
      <c r="AJ52" s="155">
        <v>0</v>
      </c>
      <c r="AK52" s="155"/>
      <c r="AL52" s="156"/>
      <c r="AM52" s="49">
        <v>0</v>
      </c>
      <c r="AN52" s="49">
        <v>0</v>
      </c>
      <c r="AO52" s="49"/>
      <c r="AP52" s="185"/>
      <c r="AQ52" s="160">
        <v>0</v>
      </c>
      <c r="AR52" s="200">
        <v>0</v>
      </c>
      <c r="AS52" s="200"/>
      <c r="AT52" s="200"/>
      <c r="AU52" s="212">
        <v>0</v>
      </c>
      <c r="AV52" s="212">
        <v>0</v>
      </c>
      <c r="AW52" s="212"/>
      <c r="AX52" s="212"/>
      <c r="AY52" s="130">
        <v>0</v>
      </c>
      <c r="AZ52" s="130">
        <v>0</v>
      </c>
      <c r="BA52" s="130"/>
      <c r="BB52" s="130"/>
      <c r="BC52" s="140">
        <f>'[3]Resumen'!C43</f>
        <v>0</v>
      </c>
      <c r="BD52" s="137"/>
      <c r="BE52" s="137"/>
      <c r="BF52" s="137"/>
      <c r="BG52" s="26">
        <f t="shared" si="54"/>
        <v>0</v>
      </c>
      <c r="BH52" s="43">
        <f t="shared" si="55"/>
        <v>0</v>
      </c>
      <c r="BI52" s="43">
        <f t="shared" si="56"/>
        <v>0.4545454545454546</v>
      </c>
      <c r="BJ52" s="43">
        <f t="shared" si="57"/>
        <v>0.5</v>
      </c>
      <c r="BK52" s="43">
        <f t="shared" si="58"/>
        <v>0.5454545454545454</v>
      </c>
      <c r="BL52" s="43">
        <f t="shared" si="59"/>
        <v>0.5909090909090908</v>
      </c>
      <c r="BM52" s="43">
        <f t="shared" si="60"/>
        <v>0.6363636363636364</v>
      </c>
      <c r="BN52" s="43">
        <f t="shared" si="61"/>
        <v>0.6818181818181819</v>
      </c>
      <c r="BO52" s="43">
        <f t="shared" si="62"/>
        <v>0.7272727272727273</v>
      </c>
      <c r="BP52" s="43">
        <f t="shared" si="63"/>
        <v>0.7727272727272727</v>
      </c>
      <c r="BQ52" s="43">
        <f t="shared" si="64"/>
        <v>0.8181818181818181</v>
      </c>
      <c r="BR52" s="43">
        <f t="shared" si="65"/>
        <v>0.8636363636363636</v>
      </c>
      <c r="BS52" s="43">
        <f t="shared" si="66"/>
        <v>0.9090909090909091</v>
      </c>
      <c r="BT52" s="43">
        <f t="shared" si="67"/>
        <v>0.9545454545454546</v>
      </c>
      <c r="BU52" s="43">
        <f t="shared" si="68"/>
        <v>1</v>
      </c>
      <c r="BV52" s="241">
        <f aca="true" t="shared" si="71" ref="BV52:BV57">D52-E52+(G52-I52)*G$63+(K52-M52)*K$63+(O52-Q52)*O$63+(S52-U52)*S$63+(W52-Y52)*W$63+(AA52-AC52)*AA$63+(AE52-AG52)*AE$63+(AI52-AK52)*AI$63+(AM52-AO52)*AM$63+(AQ52-AS52)*$AQ$63+(AU52-AW52)*$AU$63+(AY52-BA52)*$AY$63+(BC52-BE52)*$BC$63</f>
        <v>0</v>
      </c>
      <c r="BW52" s="241">
        <f t="shared" si="70"/>
        <v>0</v>
      </c>
      <c r="BX52" s="241">
        <f t="shared" si="69"/>
        <v>0</v>
      </c>
    </row>
    <row r="53" spans="1:76" ht="12.75" customHeight="1">
      <c r="A53" s="373"/>
      <c r="B53" s="28" t="s">
        <v>10</v>
      </c>
      <c r="C53" s="7">
        <v>7</v>
      </c>
      <c r="D53" s="37">
        <v>14383.151123919413</v>
      </c>
      <c r="E53" s="152"/>
      <c r="F53" s="153">
        <v>14250.373412526502</v>
      </c>
      <c r="G53" s="88">
        <v>0</v>
      </c>
      <c r="H53" s="89"/>
      <c r="I53" s="128"/>
      <c r="J53" s="89"/>
      <c r="K53" s="90">
        <v>0</v>
      </c>
      <c r="L53" s="91"/>
      <c r="M53" s="154"/>
      <c r="N53" s="92"/>
      <c r="O53" s="96">
        <v>0</v>
      </c>
      <c r="P53" s="94"/>
      <c r="Q53" s="95"/>
      <c r="R53" s="94"/>
      <c r="S53" s="155">
        <v>0</v>
      </c>
      <c r="T53" s="184"/>
      <c r="U53" s="155"/>
      <c r="V53" s="156"/>
      <c r="W53" s="58">
        <v>0</v>
      </c>
      <c r="X53" s="58">
        <v>0</v>
      </c>
      <c r="Y53" s="58"/>
      <c r="Z53" s="59"/>
      <c r="AA53" s="77">
        <v>0</v>
      </c>
      <c r="AB53" s="157">
        <v>0</v>
      </c>
      <c r="AC53" s="158"/>
      <c r="AD53" s="63"/>
      <c r="AE53" s="64">
        <v>0</v>
      </c>
      <c r="AF53" s="64">
        <v>0</v>
      </c>
      <c r="AG53" s="159"/>
      <c r="AH53" s="62"/>
      <c r="AI53" s="155">
        <v>0</v>
      </c>
      <c r="AJ53" s="155">
        <v>0</v>
      </c>
      <c r="AK53" s="155"/>
      <c r="AL53" s="156"/>
      <c r="AM53" s="49">
        <v>0</v>
      </c>
      <c r="AN53" s="49">
        <v>0</v>
      </c>
      <c r="AO53" s="49"/>
      <c r="AP53" s="185"/>
      <c r="AQ53" s="160">
        <v>0</v>
      </c>
      <c r="AR53" s="200">
        <v>0</v>
      </c>
      <c r="AS53" s="200"/>
      <c r="AT53" s="200"/>
      <c r="AU53" s="212">
        <v>0</v>
      </c>
      <c r="AV53" s="212">
        <v>0</v>
      </c>
      <c r="AW53" s="212"/>
      <c r="AX53" s="212"/>
      <c r="AY53" s="130">
        <v>0</v>
      </c>
      <c r="AZ53" s="130">
        <v>0</v>
      </c>
      <c r="BA53" s="130"/>
      <c r="BB53" s="130"/>
      <c r="BC53" s="140"/>
      <c r="BD53" s="137"/>
      <c r="BE53" s="137"/>
      <c r="BF53" s="137"/>
      <c r="BG53" s="26">
        <f t="shared" si="54"/>
        <v>2000.9353796694659</v>
      </c>
      <c r="BH53" s="43">
        <f t="shared" si="55"/>
        <v>0</v>
      </c>
      <c r="BI53" s="43">
        <f t="shared" si="56"/>
        <v>0</v>
      </c>
      <c r="BJ53" s="43">
        <f t="shared" si="57"/>
        <v>0</v>
      </c>
      <c r="BK53" s="43">
        <f t="shared" si="58"/>
        <v>0</v>
      </c>
      <c r="BL53" s="43">
        <f t="shared" si="59"/>
        <v>0</v>
      </c>
      <c r="BM53" s="43">
        <f t="shared" si="60"/>
        <v>0</v>
      </c>
      <c r="BN53" s="43">
        <f t="shared" si="61"/>
        <v>0</v>
      </c>
      <c r="BO53" s="43">
        <f t="shared" si="62"/>
        <v>0.1428571428571429</v>
      </c>
      <c r="BP53" s="43">
        <f t="shared" si="63"/>
        <v>0.2857142857142857</v>
      </c>
      <c r="BQ53" s="43">
        <f t="shared" si="64"/>
        <v>0.4285714285714286</v>
      </c>
      <c r="BR53" s="43">
        <f t="shared" si="65"/>
        <v>0.5714285714285714</v>
      </c>
      <c r="BS53" s="43">
        <f t="shared" si="66"/>
        <v>0.7142857142857143</v>
      </c>
      <c r="BT53" s="43">
        <f t="shared" si="67"/>
        <v>0.8571428571428572</v>
      </c>
      <c r="BU53" s="43">
        <f t="shared" si="68"/>
        <v>1</v>
      </c>
      <c r="BV53" s="241">
        <f t="shared" si="71"/>
        <v>14383.151123919413</v>
      </c>
      <c r="BW53" s="241">
        <f t="shared" si="70"/>
        <v>14383.151123919413</v>
      </c>
      <c r="BX53" s="241">
        <f t="shared" si="69"/>
        <v>1600.7483037355732</v>
      </c>
    </row>
    <row r="54" spans="1:76" ht="12.75" customHeight="1">
      <c r="A54" s="373"/>
      <c r="B54" s="28" t="s">
        <v>11</v>
      </c>
      <c r="C54" s="7">
        <v>4</v>
      </c>
      <c r="D54" s="37">
        <v>0</v>
      </c>
      <c r="E54" s="152"/>
      <c r="F54" s="153">
        <v>0</v>
      </c>
      <c r="G54" s="88">
        <v>0</v>
      </c>
      <c r="H54" s="89"/>
      <c r="I54" s="128"/>
      <c r="J54" s="89"/>
      <c r="K54" s="90">
        <v>0</v>
      </c>
      <c r="L54" s="91"/>
      <c r="M54" s="154"/>
      <c r="N54" s="92"/>
      <c r="O54" s="96">
        <v>0</v>
      </c>
      <c r="P54" s="94"/>
      <c r="Q54" s="95"/>
      <c r="R54" s="94"/>
      <c r="S54" s="155">
        <v>0</v>
      </c>
      <c r="T54" s="184"/>
      <c r="U54" s="155"/>
      <c r="V54" s="156"/>
      <c r="W54" s="58">
        <v>0</v>
      </c>
      <c r="X54" s="58">
        <v>0</v>
      </c>
      <c r="Y54" s="58"/>
      <c r="Z54" s="59"/>
      <c r="AA54" s="77">
        <v>0</v>
      </c>
      <c r="AB54" s="157">
        <v>0</v>
      </c>
      <c r="AC54" s="158"/>
      <c r="AD54" s="63"/>
      <c r="AE54" s="64">
        <v>0</v>
      </c>
      <c r="AF54" s="64">
        <v>0</v>
      </c>
      <c r="AG54" s="159"/>
      <c r="AH54" s="62"/>
      <c r="AI54" s="155">
        <v>0</v>
      </c>
      <c r="AJ54" s="155">
        <v>0</v>
      </c>
      <c r="AK54" s="155"/>
      <c r="AL54" s="156"/>
      <c r="AM54" s="49">
        <v>0</v>
      </c>
      <c r="AN54" s="49">
        <v>0</v>
      </c>
      <c r="AO54" s="49"/>
      <c r="AP54" s="185"/>
      <c r="AQ54" s="160">
        <v>0</v>
      </c>
      <c r="AR54" s="200">
        <v>0</v>
      </c>
      <c r="AS54" s="200"/>
      <c r="AT54" s="200"/>
      <c r="AU54" s="212">
        <v>0</v>
      </c>
      <c r="AV54" s="212">
        <v>0</v>
      </c>
      <c r="AW54" s="212"/>
      <c r="AX54" s="212"/>
      <c r="AY54" s="130">
        <v>0</v>
      </c>
      <c r="AZ54" s="130">
        <v>0</v>
      </c>
      <c r="BA54" s="130"/>
      <c r="BB54" s="130"/>
      <c r="BC54" s="140"/>
      <c r="BD54" s="137"/>
      <c r="BE54" s="137"/>
      <c r="BF54" s="137"/>
      <c r="BG54" s="26">
        <f t="shared" si="54"/>
        <v>0</v>
      </c>
      <c r="BH54" s="43">
        <f t="shared" si="55"/>
        <v>0</v>
      </c>
      <c r="BI54" s="43">
        <f t="shared" si="56"/>
        <v>0</v>
      </c>
      <c r="BJ54" s="43">
        <f t="shared" si="57"/>
        <v>0</v>
      </c>
      <c r="BK54" s="43">
        <f t="shared" si="58"/>
        <v>0</v>
      </c>
      <c r="BL54" s="43">
        <f t="shared" si="59"/>
        <v>0</v>
      </c>
      <c r="BM54" s="43">
        <f t="shared" si="60"/>
        <v>0</v>
      </c>
      <c r="BN54" s="43">
        <f t="shared" si="61"/>
        <v>0</v>
      </c>
      <c r="BO54" s="43">
        <f t="shared" si="62"/>
        <v>0</v>
      </c>
      <c r="BP54" s="43">
        <f t="shared" si="63"/>
        <v>0</v>
      </c>
      <c r="BQ54" s="43">
        <f t="shared" si="64"/>
        <v>0</v>
      </c>
      <c r="BR54" s="43">
        <f t="shared" si="65"/>
        <v>0.25</v>
      </c>
      <c r="BS54" s="43">
        <f t="shared" si="66"/>
        <v>0.5</v>
      </c>
      <c r="BT54" s="43">
        <f t="shared" si="67"/>
        <v>0.75</v>
      </c>
      <c r="BU54" s="43">
        <f t="shared" si="68"/>
        <v>1</v>
      </c>
      <c r="BV54" s="241">
        <f t="shared" si="71"/>
        <v>0</v>
      </c>
      <c r="BW54" s="241">
        <f t="shared" si="70"/>
        <v>0</v>
      </c>
      <c r="BX54" s="241">
        <f t="shared" si="69"/>
        <v>0</v>
      </c>
    </row>
    <row r="55" spans="1:76" ht="12.75" customHeight="1">
      <c r="A55" s="373"/>
      <c r="B55" s="28" t="s">
        <v>12</v>
      </c>
      <c r="C55" s="7">
        <v>5</v>
      </c>
      <c r="D55" s="37">
        <v>0</v>
      </c>
      <c r="E55" s="152"/>
      <c r="F55" s="153">
        <v>0</v>
      </c>
      <c r="G55" s="88">
        <v>0</v>
      </c>
      <c r="H55" s="89"/>
      <c r="I55" s="128"/>
      <c r="J55" s="89"/>
      <c r="K55" s="90">
        <v>0</v>
      </c>
      <c r="L55" s="91"/>
      <c r="M55" s="154"/>
      <c r="N55" s="92"/>
      <c r="O55" s="96">
        <v>0</v>
      </c>
      <c r="P55" s="94"/>
      <c r="Q55" s="95"/>
      <c r="R55" s="94"/>
      <c r="S55" s="155">
        <v>0</v>
      </c>
      <c r="T55" s="184"/>
      <c r="U55" s="155"/>
      <c r="V55" s="156"/>
      <c r="W55" s="58">
        <v>0</v>
      </c>
      <c r="X55" s="58">
        <v>0</v>
      </c>
      <c r="Y55" s="58"/>
      <c r="Z55" s="59"/>
      <c r="AA55" s="77">
        <v>0</v>
      </c>
      <c r="AB55" s="157">
        <v>0</v>
      </c>
      <c r="AC55" s="158"/>
      <c r="AD55" s="63"/>
      <c r="AE55" s="64">
        <v>0</v>
      </c>
      <c r="AF55" s="64">
        <v>0</v>
      </c>
      <c r="AG55" s="159"/>
      <c r="AH55" s="62"/>
      <c r="AI55" s="155">
        <v>0</v>
      </c>
      <c r="AJ55" s="155">
        <v>0</v>
      </c>
      <c r="AK55" s="155"/>
      <c r="AL55" s="156"/>
      <c r="AM55" s="49">
        <v>0</v>
      </c>
      <c r="AN55" s="49">
        <v>0</v>
      </c>
      <c r="AO55" s="49"/>
      <c r="AP55" s="185"/>
      <c r="AQ55" s="160">
        <v>0</v>
      </c>
      <c r="AR55" s="200">
        <v>0</v>
      </c>
      <c r="AS55" s="200"/>
      <c r="AT55" s="200"/>
      <c r="AU55" s="212">
        <v>0</v>
      </c>
      <c r="AV55" s="212">
        <v>0</v>
      </c>
      <c r="AW55" s="212"/>
      <c r="AX55" s="212"/>
      <c r="AY55" s="130">
        <v>0</v>
      </c>
      <c r="AZ55" s="130">
        <v>0</v>
      </c>
      <c r="BA55" s="130"/>
      <c r="BB55" s="130"/>
      <c r="BC55" s="140"/>
      <c r="BD55" s="137"/>
      <c r="BE55" s="137"/>
      <c r="BF55" s="137"/>
      <c r="BG55" s="26">
        <f t="shared" si="54"/>
        <v>0</v>
      </c>
      <c r="BH55" s="43">
        <f t="shared" si="55"/>
        <v>0</v>
      </c>
      <c r="BI55" s="43">
        <f t="shared" si="56"/>
        <v>0</v>
      </c>
      <c r="BJ55" s="43">
        <f t="shared" si="57"/>
        <v>0</v>
      </c>
      <c r="BK55" s="43">
        <f t="shared" si="58"/>
        <v>0</v>
      </c>
      <c r="BL55" s="43">
        <f t="shared" si="59"/>
        <v>0</v>
      </c>
      <c r="BM55" s="43">
        <f t="shared" si="60"/>
        <v>0</v>
      </c>
      <c r="BN55" s="43">
        <f t="shared" si="61"/>
        <v>0</v>
      </c>
      <c r="BO55" s="43">
        <f t="shared" si="62"/>
        <v>0</v>
      </c>
      <c r="BP55" s="43">
        <f t="shared" si="63"/>
        <v>0</v>
      </c>
      <c r="BQ55" s="43">
        <f t="shared" si="64"/>
        <v>0.19999999999999996</v>
      </c>
      <c r="BR55" s="43">
        <f t="shared" si="65"/>
        <v>0.4</v>
      </c>
      <c r="BS55" s="43">
        <f t="shared" si="66"/>
        <v>0.6</v>
      </c>
      <c r="BT55" s="43">
        <f t="shared" si="67"/>
        <v>0.8</v>
      </c>
      <c r="BU55" s="43">
        <f t="shared" si="68"/>
        <v>1</v>
      </c>
      <c r="BV55" s="241">
        <f t="shared" si="71"/>
        <v>0</v>
      </c>
      <c r="BW55" s="241">
        <f t="shared" si="70"/>
        <v>0</v>
      </c>
      <c r="BX55" s="241">
        <f t="shared" si="69"/>
        <v>0</v>
      </c>
    </row>
    <row r="56" spans="1:76" ht="12.75" customHeight="1">
      <c r="A56" s="373"/>
      <c r="B56" s="28" t="s">
        <v>13</v>
      </c>
      <c r="C56" s="7">
        <v>8</v>
      </c>
      <c r="D56" s="37">
        <v>0</v>
      </c>
      <c r="E56" s="152"/>
      <c r="F56" s="153">
        <v>0</v>
      </c>
      <c r="G56" s="88">
        <v>0</v>
      </c>
      <c r="H56" s="89"/>
      <c r="I56" s="128"/>
      <c r="J56" s="89"/>
      <c r="K56" s="90">
        <v>0</v>
      </c>
      <c r="L56" s="91"/>
      <c r="M56" s="154"/>
      <c r="N56" s="92"/>
      <c r="O56" s="96">
        <v>0</v>
      </c>
      <c r="P56" s="94"/>
      <c r="Q56" s="95"/>
      <c r="R56" s="94"/>
      <c r="S56" s="155">
        <v>0</v>
      </c>
      <c r="T56" s="184"/>
      <c r="U56" s="155"/>
      <c r="V56" s="156"/>
      <c r="W56" s="58">
        <v>0</v>
      </c>
      <c r="X56" s="58">
        <v>0</v>
      </c>
      <c r="Y56" s="58"/>
      <c r="Z56" s="59"/>
      <c r="AA56" s="77">
        <v>0</v>
      </c>
      <c r="AB56" s="157">
        <v>0</v>
      </c>
      <c r="AC56" s="158"/>
      <c r="AD56" s="63"/>
      <c r="AE56" s="64">
        <v>0</v>
      </c>
      <c r="AF56" s="64">
        <v>0</v>
      </c>
      <c r="AG56" s="159"/>
      <c r="AH56" s="62"/>
      <c r="AI56" s="155">
        <v>0</v>
      </c>
      <c r="AJ56" s="155">
        <v>0</v>
      </c>
      <c r="AK56" s="155"/>
      <c r="AL56" s="156"/>
      <c r="AM56" s="49">
        <v>0</v>
      </c>
      <c r="AN56" s="49">
        <v>0</v>
      </c>
      <c r="AO56" s="49"/>
      <c r="AP56" s="185"/>
      <c r="AQ56" s="160">
        <v>0</v>
      </c>
      <c r="AR56" s="200">
        <v>0</v>
      </c>
      <c r="AS56" s="200"/>
      <c r="AT56" s="200"/>
      <c r="AU56" s="212">
        <v>0</v>
      </c>
      <c r="AV56" s="212">
        <v>0</v>
      </c>
      <c r="AW56" s="212"/>
      <c r="AX56" s="212"/>
      <c r="AY56" s="130">
        <v>0</v>
      </c>
      <c r="AZ56" s="130">
        <v>0</v>
      </c>
      <c r="BA56" s="130"/>
      <c r="BB56" s="130"/>
      <c r="BC56" s="140"/>
      <c r="BD56" s="137"/>
      <c r="BE56" s="137"/>
      <c r="BF56" s="137"/>
      <c r="BG56" s="26">
        <f t="shared" si="54"/>
        <v>0</v>
      </c>
      <c r="BH56" s="43">
        <f t="shared" si="55"/>
        <v>0</v>
      </c>
      <c r="BI56" s="43">
        <f t="shared" si="56"/>
        <v>0</v>
      </c>
      <c r="BJ56" s="43">
        <f t="shared" si="57"/>
        <v>0</v>
      </c>
      <c r="BK56" s="43">
        <f t="shared" si="58"/>
        <v>0</v>
      </c>
      <c r="BL56" s="43">
        <f t="shared" si="59"/>
        <v>0</v>
      </c>
      <c r="BM56" s="43">
        <f t="shared" si="60"/>
        <v>0</v>
      </c>
      <c r="BN56" s="43">
        <f t="shared" si="61"/>
        <v>0.125</v>
      </c>
      <c r="BO56" s="43">
        <f t="shared" si="62"/>
        <v>0.25</v>
      </c>
      <c r="BP56" s="43">
        <f t="shared" si="63"/>
        <v>0.375</v>
      </c>
      <c r="BQ56" s="43">
        <f t="shared" si="64"/>
        <v>0.5</v>
      </c>
      <c r="BR56" s="43">
        <f t="shared" si="65"/>
        <v>0.625</v>
      </c>
      <c r="BS56" s="43">
        <f t="shared" si="66"/>
        <v>0.75</v>
      </c>
      <c r="BT56" s="43">
        <f t="shared" si="67"/>
        <v>0.875</v>
      </c>
      <c r="BU56" s="43">
        <f t="shared" si="68"/>
        <v>1</v>
      </c>
      <c r="BV56" s="241">
        <f t="shared" si="71"/>
        <v>0</v>
      </c>
      <c r="BW56" s="241">
        <f t="shared" si="70"/>
        <v>0</v>
      </c>
      <c r="BX56" s="241">
        <f t="shared" si="69"/>
        <v>0</v>
      </c>
    </row>
    <row r="57" spans="1:76" ht="12.75" customHeight="1" thickBot="1">
      <c r="A57" s="373"/>
      <c r="B57" s="29" t="s">
        <v>41</v>
      </c>
      <c r="C57" s="11">
        <v>17</v>
      </c>
      <c r="D57" s="41">
        <v>0</v>
      </c>
      <c r="E57" s="152"/>
      <c r="F57" s="163">
        <v>0</v>
      </c>
      <c r="G57" s="88">
        <v>0</v>
      </c>
      <c r="H57" s="97"/>
      <c r="I57" s="128"/>
      <c r="J57" s="97"/>
      <c r="K57" s="90">
        <v>0</v>
      </c>
      <c r="L57" s="98"/>
      <c r="M57" s="154"/>
      <c r="N57" s="99"/>
      <c r="O57" s="93">
        <v>0</v>
      </c>
      <c r="P57" s="100"/>
      <c r="Q57" s="95"/>
      <c r="R57" s="100"/>
      <c r="S57" s="174">
        <v>0</v>
      </c>
      <c r="T57" s="186"/>
      <c r="U57" s="155"/>
      <c r="V57" s="175"/>
      <c r="W57" s="58">
        <v>0</v>
      </c>
      <c r="X57" s="58">
        <v>0</v>
      </c>
      <c r="Y57" s="58"/>
      <c r="Z57" s="65"/>
      <c r="AA57" s="77">
        <v>0</v>
      </c>
      <c r="AB57" s="157">
        <v>0</v>
      </c>
      <c r="AC57" s="158"/>
      <c r="AD57" s="66"/>
      <c r="AE57" s="64">
        <v>0</v>
      </c>
      <c r="AF57" s="64">
        <v>0</v>
      </c>
      <c r="AG57" s="159"/>
      <c r="AH57" s="67"/>
      <c r="AI57" s="174">
        <v>0</v>
      </c>
      <c r="AJ57" s="155">
        <v>0</v>
      </c>
      <c r="AK57" s="155"/>
      <c r="AL57" s="175"/>
      <c r="AM57" s="49">
        <v>0</v>
      </c>
      <c r="AN57" s="49">
        <v>0</v>
      </c>
      <c r="AO57" s="49"/>
      <c r="AP57" s="187"/>
      <c r="AQ57" s="160">
        <v>0</v>
      </c>
      <c r="AR57" s="201">
        <v>0</v>
      </c>
      <c r="AS57" s="201"/>
      <c r="AT57" s="201"/>
      <c r="AU57" s="213">
        <v>0</v>
      </c>
      <c r="AV57" s="213">
        <v>0</v>
      </c>
      <c r="AW57" s="213"/>
      <c r="AX57" s="213"/>
      <c r="AY57" s="131">
        <v>0</v>
      </c>
      <c r="AZ57" s="131">
        <v>0</v>
      </c>
      <c r="BA57" s="131"/>
      <c r="BB57" s="131"/>
      <c r="BC57" s="140">
        <f>'[3]Resumen'!$C$44</f>
        <v>0</v>
      </c>
      <c r="BD57" s="138"/>
      <c r="BE57" s="138"/>
      <c r="BF57" s="138"/>
      <c r="BG57" s="26">
        <f t="shared" si="54"/>
        <v>0</v>
      </c>
      <c r="BH57" s="44">
        <f t="shared" si="55"/>
        <v>0</v>
      </c>
      <c r="BI57" s="43">
        <f t="shared" si="56"/>
        <v>0.2941176470588235</v>
      </c>
      <c r="BJ57" s="43">
        <f t="shared" si="57"/>
        <v>0.3529411764705882</v>
      </c>
      <c r="BK57" s="43">
        <f t="shared" si="58"/>
        <v>0.4117647058823529</v>
      </c>
      <c r="BL57" s="43">
        <f t="shared" si="59"/>
        <v>0.47058823529411764</v>
      </c>
      <c r="BM57" s="43">
        <f t="shared" si="60"/>
        <v>0.5294117647058824</v>
      </c>
      <c r="BN57" s="43">
        <f t="shared" si="61"/>
        <v>0.5882352941176471</v>
      </c>
      <c r="BO57" s="43">
        <f t="shared" si="62"/>
        <v>0.6470588235294117</v>
      </c>
      <c r="BP57" s="43">
        <f t="shared" si="63"/>
        <v>0.7058823529411764</v>
      </c>
      <c r="BQ57" s="43">
        <f t="shared" si="64"/>
        <v>0.7647058823529411</v>
      </c>
      <c r="BR57" s="43">
        <f t="shared" si="65"/>
        <v>0.8235294117647058</v>
      </c>
      <c r="BS57" s="43">
        <f t="shared" si="66"/>
        <v>0.8823529411764706</v>
      </c>
      <c r="BT57" s="43">
        <f t="shared" si="67"/>
        <v>0.9411764705882353</v>
      </c>
      <c r="BU57" s="43">
        <f t="shared" si="68"/>
        <v>1</v>
      </c>
      <c r="BV57" s="241">
        <f t="shared" si="71"/>
        <v>0</v>
      </c>
      <c r="BW57" s="241">
        <f t="shared" si="70"/>
        <v>0</v>
      </c>
      <c r="BX57" s="241">
        <f t="shared" si="69"/>
        <v>0</v>
      </c>
    </row>
    <row r="58" spans="1:76" s="1" customFormat="1" ht="12.75" customHeight="1" thickBot="1">
      <c r="A58" s="375"/>
      <c r="B58" s="30" t="s">
        <v>42</v>
      </c>
      <c r="C58" s="31"/>
      <c r="D58" s="38">
        <v>5660028.277978876</v>
      </c>
      <c r="E58" s="38"/>
      <c r="F58" s="38">
        <v>4092084.312415945</v>
      </c>
      <c r="G58" s="68">
        <v>385845.48</v>
      </c>
      <c r="H58" s="68">
        <v>0</v>
      </c>
      <c r="I58" s="68"/>
      <c r="J58" s="68"/>
      <c r="K58" s="117">
        <v>452747.86</v>
      </c>
      <c r="L58" s="117">
        <v>0</v>
      </c>
      <c r="M58" s="117"/>
      <c r="N58" s="117"/>
      <c r="O58" s="69">
        <v>370817.32</v>
      </c>
      <c r="P58" s="69">
        <v>0</v>
      </c>
      <c r="Q58" s="69"/>
      <c r="R58" s="69"/>
      <c r="S58" s="124">
        <v>396757.73</v>
      </c>
      <c r="T58" s="125">
        <v>0</v>
      </c>
      <c r="U58" s="125"/>
      <c r="V58" s="126"/>
      <c r="W58" s="68">
        <v>291785.6699999999</v>
      </c>
      <c r="X58" s="68">
        <v>0</v>
      </c>
      <c r="Y58" s="68"/>
      <c r="Z58" s="68"/>
      <c r="AA58" s="117">
        <v>471133.24000000005</v>
      </c>
      <c r="AB58" s="117">
        <v>0</v>
      </c>
      <c r="AC58" s="127"/>
      <c r="AD58" s="117"/>
      <c r="AE58" s="69">
        <v>641039</v>
      </c>
      <c r="AF58" s="69">
        <v>0</v>
      </c>
      <c r="AG58" s="69"/>
      <c r="AH58" s="118"/>
      <c r="AI58" s="124">
        <v>528906.6300000001</v>
      </c>
      <c r="AJ58" s="125">
        <v>0</v>
      </c>
      <c r="AK58" s="125"/>
      <c r="AL58" s="126"/>
      <c r="AM58" s="52">
        <v>421950.0299999999</v>
      </c>
      <c r="AN58" s="52">
        <v>0</v>
      </c>
      <c r="AO58" s="52"/>
      <c r="AP58" s="52"/>
      <c r="AQ58" s="210">
        <v>401723.83</v>
      </c>
      <c r="AR58" s="205">
        <v>0</v>
      </c>
      <c r="AS58" s="205"/>
      <c r="AT58" s="205"/>
      <c r="AU58" s="217">
        <v>401723.83</v>
      </c>
      <c r="AV58" s="217">
        <v>0</v>
      </c>
      <c r="AW58" s="217"/>
      <c r="AX58" s="217"/>
      <c r="AY58" s="134">
        <v>555885.053197</v>
      </c>
      <c r="AZ58" s="134">
        <v>0</v>
      </c>
      <c r="BA58" s="134"/>
      <c r="BB58" s="134"/>
      <c r="BC58" s="141">
        <f>+SUM(BC48:BC57)</f>
        <v>660890.2499999999</v>
      </c>
      <c r="BD58" s="141">
        <f>+SUM(BD48:BD57)</f>
        <v>0</v>
      </c>
      <c r="BE58" s="141"/>
      <c r="BF58" s="141"/>
      <c r="BG58" s="54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242">
        <f>SUM(BV48:BV57)</f>
        <v>10257092.03739471</v>
      </c>
      <c r="BW58" s="242">
        <f>SUM(BW48:BW57)</f>
        <v>14383.151123919413</v>
      </c>
      <c r="BX58" s="242">
        <f>SUM(BX48:BX57)</f>
        <v>4423847.386553668</v>
      </c>
    </row>
    <row r="59" spans="1:76" s="23" customFormat="1" ht="30" customHeight="1">
      <c r="A59" s="2"/>
      <c r="B59" s="21" t="s">
        <v>43</v>
      </c>
      <c r="C59" s="22"/>
      <c r="D59" s="32">
        <v>80363913.34210952</v>
      </c>
      <c r="E59" s="32"/>
      <c r="F59" s="32">
        <v>45909466.48164099</v>
      </c>
      <c r="G59" s="25">
        <v>2297920.788792</v>
      </c>
      <c r="H59" s="25">
        <v>0</v>
      </c>
      <c r="I59" s="25"/>
      <c r="J59" s="25"/>
      <c r="K59" s="33">
        <v>3705380.735074055</v>
      </c>
      <c r="L59" s="33">
        <v>315949</v>
      </c>
      <c r="M59" s="33"/>
      <c r="N59" s="33"/>
      <c r="O59" s="34">
        <v>3354159.611061</v>
      </c>
      <c r="P59" s="34">
        <v>0</v>
      </c>
      <c r="Q59" s="34"/>
      <c r="R59" s="34"/>
      <c r="S59" s="198">
        <v>3518386.36</v>
      </c>
      <c r="T59" s="198">
        <v>0</v>
      </c>
      <c r="U59" s="198"/>
      <c r="V59" s="198"/>
      <c r="W59" s="25">
        <v>3815993.5700000003</v>
      </c>
      <c r="X59" s="25">
        <v>0</v>
      </c>
      <c r="Y59" s="25"/>
      <c r="Z59" s="25"/>
      <c r="AA59" s="33">
        <v>5590315.430000001</v>
      </c>
      <c r="AB59" s="33">
        <v>556386.0700000001</v>
      </c>
      <c r="AC59" s="33"/>
      <c r="AD59" s="33"/>
      <c r="AE59" s="36">
        <v>6630069.31</v>
      </c>
      <c r="AF59" s="34">
        <v>0</v>
      </c>
      <c r="AG59" s="34"/>
      <c r="AH59" s="34"/>
      <c r="AI59" s="198">
        <v>8798937.463876996</v>
      </c>
      <c r="AJ59" s="198">
        <v>0</v>
      </c>
      <c r="AK59" s="198"/>
      <c r="AL59" s="198"/>
      <c r="AM59" s="199">
        <v>6243081.931999998</v>
      </c>
      <c r="AN59" s="199">
        <v>0</v>
      </c>
      <c r="AO59" s="196"/>
      <c r="AP59" s="199"/>
      <c r="AQ59" s="211">
        <v>7546107.308891376</v>
      </c>
      <c r="AR59" s="207">
        <v>0</v>
      </c>
      <c r="AS59" s="207"/>
      <c r="AT59" s="207"/>
      <c r="AU59" s="219">
        <v>5992528.189999997</v>
      </c>
      <c r="AV59" s="219">
        <v>0</v>
      </c>
      <c r="AW59" s="219"/>
      <c r="AX59" s="219"/>
      <c r="AY59" s="136">
        <v>9964863.591196995</v>
      </c>
      <c r="AZ59" s="136">
        <v>0</v>
      </c>
      <c r="BA59" s="136"/>
      <c r="BB59" s="136"/>
      <c r="BC59" s="143">
        <f>+BC58+BC47+BC45+BC13</f>
        <v>11143773.309999999</v>
      </c>
      <c r="BD59" s="143">
        <f>+BD58+BD47+BD45+BD13</f>
        <v>0</v>
      </c>
      <c r="BE59" s="143"/>
      <c r="BF59" s="143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244">
        <f>BV13+BV45+BV47+BV58</f>
        <v>143383537.12908533</v>
      </c>
      <c r="BW59" s="244">
        <f>BW13+BW45+BW47+BW58</f>
        <v>13071159.30089537</v>
      </c>
      <c r="BX59" s="244">
        <f>BX13+BX45+BX47+BX58</f>
        <v>61218298.59454061</v>
      </c>
    </row>
    <row r="60" spans="1:76" ht="12.75" customHeight="1">
      <c r="A60" s="376" t="s">
        <v>46</v>
      </c>
      <c r="B60" s="377" t="s">
        <v>6</v>
      </c>
      <c r="C60" s="377"/>
      <c r="D60" s="366">
        <v>1</v>
      </c>
      <c r="E60" s="367"/>
      <c r="F60" s="368"/>
      <c r="G60" s="369">
        <v>0.7342593574540746</v>
      </c>
      <c r="H60" s="370"/>
      <c r="I60" s="370"/>
      <c r="J60" s="371"/>
      <c r="K60" s="381">
        <v>0.7223278986436179</v>
      </c>
      <c r="L60" s="382"/>
      <c r="M60" s="382"/>
      <c r="N60" s="383"/>
      <c r="O60" s="384">
        <v>0.8044641537546091</v>
      </c>
      <c r="P60" s="385"/>
      <c r="Q60" s="385"/>
      <c r="R60" s="386"/>
      <c r="S60" s="387">
        <v>0.6</v>
      </c>
      <c r="T60" s="388"/>
      <c r="U60" s="388"/>
      <c r="V60" s="389"/>
      <c r="W60" s="369">
        <v>0.8861967156898204</v>
      </c>
      <c r="X60" s="370"/>
      <c r="Y60" s="370"/>
      <c r="Z60" s="371"/>
      <c r="AA60" s="369">
        <v>0.8373990762868448</v>
      </c>
      <c r="AB60" s="370"/>
      <c r="AC60" s="370"/>
      <c r="AD60" s="371"/>
      <c r="AE60" s="369">
        <v>0.8548920514540347</v>
      </c>
      <c r="AF60" s="370"/>
      <c r="AG60" s="370"/>
      <c r="AH60" s="371"/>
      <c r="AI60" s="369">
        <v>0.860049343536328</v>
      </c>
      <c r="AJ60" s="370"/>
      <c r="AK60" s="370"/>
      <c r="AL60" s="371"/>
      <c r="AM60" s="378">
        <v>1</v>
      </c>
      <c r="AN60" s="379">
        <v>0</v>
      </c>
      <c r="AO60" s="379">
        <v>0</v>
      </c>
      <c r="AP60" s="380">
        <v>0</v>
      </c>
      <c r="AQ60" s="393">
        <v>0.9645074858510613</v>
      </c>
      <c r="AR60" s="394">
        <v>0</v>
      </c>
      <c r="AS60" s="394">
        <v>0</v>
      </c>
      <c r="AT60" s="395">
        <v>0</v>
      </c>
      <c r="AU60" s="390">
        <v>0</v>
      </c>
      <c r="AV60" s="391">
        <v>0</v>
      </c>
      <c r="AW60" s="391">
        <v>0</v>
      </c>
      <c r="AX60" s="392">
        <v>0</v>
      </c>
      <c r="AY60" s="301">
        <v>1</v>
      </c>
      <c r="AZ60" s="302">
        <v>0</v>
      </c>
      <c r="BA60" s="302">
        <v>0</v>
      </c>
      <c r="BB60" s="303">
        <v>0</v>
      </c>
      <c r="BC60" s="399">
        <f>'[3]Resumen'!$D$13</f>
        <v>0.9007403577804288</v>
      </c>
      <c r="BD60" s="400"/>
      <c r="BE60" s="400"/>
      <c r="BF60" s="401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</row>
    <row r="61" spans="1:76" ht="12.75">
      <c r="A61" s="376"/>
      <c r="B61" s="377" t="s">
        <v>16</v>
      </c>
      <c r="C61" s="377"/>
      <c r="D61" s="366">
        <v>1</v>
      </c>
      <c r="E61" s="367"/>
      <c r="F61" s="368"/>
      <c r="G61" s="369">
        <v>0.9125435465430991</v>
      </c>
      <c r="H61" s="370"/>
      <c r="I61" s="370"/>
      <c r="J61" s="371"/>
      <c r="K61" s="381">
        <v>0.9211604003109329</v>
      </c>
      <c r="L61" s="382"/>
      <c r="M61" s="382"/>
      <c r="N61" s="383"/>
      <c r="O61" s="384">
        <v>0.8439458798542152</v>
      </c>
      <c r="P61" s="385"/>
      <c r="Q61" s="385"/>
      <c r="R61" s="386"/>
      <c r="S61" s="387">
        <v>0.8285315587946867</v>
      </c>
      <c r="T61" s="388"/>
      <c r="U61" s="388"/>
      <c r="V61" s="389"/>
      <c r="W61" s="369">
        <v>0.8344632030650222</v>
      </c>
      <c r="X61" s="370"/>
      <c r="Y61" s="370"/>
      <c r="Z61" s="371"/>
      <c r="AA61" s="369">
        <v>0.8652207542348317</v>
      </c>
      <c r="AB61" s="370"/>
      <c r="AC61" s="370"/>
      <c r="AD61" s="371"/>
      <c r="AE61" s="369">
        <v>0.8486914674641823</v>
      </c>
      <c r="AF61" s="370"/>
      <c r="AG61" s="370"/>
      <c r="AH61" s="371"/>
      <c r="AI61" s="369">
        <v>0.8505329750320981</v>
      </c>
      <c r="AJ61" s="370"/>
      <c r="AK61" s="370"/>
      <c r="AL61" s="371"/>
      <c r="AM61" s="378">
        <v>0.7054968588225844</v>
      </c>
      <c r="AN61" s="379">
        <v>0</v>
      </c>
      <c r="AO61" s="379">
        <v>0</v>
      </c>
      <c r="AP61" s="380">
        <v>0</v>
      </c>
      <c r="AQ61" s="393">
        <v>0.81213323157668</v>
      </c>
      <c r="AR61" s="394">
        <v>0</v>
      </c>
      <c r="AS61" s="394">
        <v>0</v>
      </c>
      <c r="AT61" s="395">
        <v>0</v>
      </c>
      <c r="AU61" s="390">
        <v>0.8170410429563075</v>
      </c>
      <c r="AV61" s="391">
        <v>0</v>
      </c>
      <c r="AW61" s="391">
        <v>0</v>
      </c>
      <c r="AX61" s="392">
        <v>0</v>
      </c>
      <c r="AY61" s="301">
        <v>0.5764133851746722</v>
      </c>
      <c r="AZ61" s="302">
        <v>0</v>
      </c>
      <c r="BA61" s="302">
        <v>0</v>
      </c>
      <c r="BB61" s="303">
        <v>0</v>
      </c>
      <c r="BC61" s="399">
        <f>'[3]Resumen'!$D$39</f>
        <v>0.7671411336079456</v>
      </c>
      <c r="BD61" s="400"/>
      <c r="BE61" s="400"/>
      <c r="BF61" s="401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</row>
    <row r="62" spans="1:76" ht="12.75">
      <c r="A62" s="376"/>
      <c r="B62" s="377" t="s">
        <v>35</v>
      </c>
      <c r="C62" s="377"/>
      <c r="D62" s="366">
        <v>1</v>
      </c>
      <c r="E62" s="367"/>
      <c r="F62" s="368"/>
      <c r="G62" s="369">
        <v>1</v>
      </c>
      <c r="H62" s="370"/>
      <c r="I62" s="370"/>
      <c r="J62" s="371"/>
      <c r="K62" s="381">
        <v>1</v>
      </c>
      <c r="L62" s="382"/>
      <c r="M62" s="382"/>
      <c r="N62" s="383"/>
      <c r="O62" s="384">
        <v>1</v>
      </c>
      <c r="P62" s="385"/>
      <c r="Q62" s="385"/>
      <c r="R62" s="386"/>
      <c r="S62" s="387">
        <v>1</v>
      </c>
      <c r="T62" s="388"/>
      <c r="U62" s="388"/>
      <c r="V62" s="389"/>
      <c r="W62" s="369">
        <v>0.92</v>
      </c>
      <c r="X62" s="370"/>
      <c r="Y62" s="370"/>
      <c r="Z62" s="371"/>
      <c r="AA62" s="369">
        <v>0.9200000000000002</v>
      </c>
      <c r="AB62" s="370"/>
      <c r="AC62" s="370"/>
      <c r="AD62" s="371"/>
      <c r="AE62" s="369">
        <v>0.9199999999999999</v>
      </c>
      <c r="AF62" s="370"/>
      <c r="AG62" s="370"/>
      <c r="AH62" s="371"/>
      <c r="AI62" s="369">
        <v>0.92</v>
      </c>
      <c r="AJ62" s="370"/>
      <c r="AK62" s="370"/>
      <c r="AL62" s="371"/>
      <c r="AM62" s="378">
        <v>1</v>
      </c>
      <c r="AN62" s="379">
        <v>0</v>
      </c>
      <c r="AO62" s="379">
        <v>0</v>
      </c>
      <c r="AP62" s="380">
        <v>0</v>
      </c>
      <c r="AQ62" s="393">
        <v>1</v>
      </c>
      <c r="AR62" s="394">
        <v>0</v>
      </c>
      <c r="AS62" s="394">
        <v>0</v>
      </c>
      <c r="AT62" s="395">
        <v>0</v>
      </c>
      <c r="AU62" s="390">
        <v>1</v>
      </c>
      <c r="AV62" s="391">
        <v>0</v>
      </c>
      <c r="AW62" s="391">
        <v>0</v>
      </c>
      <c r="AX62" s="392">
        <v>0</v>
      </c>
      <c r="AY62" s="301">
        <v>1</v>
      </c>
      <c r="AZ62" s="302">
        <v>0</v>
      </c>
      <c r="BA62" s="302">
        <v>0</v>
      </c>
      <c r="BB62" s="303">
        <v>0</v>
      </c>
      <c r="BC62" s="399">
        <f>'[3]Resumen'!$D$41</f>
        <v>0.8999999999999999</v>
      </c>
      <c r="BD62" s="400"/>
      <c r="BE62" s="400"/>
      <c r="BF62" s="401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</row>
    <row r="63" spans="1:76" ht="12.75">
      <c r="A63" s="376"/>
      <c r="B63" s="377" t="s">
        <v>44</v>
      </c>
      <c r="C63" s="377"/>
      <c r="D63" s="366">
        <v>1</v>
      </c>
      <c r="E63" s="367"/>
      <c r="F63" s="368"/>
      <c r="G63" s="369">
        <v>0.970718350776067</v>
      </c>
      <c r="H63" s="370"/>
      <c r="I63" s="370"/>
      <c r="J63" s="371"/>
      <c r="K63" s="381">
        <v>0.9418847744526059</v>
      </c>
      <c r="L63" s="382"/>
      <c r="M63" s="382"/>
      <c r="N63" s="383"/>
      <c r="O63" s="384">
        <v>0.9445901609989522</v>
      </c>
      <c r="P63" s="385"/>
      <c r="Q63" s="385"/>
      <c r="R63" s="386"/>
      <c r="S63" s="387">
        <v>0.6</v>
      </c>
      <c r="T63" s="388"/>
      <c r="U63" s="388"/>
      <c r="V63" s="389"/>
      <c r="W63" s="369">
        <v>0.7</v>
      </c>
      <c r="X63" s="370"/>
      <c r="Y63" s="370"/>
      <c r="Z63" s="371"/>
      <c r="AA63" s="369">
        <v>0.7056940665022913</v>
      </c>
      <c r="AB63" s="370"/>
      <c r="AC63" s="370"/>
      <c r="AD63" s="371"/>
      <c r="AE63" s="369">
        <v>0.7</v>
      </c>
      <c r="AF63" s="370"/>
      <c r="AG63" s="370"/>
      <c r="AH63" s="371"/>
      <c r="AI63" s="369">
        <v>0.6999999999999998</v>
      </c>
      <c r="AJ63" s="370"/>
      <c r="AK63" s="370"/>
      <c r="AL63" s="371"/>
      <c r="AM63" s="378">
        <v>0.7296268273387243</v>
      </c>
      <c r="AN63" s="379">
        <v>0</v>
      </c>
      <c r="AO63" s="379">
        <v>0</v>
      </c>
      <c r="AP63" s="380">
        <v>0</v>
      </c>
      <c r="AQ63" s="393">
        <v>0.8267973799406401</v>
      </c>
      <c r="AR63" s="394">
        <v>0</v>
      </c>
      <c r="AS63" s="394">
        <v>0</v>
      </c>
      <c r="AT63" s="395">
        <v>0</v>
      </c>
      <c r="AU63" s="390">
        <v>0.8417475414759181</v>
      </c>
      <c r="AV63" s="391">
        <v>0</v>
      </c>
      <c r="AW63" s="391">
        <v>0</v>
      </c>
      <c r="AX63" s="392">
        <v>0</v>
      </c>
      <c r="AY63" s="301">
        <v>0.6209712217132833</v>
      </c>
      <c r="AZ63" s="302">
        <v>0</v>
      </c>
      <c r="BA63" s="302">
        <v>0</v>
      </c>
      <c r="BB63" s="303">
        <v>0</v>
      </c>
      <c r="BC63" s="399">
        <f>'[3]Resumen'!$D$45</f>
        <v>0.8000000000000003</v>
      </c>
      <c r="BD63" s="400"/>
      <c r="BE63" s="400"/>
      <c r="BF63" s="401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</row>
    <row r="64" spans="55:58" ht="12.75" customHeight="1">
      <c r="BC64" s="227"/>
      <c r="BD64" s="227"/>
      <c r="BE64" s="227"/>
      <c r="BF64" s="227"/>
    </row>
    <row r="65" spans="55:58" ht="12.75">
      <c r="BC65" s="227"/>
      <c r="BD65" s="227"/>
      <c r="BE65" s="227"/>
      <c r="BF65" s="227"/>
    </row>
    <row r="66" spans="4:58" ht="12.75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BC66" s="227"/>
      <c r="BD66" s="227"/>
      <c r="BE66" s="227"/>
      <c r="BF66" s="227"/>
    </row>
    <row r="67" spans="55:58" ht="12.75">
      <c r="BC67" s="227"/>
      <c r="BD67" s="227"/>
      <c r="BE67" s="227"/>
      <c r="BF67" s="227"/>
    </row>
    <row r="68" spans="55:58" ht="12.75" customHeight="1">
      <c r="BC68" s="227"/>
      <c r="BD68" s="227"/>
      <c r="BE68" s="227"/>
      <c r="BF68" s="227"/>
    </row>
    <row r="69" spans="55:58" ht="12.75">
      <c r="BC69" s="227"/>
      <c r="BD69" s="227"/>
      <c r="BE69" s="227"/>
      <c r="BF69" s="227"/>
    </row>
    <row r="70" spans="55:58" ht="12.75" customHeight="1">
      <c r="BC70" s="227"/>
      <c r="BD70" s="227"/>
      <c r="BE70" s="227"/>
      <c r="BF70" s="227"/>
    </row>
    <row r="71" spans="55:58" ht="12.75">
      <c r="BC71" s="227"/>
      <c r="BD71" s="227"/>
      <c r="BE71" s="227"/>
      <c r="BF71" s="227"/>
    </row>
    <row r="72" spans="55:58" ht="12.75">
      <c r="BC72" s="227"/>
      <c r="BD72" s="227"/>
      <c r="BE72" s="227"/>
      <c r="BF72" s="227"/>
    </row>
    <row r="73" spans="55:58" ht="12.75">
      <c r="BC73" s="227"/>
      <c r="BD73" s="227"/>
      <c r="BE73" s="227"/>
      <c r="BF73" s="227"/>
    </row>
    <row r="74" spans="47:58" ht="12.75">
      <c r="AU74" s="222"/>
      <c r="AV74" s="222"/>
      <c r="AW74" s="223"/>
      <c r="AX74" s="223"/>
      <c r="AY74" s="223"/>
      <c r="AZ74" s="223"/>
      <c r="BA74" s="223"/>
      <c r="BB74" s="223"/>
      <c r="BC74" s="227"/>
      <c r="BD74" s="227"/>
      <c r="BE74" s="227"/>
      <c r="BF74" s="227"/>
    </row>
    <row r="75" spans="47:58" ht="12.75">
      <c r="AU75" s="223"/>
      <c r="AV75" s="223"/>
      <c r="AW75" s="223"/>
      <c r="AX75" s="223"/>
      <c r="AY75" s="223"/>
      <c r="AZ75" s="223"/>
      <c r="BA75" s="223"/>
      <c r="BB75" s="223"/>
      <c r="BC75" s="227"/>
      <c r="BD75" s="227"/>
      <c r="BE75" s="227"/>
      <c r="BF75" s="227"/>
    </row>
    <row r="76" spans="55:58" ht="12.75">
      <c r="BC76" s="227"/>
      <c r="BD76" s="227"/>
      <c r="BE76" s="227"/>
      <c r="BF76" s="227"/>
    </row>
    <row r="77" spans="55:58" ht="12.75">
      <c r="BC77" s="227"/>
      <c r="BD77" s="227"/>
      <c r="BE77" s="227"/>
      <c r="BF77" s="227"/>
    </row>
    <row r="78" spans="55:58" ht="12.75">
      <c r="BC78" s="227"/>
      <c r="BD78" s="227"/>
      <c r="BE78" s="227"/>
      <c r="BF78" s="227"/>
    </row>
    <row r="79" spans="55:58" ht="12.75">
      <c r="BC79" s="227"/>
      <c r="BD79" s="227"/>
      <c r="BE79" s="227"/>
      <c r="BF79" s="227"/>
    </row>
    <row r="80" spans="55:58" ht="12.75">
      <c r="BC80" s="227"/>
      <c r="BD80" s="227"/>
      <c r="BE80" s="227"/>
      <c r="BF80" s="227"/>
    </row>
    <row r="81" spans="41:58" ht="12.75" customHeight="1">
      <c r="AO81"/>
      <c r="AS81"/>
      <c r="BC81" s="227"/>
      <c r="BD81" s="227"/>
      <c r="BE81" s="227"/>
      <c r="BF81" s="227"/>
    </row>
    <row r="82" spans="41:58" ht="12.75">
      <c r="AO82"/>
      <c r="AS82"/>
      <c r="BC82" s="227"/>
      <c r="BD82" s="227"/>
      <c r="BE82" s="227"/>
      <c r="BF82" s="227"/>
    </row>
    <row r="83" spans="41:58" ht="12.75">
      <c r="AO83"/>
      <c r="AS83"/>
      <c r="BC83" s="227"/>
      <c r="BD83" s="227"/>
      <c r="BE83" s="227"/>
      <c r="BF83" s="227"/>
    </row>
    <row r="84" spans="41:58" ht="12.75">
      <c r="AO84"/>
      <c r="AS84"/>
      <c r="BC84" s="227"/>
      <c r="BD84" s="227"/>
      <c r="BE84" s="227"/>
      <c r="BF84" s="227"/>
    </row>
    <row r="85" spans="41:58" ht="12.75">
      <c r="AO85"/>
      <c r="AS85"/>
      <c r="BC85" s="227"/>
      <c r="BD85" s="227"/>
      <c r="BE85" s="227"/>
      <c r="BF85" s="227"/>
    </row>
    <row r="86" spans="41:58" ht="12.75">
      <c r="AO86"/>
      <c r="AS86"/>
      <c r="BC86" s="227"/>
      <c r="BD86" s="227"/>
      <c r="BE86" s="227"/>
      <c r="BF86" s="227"/>
    </row>
    <row r="87" spans="41:58" ht="12.75">
      <c r="AO87"/>
      <c r="AS87"/>
      <c r="BC87" s="227"/>
      <c r="BD87" s="227"/>
      <c r="BE87" s="227"/>
      <c r="BF87" s="227"/>
    </row>
    <row r="88" spans="41:58" ht="12.75">
      <c r="AO88"/>
      <c r="AS88"/>
      <c r="BC88" s="227"/>
      <c r="BD88" s="227"/>
      <c r="BE88" s="227"/>
      <c r="BF88" s="227"/>
    </row>
    <row r="89" spans="41:58" ht="12.75">
      <c r="AO89"/>
      <c r="AS89"/>
      <c r="BC89" s="227"/>
      <c r="BD89" s="227"/>
      <c r="BE89" s="227"/>
      <c r="BF89" s="227"/>
    </row>
    <row r="90" spans="41:58" ht="12.75">
      <c r="AO90"/>
      <c r="AS90"/>
      <c r="BC90" s="227"/>
      <c r="BD90" s="227"/>
      <c r="BE90" s="227"/>
      <c r="BF90" s="227"/>
    </row>
    <row r="91" spans="41:58" ht="12.75">
      <c r="AO91"/>
      <c r="AS91"/>
      <c r="BC91" s="227"/>
      <c r="BD91" s="227"/>
      <c r="BE91" s="227"/>
      <c r="BF91" s="227"/>
    </row>
    <row r="92" spans="41:58" ht="12.75">
      <c r="AO92"/>
      <c r="AS92"/>
      <c r="BC92" s="227"/>
      <c r="BD92" s="227"/>
      <c r="BE92" s="227"/>
      <c r="BF92" s="227"/>
    </row>
    <row r="93" spans="41:58" ht="12.75">
      <c r="AO93"/>
      <c r="AS93"/>
      <c r="BC93" s="227"/>
      <c r="BD93" s="227"/>
      <c r="BE93" s="227"/>
      <c r="BF93" s="227"/>
    </row>
    <row r="94" spans="41:58" ht="12.75">
      <c r="AO94"/>
      <c r="AS94"/>
      <c r="BC94" s="227"/>
      <c r="BD94" s="227"/>
      <c r="BE94" s="227"/>
      <c r="BF94" s="227"/>
    </row>
    <row r="95" spans="41:58" ht="12.75">
      <c r="AO95"/>
      <c r="AS95"/>
      <c r="BC95" s="227"/>
      <c r="BD95" s="227"/>
      <c r="BE95" s="227"/>
      <c r="BF95" s="227"/>
    </row>
    <row r="96" spans="41:58" ht="12.75">
      <c r="AO96"/>
      <c r="AS96"/>
      <c r="BC96" s="227"/>
      <c r="BD96" s="227"/>
      <c r="BE96" s="227"/>
      <c r="BF96" s="227"/>
    </row>
    <row r="97" spans="41:58" ht="12.75">
      <c r="AO97"/>
      <c r="AS97"/>
      <c r="BC97" s="227"/>
      <c r="BD97" s="227"/>
      <c r="BE97" s="227"/>
      <c r="BF97" s="227"/>
    </row>
    <row r="98" spans="41:58" ht="12.75">
      <c r="AO98"/>
      <c r="AS98"/>
      <c r="BC98" s="227"/>
      <c r="BD98" s="227"/>
      <c r="BE98" s="227"/>
      <c r="BF98" s="227"/>
    </row>
    <row r="99" spans="41:58" ht="12.75">
      <c r="AO99"/>
      <c r="AS99"/>
      <c r="BC99" s="227"/>
      <c r="BD99" s="227"/>
      <c r="BE99" s="227"/>
      <c r="BF99" s="227"/>
    </row>
    <row r="100" spans="41:58" ht="12.75">
      <c r="AO100"/>
      <c r="AS100"/>
      <c r="BC100" s="227"/>
      <c r="BD100" s="227"/>
      <c r="BE100" s="227"/>
      <c r="BF100" s="227"/>
    </row>
    <row r="101" spans="41:58" ht="12.75">
      <c r="AO101"/>
      <c r="AS101"/>
      <c r="BC101" s="227"/>
      <c r="BD101" s="227"/>
      <c r="BE101" s="227"/>
      <c r="BF101" s="227"/>
    </row>
    <row r="102" spans="41:58" ht="12.75">
      <c r="AO102"/>
      <c r="AS102"/>
      <c r="BC102" s="227"/>
      <c r="BD102" s="227"/>
      <c r="BE102" s="227"/>
      <c r="BF102" s="227"/>
    </row>
    <row r="103" spans="41:58" ht="12.75">
      <c r="AO103"/>
      <c r="AS103"/>
      <c r="BC103" s="227"/>
      <c r="BD103" s="227"/>
      <c r="BE103" s="227"/>
      <c r="BF103" s="227"/>
    </row>
    <row r="104" spans="41:58" ht="12.75">
      <c r="AO104"/>
      <c r="AS104"/>
      <c r="BC104" s="227"/>
      <c r="BD104" s="227"/>
      <c r="BE104" s="227"/>
      <c r="BF104" s="227"/>
    </row>
    <row r="105" spans="41:58" ht="12.75">
      <c r="AO105"/>
      <c r="AS105"/>
      <c r="BC105" s="227"/>
      <c r="BD105" s="227"/>
      <c r="BE105" s="227"/>
      <c r="BF105" s="227"/>
    </row>
    <row r="106" spans="41:58" ht="12.75">
      <c r="AO106"/>
      <c r="AS106"/>
      <c r="BC106" s="227"/>
      <c r="BD106" s="227"/>
      <c r="BE106" s="227"/>
      <c r="BF106" s="227"/>
    </row>
    <row r="107" spans="41:58" ht="12.75">
      <c r="AO107"/>
      <c r="AS107"/>
      <c r="BC107" s="227"/>
      <c r="BD107" s="227"/>
      <c r="BE107" s="227"/>
      <c r="BF107" s="227"/>
    </row>
    <row r="108" spans="41:58" ht="12.75">
      <c r="AO108"/>
      <c r="AS108"/>
      <c r="BC108" s="227"/>
      <c r="BD108" s="227"/>
      <c r="BE108" s="227"/>
      <c r="BF108" s="227"/>
    </row>
    <row r="109" spans="41:58" ht="12.75">
      <c r="AO109"/>
      <c r="AS109"/>
      <c r="BC109" s="227"/>
      <c r="BD109" s="227"/>
      <c r="BE109" s="227"/>
      <c r="BF109" s="227"/>
    </row>
    <row r="110" spans="41:58" ht="12.75">
      <c r="AO110"/>
      <c r="AS110"/>
      <c r="BC110" s="227"/>
      <c r="BD110" s="227"/>
      <c r="BE110" s="227"/>
      <c r="BF110" s="227"/>
    </row>
    <row r="111" spans="41:58" ht="12.75">
      <c r="AO111"/>
      <c r="AS111"/>
      <c r="BC111" s="227"/>
      <c r="BD111" s="227"/>
      <c r="BE111" s="227"/>
      <c r="BF111" s="227"/>
    </row>
    <row r="112" spans="41:58" ht="12.75">
      <c r="AO112"/>
      <c r="AS112"/>
      <c r="BC112" s="227"/>
      <c r="BD112" s="227"/>
      <c r="BE112" s="227"/>
      <c r="BF112" s="227"/>
    </row>
    <row r="113" spans="41:58" ht="12.75">
      <c r="AO113"/>
      <c r="AS113"/>
      <c r="BC113" s="227"/>
      <c r="BD113" s="227"/>
      <c r="BE113" s="227"/>
      <c r="BF113" s="227"/>
    </row>
    <row r="114" spans="41:58" ht="12.75">
      <c r="AO114"/>
      <c r="AS114"/>
      <c r="BC114" s="227"/>
      <c r="BD114" s="227"/>
      <c r="BE114" s="227"/>
      <c r="BF114" s="227"/>
    </row>
    <row r="115" spans="41:58" ht="12.75">
      <c r="AO115"/>
      <c r="AS115"/>
      <c r="BC115" s="227"/>
      <c r="BD115" s="227"/>
      <c r="BE115" s="227"/>
      <c r="BF115" s="227"/>
    </row>
    <row r="116" spans="41:58" ht="12.75">
      <c r="AO116"/>
      <c r="AS116"/>
      <c r="BC116" s="227"/>
      <c r="BD116" s="227"/>
      <c r="BE116" s="227"/>
      <c r="BF116" s="227"/>
    </row>
    <row r="117" spans="41:58" ht="12.75">
      <c r="AO117"/>
      <c r="AS117"/>
      <c r="BC117" s="227"/>
      <c r="BD117" s="227"/>
      <c r="BE117" s="227"/>
      <c r="BF117" s="227"/>
    </row>
    <row r="118" spans="41:58" ht="12.75">
      <c r="AO118"/>
      <c r="AS118"/>
      <c r="BC118" s="227"/>
      <c r="BD118" s="227"/>
      <c r="BE118" s="227"/>
      <c r="BF118" s="227"/>
    </row>
    <row r="119" spans="41:58" ht="12.75">
      <c r="AO119"/>
      <c r="AS119"/>
      <c r="BC119" s="227"/>
      <c r="BD119" s="227"/>
      <c r="BE119" s="227"/>
      <c r="BF119" s="227"/>
    </row>
    <row r="120" spans="41:58" ht="12.75">
      <c r="AO120"/>
      <c r="AS120"/>
      <c r="BC120" s="227"/>
      <c r="BD120" s="227"/>
      <c r="BE120" s="227"/>
      <c r="BF120" s="227"/>
    </row>
    <row r="121" spans="41:58" ht="12.75">
      <c r="AO121"/>
      <c r="AS121"/>
      <c r="BC121" s="227"/>
      <c r="BD121" s="227"/>
      <c r="BE121" s="227"/>
      <c r="BF121" s="227"/>
    </row>
    <row r="122" spans="41:58" ht="12.75">
      <c r="AO122"/>
      <c r="AS122"/>
      <c r="BC122" s="227"/>
      <c r="BD122" s="227"/>
      <c r="BE122" s="227"/>
      <c r="BF122" s="227"/>
    </row>
    <row r="123" spans="41:58" ht="12.75">
      <c r="AO123"/>
      <c r="AS123"/>
      <c r="BC123" s="227"/>
      <c r="BD123" s="227"/>
      <c r="BE123" s="227"/>
      <c r="BF123" s="227"/>
    </row>
    <row r="124" spans="41:58" ht="12.75">
      <c r="AO124"/>
      <c r="AS124"/>
      <c r="BC124" s="227"/>
      <c r="BD124" s="227"/>
      <c r="BE124" s="227"/>
      <c r="BF124" s="227"/>
    </row>
    <row r="125" spans="41:58" ht="12.75">
      <c r="AO125"/>
      <c r="AS125"/>
      <c r="BC125" s="227"/>
      <c r="BD125" s="227"/>
      <c r="BE125" s="227"/>
      <c r="BF125" s="227"/>
    </row>
    <row r="126" spans="41:58" ht="12.75">
      <c r="AO126"/>
      <c r="AS126"/>
      <c r="BC126" s="227"/>
      <c r="BD126" s="227"/>
      <c r="BE126" s="227"/>
      <c r="BF126" s="227"/>
    </row>
    <row r="127" spans="41:58" ht="12.75">
      <c r="AO127"/>
      <c r="AS127"/>
      <c r="BC127" s="227"/>
      <c r="BD127" s="227"/>
      <c r="BE127" s="227"/>
      <c r="BF127" s="227"/>
    </row>
    <row r="128" spans="41:58" ht="12.75">
      <c r="AO128"/>
      <c r="AS128"/>
      <c r="BC128" s="227"/>
      <c r="BD128" s="227"/>
      <c r="BE128" s="227"/>
      <c r="BF128" s="227"/>
    </row>
    <row r="129" spans="41:58" ht="12.75">
      <c r="AO129"/>
      <c r="AS129"/>
      <c r="BC129" s="227"/>
      <c r="BD129" s="227"/>
      <c r="BE129" s="227"/>
      <c r="BF129" s="227"/>
    </row>
    <row r="130" spans="41:58" ht="12.75">
      <c r="AO130"/>
      <c r="AS130"/>
      <c r="BC130" s="227"/>
      <c r="BD130" s="227"/>
      <c r="BE130" s="227"/>
      <c r="BF130" s="227"/>
    </row>
    <row r="131" spans="41:58" ht="12.75">
      <c r="AO131"/>
      <c r="AS131"/>
      <c r="BC131" s="227"/>
      <c r="BD131" s="227"/>
      <c r="BE131" s="227"/>
      <c r="BF131" s="227"/>
    </row>
    <row r="132" spans="41:58" ht="12.75">
      <c r="AO132"/>
      <c r="AS132"/>
      <c r="BC132" s="227"/>
      <c r="BD132" s="227"/>
      <c r="BE132" s="227"/>
      <c r="BF132" s="227"/>
    </row>
    <row r="133" spans="41:58" ht="12.75">
      <c r="AO133"/>
      <c r="AS133"/>
      <c r="BC133" s="227"/>
      <c r="BD133" s="227"/>
      <c r="BE133" s="227"/>
      <c r="BF133" s="227"/>
    </row>
    <row r="134" spans="41:58" ht="12.75">
      <c r="AO134"/>
      <c r="AS134"/>
      <c r="BC134" s="227"/>
      <c r="BD134" s="227"/>
      <c r="BE134" s="227"/>
      <c r="BF134" s="227"/>
    </row>
    <row r="135" spans="41:58" ht="12.75">
      <c r="AO135"/>
      <c r="AS135"/>
      <c r="BC135" s="227"/>
      <c r="BD135" s="227"/>
      <c r="BE135" s="227"/>
      <c r="BF135" s="227"/>
    </row>
    <row r="136" spans="41:58" ht="12.75">
      <c r="AO136"/>
      <c r="AS136"/>
      <c r="BC136" s="227"/>
      <c r="BD136" s="227"/>
      <c r="BE136" s="227"/>
      <c r="BF136" s="227"/>
    </row>
    <row r="137" spans="41:58" ht="12.75">
      <c r="AO137"/>
      <c r="AS137"/>
      <c r="BC137" s="227"/>
      <c r="BD137" s="227"/>
      <c r="BE137" s="227"/>
      <c r="BF137" s="227"/>
    </row>
    <row r="138" spans="41:58" ht="12.75">
      <c r="AO138"/>
      <c r="AS138"/>
      <c r="BC138" s="227"/>
      <c r="BD138" s="227"/>
      <c r="BE138" s="227"/>
      <c r="BF138" s="227"/>
    </row>
    <row r="139" spans="41:58" ht="12.75">
      <c r="AO139"/>
      <c r="AS139"/>
      <c r="BC139" s="227"/>
      <c r="BD139" s="227"/>
      <c r="BE139" s="227"/>
      <c r="BF139" s="227"/>
    </row>
    <row r="140" spans="41:58" ht="12.75">
      <c r="AO140"/>
      <c r="AS140"/>
      <c r="BC140" s="227"/>
      <c r="BD140" s="227"/>
      <c r="BE140" s="227"/>
      <c r="BF140" s="227"/>
    </row>
    <row r="141" spans="41:58" ht="12.75">
      <c r="AO141"/>
      <c r="AS141"/>
      <c r="BC141" s="227"/>
      <c r="BD141" s="227"/>
      <c r="BE141" s="227"/>
      <c r="BF141" s="227"/>
    </row>
    <row r="142" spans="41:58" ht="12.75">
      <c r="AO142"/>
      <c r="AS142"/>
      <c r="BC142" s="227"/>
      <c r="BD142" s="227"/>
      <c r="BE142" s="227"/>
      <c r="BF142" s="227"/>
    </row>
    <row r="143" spans="41:58" ht="12.75">
      <c r="AO143"/>
      <c r="AS143"/>
      <c r="BC143" s="227"/>
      <c r="BD143" s="227"/>
      <c r="BE143" s="227"/>
      <c r="BF143" s="227"/>
    </row>
    <row r="144" spans="41:58" ht="12.75">
      <c r="AO144"/>
      <c r="AS144"/>
      <c r="BC144" s="227"/>
      <c r="BD144" s="227"/>
      <c r="BE144" s="227"/>
      <c r="BF144" s="227"/>
    </row>
    <row r="145" spans="41:58" ht="12.75">
      <c r="AO145"/>
      <c r="AS145"/>
      <c r="BC145" s="227"/>
      <c r="BD145" s="227"/>
      <c r="BE145" s="227"/>
      <c r="BF145" s="227"/>
    </row>
    <row r="146" spans="41:58" ht="12.75">
      <c r="AO146"/>
      <c r="AS146"/>
      <c r="BC146" s="227"/>
      <c r="BD146" s="227"/>
      <c r="BE146" s="227"/>
      <c r="BF146" s="227"/>
    </row>
    <row r="147" spans="41:58" ht="12.75">
      <c r="AO147"/>
      <c r="AS147"/>
      <c r="BC147" s="227"/>
      <c r="BD147" s="227"/>
      <c r="BE147" s="227"/>
      <c r="BF147" s="227"/>
    </row>
    <row r="148" spans="41:58" ht="12.75">
      <c r="AO148"/>
      <c r="AS148"/>
      <c r="BC148" s="227"/>
      <c r="BD148" s="227"/>
      <c r="BE148" s="227"/>
      <c r="BF148" s="227"/>
    </row>
    <row r="149" spans="41:58" ht="12.75">
      <c r="AO149"/>
      <c r="AS149"/>
      <c r="BC149" s="227"/>
      <c r="BD149" s="227"/>
      <c r="BE149" s="227"/>
      <c r="BF149" s="227"/>
    </row>
    <row r="150" spans="41:58" ht="12.75">
      <c r="AO150"/>
      <c r="AS150"/>
      <c r="BC150" s="227"/>
      <c r="BD150" s="227"/>
      <c r="BE150" s="227"/>
      <c r="BF150" s="227"/>
    </row>
    <row r="151" spans="41:58" ht="12.75">
      <c r="AO151"/>
      <c r="AS151"/>
      <c r="BC151" s="227"/>
      <c r="BD151" s="227"/>
      <c r="BE151" s="227"/>
      <c r="BF151" s="227"/>
    </row>
    <row r="152" spans="41:58" ht="12.75">
      <c r="AO152"/>
      <c r="AS152"/>
      <c r="BC152" s="227"/>
      <c r="BD152" s="227"/>
      <c r="BE152" s="227"/>
      <c r="BF152" s="227"/>
    </row>
    <row r="153" spans="41:58" ht="12.75">
      <c r="AO153"/>
      <c r="AS153"/>
      <c r="BC153" s="227"/>
      <c r="BD153" s="227"/>
      <c r="BE153" s="227"/>
      <c r="BF153" s="227"/>
    </row>
    <row r="154" spans="41:58" ht="12.75">
      <c r="AO154"/>
      <c r="AS154"/>
      <c r="BC154" s="227"/>
      <c r="BD154" s="227"/>
      <c r="BE154" s="227"/>
      <c r="BF154" s="227"/>
    </row>
    <row r="155" spans="41:58" ht="12.75">
      <c r="AO155"/>
      <c r="AS155"/>
      <c r="BC155" s="227"/>
      <c r="BD155" s="227"/>
      <c r="BE155" s="227"/>
      <c r="BF155" s="227"/>
    </row>
    <row r="156" spans="41:58" ht="12.75">
      <c r="AO156"/>
      <c r="AS156"/>
      <c r="BC156" s="227"/>
      <c r="BD156" s="227"/>
      <c r="BE156" s="227"/>
      <c r="BF156" s="227"/>
    </row>
    <row r="157" spans="41:58" ht="12.75">
      <c r="AO157"/>
      <c r="AS157"/>
      <c r="BC157" s="227"/>
      <c r="BD157" s="227"/>
      <c r="BE157" s="227"/>
      <c r="BF157" s="227"/>
    </row>
    <row r="158" spans="41:58" ht="12.75">
      <c r="AO158"/>
      <c r="AS158"/>
      <c r="BC158" s="227"/>
      <c r="BD158" s="227"/>
      <c r="BE158" s="227"/>
      <c r="BF158" s="227"/>
    </row>
    <row r="159" spans="41:58" ht="12.75">
      <c r="AO159"/>
      <c r="AS159"/>
      <c r="BC159" s="227"/>
      <c r="BD159" s="227"/>
      <c r="BE159" s="227"/>
      <c r="BF159" s="227"/>
    </row>
    <row r="160" spans="41:58" ht="12.75">
      <c r="AO160"/>
      <c r="AS160"/>
      <c r="BC160" s="227"/>
      <c r="BD160" s="227"/>
      <c r="BE160" s="227"/>
      <c r="BF160" s="227"/>
    </row>
    <row r="161" spans="41:58" ht="12.75">
      <c r="AO161"/>
      <c r="AS161"/>
      <c r="BC161" s="227"/>
      <c r="BD161" s="227"/>
      <c r="BE161" s="227"/>
      <c r="BF161" s="227"/>
    </row>
    <row r="162" spans="41:58" ht="12.75">
      <c r="AO162"/>
      <c r="AS162"/>
      <c r="BC162" s="227"/>
      <c r="BD162" s="227"/>
      <c r="BE162" s="227"/>
      <c r="BF162" s="227"/>
    </row>
    <row r="163" spans="41:58" ht="12.75">
      <c r="AO163"/>
      <c r="AS163"/>
      <c r="BC163" s="227"/>
      <c r="BD163" s="227"/>
      <c r="BE163" s="227"/>
      <c r="BF163" s="227"/>
    </row>
    <row r="164" spans="41:58" ht="12.75">
      <c r="AO164"/>
      <c r="AS164"/>
      <c r="BC164" s="227"/>
      <c r="BD164" s="227"/>
      <c r="BE164" s="227"/>
      <c r="BF164" s="227"/>
    </row>
    <row r="165" spans="41:58" ht="12.75">
      <c r="AO165"/>
      <c r="AS165"/>
      <c r="BC165" s="227"/>
      <c r="BD165" s="227"/>
      <c r="BE165" s="227"/>
      <c r="BF165" s="227"/>
    </row>
    <row r="166" spans="41:58" ht="12.75">
      <c r="AO166"/>
      <c r="AS166"/>
      <c r="BC166" s="227"/>
      <c r="BD166" s="227"/>
      <c r="BE166" s="227"/>
      <c r="BF166" s="227"/>
    </row>
    <row r="167" spans="41:58" ht="12.75">
      <c r="AO167"/>
      <c r="AS167"/>
      <c r="BC167" s="227"/>
      <c r="BD167" s="227"/>
      <c r="BE167" s="227"/>
      <c r="BF167" s="227"/>
    </row>
    <row r="168" spans="41:58" ht="12.75">
      <c r="AO168"/>
      <c r="AS168"/>
      <c r="BC168" s="227"/>
      <c r="BD168" s="227"/>
      <c r="BE168" s="227"/>
      <c r="BF168" s="227"/>
    </row>
    <row r="169" spans="41:58" ht="12.75">
      <c r="AO169"/>
      <c r="AS169"/>
      <c r="BC169" s="227"/>
      <c r="BD169" s="227"/>
      <c r="BE169" s="227"/>
      <c r="BF169" s="227"/>
    </row>
    <row r="170" spans="41:58" ht="12.75">
      <c r="AO170"/>
      <c r="AS170"/>
      <c r="BC170" s="227"/>
      <c r="BD170" s="227"/>
      <c r="BE170" s="227"/>
      <c r="BF170" s="227"/>
    </row>
    <row r="171" spans="41:58" ht="12.75">
      <c r="AO171"/>
      <c r="AS171"/>
      <c r="BC171" s="227"/>
      <c r="BD171" s="227"/>
      <c r="BE171" s="227"/>
      <c r="BF171" s="227"/>
    </row>
    <row r="172" spans="41:58" ht="12.75">
      <c r="AO172"/>
      <c r="AS172"/>
      <c r="BC172" s="227"/>
      <c r="BD172" s="227"/>
      <c r="BE172" s="227"/>
      <c r="BF172" s="227"/>
    </row>
    <row r="173" spans="41:58" ht="12.75">
      <c r="AO173"/>
      <c r="AS173"/>
      <c r="BC173" s="227"/>
      <c r="BD173" s="227"/>
      <c r="BE173" s="227"/>
      <c r="BF173" s="227"/>
    </row>
    <row r="174" spans="41:58" ht="12.75">
      <c r="AO174"/>
      <c r="AS174"/>
      <c r="BC174" s="227"/>
      <c r="BD174" s="227"/>
      <c r="BE174" s="227"/>
      <c r="BF174" s="227"/>
    </row>
    <row r="175" spans="41:58" ht="12.75">
      <c r="AO175"/>
      <c r="AS175"/>
      <c r="BC175" s="227"/>
      <c r="BD175" s="227"/>
      <c r="BE175" s="227"/>
      <c r="BF175" s="227"/>
    </row>
    <row r="176" spans="41:58" ht="12.75">
      <c r="AO176"/>
      <c r="AS176"/>
      <c r="BC176" s="227"/>
      <c r="BD176" s="227"/>
      <c r="BE176" s="227"/>
      <c r="BF176" s="227"/>
    </row>
    <row r="177" spans="41:58" ht="12.75">
      <c r="AO177"/>
      <c r="AS177"/>
      <c r="BC177" s="227"/>
      <c r="BD177" s="227"/>
      <c r="BE177" s="227"/>
      <c r="BF177" s="227"/>
    </row>
    <row r="178" spans="41:58" ht="12.75">
      <c r="AO178"/>
      <c r="AS178"/>
      <c r="BC178" s="227"/>
      <c r="BD178" s="227"/>
      <c r="BE178" s="227"/>
      <c r="BF178" s="227"/>
    </row>
    <row r="179" spans="41:58" ht="12.75">
      <c r="AO179"/>
      <c r="AS179"/>
      <c r="BC179" s="227"/>
      <c r="BD179" s="227"/>
      <c r="BE179" s="227"/>
      <c r="BF179" s="227"/>
    </row>
    <row r="180" spans="41:58" ht="12.75">
      <c r="AO180"/>
      <c r="AS180"/>
      <c r="BC180" s="227"/>
      <c r="BD180" s="227"/>
      <c r="BE180" s="227"/>
      <c r="BF180" s="227"/>
    </row>
    <row r="181" spans="41:58" ht="12.75">
      <c r="AO181"/>
      <c r="AS181"/>
      <c r="BC181" s="227"/>
      <c r="BD181" s="227"/>
      <c r="BE181" s="227"/>
      <c r="BF181" s="227"/>
    </row>
    <row r="182" spans="41:58" ht="12.75">
      <c r="AO182"/>
      <c r="AS182"/>
      <c r="BC182" s="227"/>
      <c r="BD182" s="227"/>
      <c r="BE182" s="227"/>
      <c r="BF182" s="227"/>
    </row>
    <row r="183" spans="41:58" ht="12.75">
      <c r="AO183"/>
      <c r="AS183"/>
      <c r="BC183" s="227"/>
      <c r="BD183" s="227"/>
      <c r="BE183" s="227"/>
      <c r="BF183" s="227"/>
    </row>
    <row r="184" spans="41:58" ht="12.75">
      <c r="AO184"/>
      <c r="AS184"/>
      <c r="BC184" s="227"/>
      <c r="BD184" s="227"/>
      <c r="BE184" s="227"/>
      <c r="BF184" s="227"/>
    </row>
    <row r="185" spans="41:58" ht="12.75">
      <c r="AO185"/>
      <c r="AS185"/>
      <c r="BC185" s="227"/>
      <c r="BD185" s="227"/>
      <c r="BE185" s="227"/>
      <c r="BF185" s="227"/>
    </row>
    <row r="186" spans="41:58" ht="12.75">
      <c r="AO186"/>
      <c r="AS186"/>
      <c r="BC186" s="227"/>
      <c r="BD186" s="227"/>
      <c r="BE186" s="227"/>
      <c r="BF186" s="227"/>
    </row>
    <row r="187" spans="41:58" ht="12.75">
      <c r="AO187"/>
      <c r="AS187"/>
      <c r="BC187" s="227"/>
      <c r="BD187" s="227"/>
      <c r="BE187" s="227"/>
      <c r="BF187" s="227"/>
    </row>
    <row r="188" spans="41:58" ht="12.75">
      <c r="AO188"/>
      <c r="AS188"/>
      <c r="BC188" s="227"/>
      <c r="BD188" s="227"/>
      <c r="BE188" s="227"/>
      <c r="BF188" s="227"/>
    </row>
    <row r="189" spans="41:58" ht="12.75">
      <c r="AO189"/>
      <c r="AS189"/>
      <c r="BC189" s="227"/>
      <c r="BD189" s="227"/>
      <c r="BE189" s="227"/>
      <c r="BF189" s="227"/>
    </row>
    <row r="190" spans="41:58" ht="12.75">
      <c r="AO190"/>
      <c r="AS190"/>
      <c r="BC190" s="227"/>
      <c r="BD190" s="227"/>
      <c r="BE190" s="227"/>
      <c r="BF190" s="227"/>
    </row>
    <row r="191" spans="41:58" ht="12.75">
      <c r="AO191"/>
      <c r="AS191"/>
      <c r="BC191" s="227"/>
      <c r="BD191" s="227"/>
      <c r="BE191" s="227"/>
      <c r="BF191" s="227"/>
    </row>
    <row r="192" spans="41:58" ht="12.75">
      <c r="AO192"/>
      <c r="AS192"/>
      <c r="BC192" s="227"/>
      <c r="BD192" s="227"/>
      <c r="BE192" s="227"/>
      <c r="BF192" s="227"/>
    </row>
    <row r="193" spans="41:58" ht="12.75">
      <c r="AO193"/>
      <c r="AS193"/>
      <c r="BC193" s="227"/>
      <c r="BD193" s="227"/>
      <c r="BE193" s="227"/>
      <c r="BF193" s="227"/>
    </row>
    <row r="194" spans="41:58" ht="12.75">
      <c r="AO194"/>
      <c r="AS194"/>
      <c r="BC194" s="227"/>
      <c r="BD194" s="227"/>
      <c r="BE194" s="227"/>
      <c r="BF194" s="227"/>
    </row>
    <row r="195" spans="41:58" ht="12.75">
      <c r="AO195"/>
      <c r="AS195"/>
      <c r="BC195" s="227"/>
      <c r="BD195" s="227"/>
      <c r="BE195" s="227"/>
      <c r="BF195" s="227"/>
    </row>
    <row r="196" spans="41:58" ht="12.75">
      <c r="AO196"/>
      <c r="AS196"/>
      <c r="BC196" s="227"/>
      <c r="BD196" s="227"/>
      <c r="BE196" s="227"/>
      <c r="BF196" s="227"/>
    </row>
    <row r="197" spans="41:58" ht="12.75">
      <c r="AO197"/>
      <c r="AS197"/>
      <c r="BC197" s="227"/>
      <c r="BD197" s="227"/>
      <c r="BE197" s="227"/>
      <c r="BF197" s="227"/>
    </row>
    <row r="198" spans="41:58" ht="12.75">
      <c r="AO198"/>
      <c r="AS198"/>
      <c r="BC198" s="227"/>
      <c r="BD198" s="227"/>
      <c r="BE198" s="227"/>
      <c r="BF198" s="227"/>
    </row>
    <row r="199" spans="41:58" ht="12.75">
      <c r="AO199"/>
      <c r="AS199"/>
      <c r="BC199" s="227"/>
      <c r="BD199" s="227"/>
      <c r="BE199" s="227"/>
      <c r="BF199" s="227"/>
    </row>
    <row r="200" spans="41:58" ht="12.75">
      <c r="AO200"/>
      <c r="AS200"/>
      <c r="BC200" s="227"/>
      <c r="BD200" s="227"/>
      <c r="BE200" s="227"/>
      <c r="BF200" s="227"/>
    </row>
    <row r="201" spans="41:58" ht="12.75">
      <c r="AO201"/>
      <c r="AS201"/>
      <c r="BC201" s="227"/>
      <c r="BD201" s="227"/>
      <c r="BE201" s="227"/>
      <c r="BF201" s="227"/>
    </row>
    <row r="202" spans="41:58" ht="12.75">
      <c r="AO202"/>
      <c r="AS202"/>
      <c r="BC202" s="227"/>
      <c r="BD202" s="227"/>
      <c r="BE202" s="227"/>
      <c r="BF202" s="227"/>
    </row>
    <row r="203" spans="41:58" ht="12.75">
      <c r="AO203"/>
      <c r="AS203"/>
      <c r="BC203" s="227"/>
      <c r="BD203" s="227"/>
      <c r="BE203" s="227"/>
      <c r="BF203" s="227"/>
    </row>
    <row r="204" spans="41:58" ht="12.75">
      <c r="AO204"/>
      <c r="AS204"/>
      <c r="BC204" s="227"/>
      <c r="BD204" s="227"/>
      <c r="BE204" s="227"/>
      <c r="BF204" s="227"/>
    </row>
    <row r="205" spans="41:58" ht="12.75">
      <c r="AO205"/>
      <c r="AS205"/>
      <c r="BC205" s="227"/>
      <c r="BD205" s="227"/>
      <c r="BE205" s="227"/>
      <c r="BF205" s="227"/>
    </row>
    <row r="206" spans="41:58" ht="12.75">
      <c r="AO206"/>
      <c r="AS206"/>
      <c r="BC206" s="227"/>
      <c r="BD206" s="227"/>
      <c r="BE206" s="227"/>
      <c r="BF206" s="227"/>
    </row>
    <row r="207" spans="41:58" ht="12.75">
      <c r="AO207"/>
      <c r="AS207"/>
      <c r="BC207" s="227"/>
      <c r="BD207" s="227"/>
      <c r="BE207" s="227"/>
      <c r="BF207" s="227"/>
    </row>
    <row r="208" spans="41:58" ht="12.75">
      <c r="AO208"/>
      <c r="AS208"/>
      <c r="BC208" s="227"/>
      <c r="BD208" s="227"/>
      <c r="BE208" s="227"/>
      <c r="BF208" s="227"/>
    </row>
    <row r="209" spans="41:58" ht="12.75">
      <c r="AO209"/>
      <c r="AS209"/>
      <c r="BC209" s="227"/>
      <c r="BD209" s="227"/>
      <c r="BE209" s="227"/>
      <c r="BF209" s="227"/>
    </row>
    <row r="210" spans="41:58" ht="12.75">
      <c r="AO210"/>
      <c r="AS210"/>
      <c r="BC210" s="227"/>
      <c r="BD210" s="227"/>
      <c r="BE210" s="227"/>
      <c r="BF210" s="227"/>
    </row>
    <row r="211" spans="41:58" ht="12.75">
      <c r="AO211"/>
      <c r="AS211"/>
      <c r="BC211" s="227"/>
      <c r="BD211" s="227"/>
      <c r="BE211" s="227"/>
      <c r="BF211" s="227"/>
    </row>
    <row r="212" spans="41:58" ht="12.75">
      <c r="AO212"/>
      <c r="AS212"/>
      <c r="BC212" s="227"/>
      <c r="BD212" s="227"/>
      <c r="BE212" s="227"/>
      <c r="BF212" s="227"/>
    </row>
    <row r="213" spans="41:58" ht="12.75">
      <c r="AO213"/>
      <c r="AS213"/>
      <c r="BC213" s="227"/>
      <c r="BD213" s="227"/>
      <c r="BE213" s="227"/>
      <c r="BF213" s="227"/>
    </row>
    <row r="214" spans="41:58" ht="12.75">
      <c r="AO214"/>
      <c r="AS214"/>
      <c r="BC214" s="227"/>
      <c r="BD214" s="227"/>
      <c r="BE214" s="227"/>
      <c r="BF214" s="227"/>
    </row>
    <row r="215" spans="41:58" ht="12.75">
      <c r="AO215"/>
      <c r="AS215"/>
      <c r="BC215" s="227"/>
      <c r="BD215" s="227"/>
      <c r="BE215" s="227"/>
      <c r="BF215" s="227"/>
    </row>
    <row r="216" spans="41:58" ht="12.75">
      <c r="AO216"/>
      <c r="AS216"/>
      <c r="BC216" s="227"/>
      <c r="BD216" s="227"/>
      <c r="BE216" s="227"/>
      <c r="BF216" s="227"/>
    </row>
    <row r="217" spans="41:58" ht="12.75">
      <c r="AO217"/>
      <c r="AS217"/>
      <c r="BC217" s="227"/>
      <c r="BD217" s="227"/>
      <c r="BE217" s="227"/>
      <c r="BF217" s="227"/>
    </row>
    <row r="218" spans="41:58" ht="12.75">
      <c r="AO218"/>
      <c r="AS218"/>
      <c r="BC218" s="227"/>
      <c r="BD218" s="227"/>
      <c r="BE218" s="227"/>
      <c r="BF218" s="227"/>
    </row>
    <row r="219" spans="41:58" ht="12.75">
      <c r="AO219"/>
      <c r="AS219"/>
      <c r="BC219" s="227"/>
      <c r="BD219" s="227"/>
      <c r="BE219" s="227"/>
      <c r="BF219" s="227"/>
    </row>
    <row r="220" spans="41:58" ht="12.75">
      <c r="AO220"/>
      <c r="AS220"/>
      <c r="BC220" s="227"/>
      <c r="BD220" s="227"/>
      <c r="BE220" s="227"/>
      <c r="BF220" s="227"/>
    </row>
    <row r="221" spans="41:58" ht="12.75">
      <c r="AO221"/>
      <c r="AS221"/>
      <c r="BC221" s="227"/>
      <c r="BD221" s="227"/>
      <c r="BE221" s="227"/>
      <c r="BF221" s="227"/>
    </row>
    <row r="222" spans="41:58" ht="12.75">
      <c r="AO222"/>
      <c r="AS222"/>
      <c r="BC222" s="227"/>
      <c r="BD222" s="227"/>
      <c r="BE222" s="227"/>
      <c r="BF222" s="227"/>
    </row>
    <row r="223" spans="41:58" ht="12.75">
      <c r="AO223"/>
      <c r="AS223"/>
      <c r="BC223" s="227"/>
      <c r="BD223" s="227"/>
      <c r="BE223" s="227"/>
      <c r="BF223" s="227"/>
    </row>
    <row r="224" spans="41:58" ht="12.75">
      <c r="AO224"/>
      <c r="AS224"/>
      <c r="BC224" s="227"/>
      <c r="BD224" s="227"/>
      <c r="BE224" s="227"/>
      <c r="BF224" s="227"/>
    </row>
    <row r="225" spans="41:58" ht="12.75">
      <c r="AO225"/>
      <c r="AS225"/>
      <c r="BC225" s="227"/>
      <c r="BD225" s="227"/>
      <c r="BE225" s="227"/>
      <c r="BF225" s="227"/>
    </row>
    <row r="226" spans="41:58" ht="12.75">
      <c r="AO226"/>
      <c r="AS226"/>
      <c r="BC226" s="227"/>
      <c r="BD226" s="227"/>
      <c r="BE226" s="227"/>
      <c r="BF226" s="227"/>
    </row>
    <row r="227" spans="41:58" ht="12.75">
      <c r="AO227"/>
      <c r="AS227"/>
      <c r="BC227" s="227"/>
      <c r="BD227" s="227"/>
      <c r="BE227" s="227"/>
      <c r="BF227" s="227"/>
    </row>
    <row r="228" spans="41:58" ht="12.75">
      <c r="AO228"/>
      <c r="AS228"/>
      <c r="BC228" s="227"/>
      <c r="BD228" s="227"/>
      <c r="BE228" s="227"/>
      <c r="BF228" s="227"/>
    </row>
    <row r="229" spans="41:58" ht="12.75">
      <c r="AO229"/>
      <c r="AS229"/>
      <c r="BC229" s="227"/>
      <c r="BD229" s="227"/>
      <c r="BE229" s="227"/>
      <c r="BF229" s="227"/>
    </row>
    <row r="230" spans="41:58" ht="12.75">
      <c r="AO230"/>
      <c r="AS230"/>
      <c r="BC230" s="227"/>
      <c r="BD230" s="227"/>
      <c r="BE230" s="227"/>
      <c r="BF230" s="227"/>
    </row>
    <row r="231" spans="41:58" ht="12.75">
      <c r="AO231"/>
      <c r="AS231"/>
      <c r="BC231" s="227"/>
      <c r="BD231" s="227"/>
      <c r="BE231" s="227"/>
      <c r="BF231" s="227"/>
    </row>
    <row r="232" spans="41:58" ht="12.75">
      <c r="AO232"/>
      <c r="AS232"/>
      <c r="BC232" s="227"/>
      <c r="BD232" s="227"/>
      <c r="BE232" s="227"/>
      <c r="BF232" s="227"/>
    </row>
    <row r="233" spans="41:58" ht="12.75">
      <c r="AO233"/>
      <c r="AS233"/>
      <c r="BC233" s="227"/>
      <c r="BD233" s="227"/>
      <c r="BE233" s="227"/>
      <c r="BF233" s="227"/>
    </row>
    <row r="234" spans="41:58" ht="12.75">
      <c r="AO234"/>
      <c r="AS234"/>
      <c r="BC234" s="227"/>
      <c r="BD234" s="227"/>
      <c r="BE234" s="227"/>
      <c r="BF234" s="227"/>
    </row>
    <row r="235" spans="41:58" ht="12.75">
      <c r="AO235"/>
      <c r="AS235"/>
      <c r="BC235" s="227"/>
      <c r="BD235" s="227"/>
      <c r="BE235" s="227"/>
      <c r="BF235" s="227"/>
    </row>
    <row r="236" spans="41:58" ht="12.75">
      <c r="AO236"/>
      <c r="AS236"/>
      <c r="BC236" s="227"/>
      <c r="BD236" s="227"/>
      <c r="BE236" s="227"/>
      <c r="BF236" s="227"/>
    </row>
    <row r="237" spans="41:58" ht="12.75">
      <c r="AO237"/>
      <c r="AS237"/>
      <c r="BC237" s="227"/>
      <c r="BD237" s="227"/>
      <c r="BE237" s="227"/>
      <c r="BF237" s="227"/>
    </row>
    <row r="238" spans="41:58" ht="12.75">
      <c r="AO238"/>
      <c r="AS238"/>
      <c r="BC238" s="227"/>
      <c r="BD238" s="227"/>
      <c r="BE238" s="227"/>
      <c r="BF238" s="227"/>
    </row>
    <row r="239" spans="41:58" ht="12.75">
      <c r="AO239"/>
      <c r="AS239"/>
      <c r="BC239" s="227"/>
      <c r="BD239" s="227"/>
      <c r="BE239" s="227"/>
      <c r="BF239" s="227"/>
    </row>
    <row r="240" spans="41:58" ht="12.75">
      <c r="AO240"/>
      <c r="AS240"/>
      <c r="BC240" s="227"/>
      <c r="BD240" s="227"/>
      <c r="BE240" s="227"/>
      <c r="BF240" s="227"/>
    </row>
    <row r="241" spans="41:58" ht="12.75">
      <c r="AO241"/>
      <c r="AS241"/>
      <c r="BC241" s="227"/>
      <c r="BD241" s="227"/>
      <c r="BE241" s="227"/>
      <c r="BF241" s="227"/>
    </row>
    <row r="242" spans="41:58" ht="12.75">
      <c r="AO242"/>
      <c r="AS242"/>
      <c r="BC242" s="227"/>
      <c r="BD242" s="227"/>
      <c r="BE242" s="227"/>
      <c r="BF242" s="227"/>
    </row>
    <row r="243" spans="41:58" ht="12.75">
      <c r="AO243"/>
      <c r="AS243"/>
      <c r="BC243" s="227"/>
      <c r="BD243" s="227"/>
      <c r="BE243" s="227"/>
      <c r="BF243" s="227"/>
    </row>
    <row r="244" spans="41:58" ht="12.75">
      <c r="AO244"/>
      <c r="AS244"/>
      <c r="BC244" s="227"/>
      <c r="BD244" s="227"/>
      <c r="BE244" s="227"/>
      <c r="BF244" s="227"/>
    </row>
    <row r="245" spans="41:58" ht="12.75">
      <c r="AO245"/>
      <c r="AS245"/>
      <c r="BC245" s="227"/>
      <c r="BD245" s="227"/>
      <c r="BE245" s="227"/>
      <c r="BF245" s="227"/>
    </row>
    <row r="246" spans="41:58" ht="12.75">
      <c r="AO246"/>
      <c r="AS246"/>
      <c r="BC246" s="227"/>
      <c r="BD246" s="227"/>
      <c r="BE246" s="227"/>
      <c r="BF246" s="227"/>
    </row>
    <row r="247" spans="41:58" ht="12.75">
      <c r="AO247"/>
      <c r="AS247"/>
      <c r="BC247" s="227"/>
      <c r="BD247" s="227"/>
      <c r="BE247" s="227"/>
      <c r="BF247" s="227"/>
    </row>
    <row r="248" spans="41:58" ht="12.75">
      <c r="AO248"/>
      <c r="AS248"/>
      <c r="BC248" s="227"/>
      <c r="BD248" s="227"/>
      <c r="BE248" s="227"/>
      <c r="BF248" s="227"/>
    </row>
    <row r="249" spans="41:58" ht="12.75">
      <c r="AO249"/>
      <c r="AS249"/>
      <c r="BC249" s="227"/>
      <c r="BD249" s="227"/>
      <c r="BE249" s="227"/>
      <c r="BF249" s="227"/>
    </row>
    <row r="250" spans="41:58" ht="12.75">
      <c r="AO250"/>
      <c r="AS250"/>
      <c r="BC250" s="227"/>
      <c r="BD250" s="227"/>
      <c r="BE250" s="227"/>
      <c r="BF250" s="227"/>
    </row>
    <row r="251" spans="41:58" ht="12.75">
      <c r="AO251"/>
      <c r="AS251"/>
      <c r="BC251" s="227"/>
      <c r="BD251" s="227"/>
      <c r="BE251" s="227"/>
      <c r="BF251" s="227"/>
    </row>
    <row r="252" spans="41:58" ht="12.75">
      <c r="AO252"/>
      <c r="AS252"/>
      <c r="BC252" s="227"/>
      <c r="BD252" s="227"/>
      <c r="BE252" s="227"/>
      <c r="BF252" s="227"/>
    </row>
    <row r="253" spans="41:58" ht="12.75">
      <c r="AO253"/>
      <c r="AS253"/>
      <c r="BC253" s="227"/>
      <c r="BD253" s="227"/>
      <c r="BE253" s="227"/>
      <c r="BF253" s="227"/>
    </row>
    <row r="254" spans="41:58" ht="12.75">
      <c r="AO254"/>
      <c r="AS254"/>
      <c r="BC254" s="227"/>
      <c r="BD254" s="227"/>
      <c r="BE254" s="227"/>
      <c r="BF254" s="227"/>
    </row>
    <row r="255" spans="41:58" ht="12.75">
      <c r="AO255"/>
      <c r="AS255"/>
      <c r="BC255" s="227"/>
      <c r="BD255" s="227"/>
      <c r="BE255" s="227"/>
      <c r="BF255" s="227"/>
    </row>
    <row r="256" spans="41:58" ht="12.75">
      <c r="AO256"/>
      <c r="AS256"/>
      <c r="BC256" s="227"/>
      <c r="BD256" s="227"/>
      <c r="BE256" s="227"/>
      <c r="BF256" s="227"/>
    </row>
    <row r="257" spans="41:58" ht="12.75">
      <c r="AO257"/>
      <c r="AS257"/>
      <c r="BC257" s="227"/>
      <c r="BD257" s="227"/>
      <c r="BE257" s="227"/>
      <c r="BF257" s="227"/>
    </row>
    <row r="258" spans="41:58" ht="12.75">
      <c r="AO258"/>
      <c r="AS258"/>
      <c r="BC258" s="227"/>
      <c r="BD258" s="227"/>
      <c r="BE258" s="227"/>
      <c r="BF258" s="227"/>
    </row>
    <row r="259" spans="41:58" ht="12.75">
      <c r="AO259"/>
      <c r="AS259"/>
      <c r="BC259" s="227"/>
      <c r="BD259" s="227"/>
      <c r="BE259" s="227"/>
      <c r="BF259" s="227"/>
    </row>
    <row r="260" spans="41:58" ht="12.75">
      <c r="AO260"/>
      <c r="AS260"/>
      <c r="BC260" s="227"/>
      <c r="BD260" s="227"/>
      <c r="BE260" s="227"/>
      <c r="BF260" s="227"/>
    </row>
    <row r="261" spans="41:58" ht="12.75">
      <c r="AO261"/>
      <c r="AS261"/>
      <c r="BC261" s="227"/>
      <c r="BD261" s="227"/>
      <c r="BE261" s="227"/>
      <c r="BF261" s="227"/>
    </row>
    <row r="262" spans="41:58" ht="12.75">
      <c r="AO262"/>
      <c r="AS262"/>
      <c r="BC262" s="227"/>
      <c r="BD262" s="227"/>
      <c r="BE262" s="227"/>
      <c r="BF262" s="227"/>
    </row>
    <row r="263" spans="41:58" ht="12.75">
      <c r="AO263"/>
      <c r="AS263"/>
      <c r="BC263" s="227"/>
      <c r="BD263" s="227"/>
      <c r="BE263" s="227"/>
      <c r="BF263" s="227"/>
    </row>
    <row r="264" spans="41:58" ht="12.75">
      <c r="AO264"/>
      <c r="AS264"/>
      <c r="BC264" s="227"/>
      <c r="BD264" s="227"/>
      <c r="BE264" s="227"/>
      <c r="BF264" s="227"/>
    </row>
    <row r="265" spans="41:58" ht="12.75">
      <c r="AO265"/>
      <c r="AS265"/>
      <c r="BC265" s="227"/>
      <c r="BD265" s="227"/>
      <c r="BE265" s="227"/>
      <c r="BF265" s="227"/>
    </row>
    <row r="266" spans="41:58" ht="12.75">
      <c r="AO266"/>
      <c r="AS266"/>
      <c r="BC266" s="227"/>
      <c r="BD266" s="227"/>
      <c r="BE266" s="227"/>
      <c r="BF266" s="227"/>
    </row>
    <row r="267" spans="41:58" ht="12.75">
      <c r="AO267"/>
      <c r="AS267"/>
      <c r="BC267" s="227"/>
      <c r="BD267" s="227"/>
      <c r="BE267" s="227"/>
      <c r="BF267" s="227"/>
    </row>
    <row r="268" spans="41:58" ht="12.75">
      <c r="AO268"/>
      <c r="AS268"/>
      <c r="BC268" s="227"/>
      <c r="BD268" s="227"/>
      <c r="BE268" s="227"/>
      <c r="BF268" s="227"/>
    </row>
    <row r="269" spans="41:58" ht="12.75">
      <c r="AO269"/>
      <c r="AS269"/>
      <c r="BC269" s="227"/>
      <c r="BD269" s="227"/>
      <c r="BE269" s="227"/>
      <c r="BF269" s="227"/>
    </row>
    <row r="270" spans="41:58" ht="12.75">
      <c r="AO270"/>
      <c r="AS270"/>
      <c r="BC270" s="227"/>
      <c r="BD270" s="227"/>
      <c r="BE270" s="227"/>
      <c r="BF270" s="227"/>
    </row>
    <row r="271" spans="41:58" ht="12.75">
      <c r="AO271"/>
      <c r="AS271"/>
      <c r="BC271" s="227"/>
      <c r="BD271" s="227"/>
      <c r="BE271" s="227"/>
      <c r="BF271" s="227"/>
    </row>
    <row r="272" spans="41:58" ht="12.75">
      <c r="AO272"/>
      <c r="AS272"/>
      <c r="BC272" s="227"/>
      <c r="BD272" s="227"/>
      <c r="BE272" s="227"/>
      <c r="BF272" s="227"/>
    </row>
    <row r="273" spans="41:58" ht="12.75">
      <c r="AO273"/>
      <c r="AS273"/>
      <c r="BC273" s="227"/>
      <c r="BD273" s="227"/>
      <c r="BE273" s="227"/>
      <c r="BF273" s="227"/>
    </row>
    <row r="274" spans="41:58" ht="12.75">
      <c r="AO274"/>
      <c r="AS274"/>
      <c r="BC274" s="227"/>
      <c r="BD274" s="227"/>
      <c r="BE274" s="227"/>
      <c r="BF274" s="227"/>
    </row>
    <row r="275" spans="41:58" ht="12.75">
      <c r="AO275"/>
      <c r="AS275"/>
      <c r="BC275" s="227"/>
      <c r="BD275" s="227"/>
      <c r="BE275" s="227"/>
      <c r="BF275" s="227"/>
    </row>
    <row r="276" spans="41:58" ht="12.75">
      <c r="AO276"/>
      <c r="AS276"/>
      <c r="BC276" s="227"/>
      <c r="BD276" s="227"/>
      <c r="BE276" s="227"/>
      <c r="BF276" s="227"/>
    </row>
    <row r="277" spans="41:58" ht="12.75">
      <c r="AO277"/>
      <c r="AS277"/>
      <c r="BC277" s="227"/>
      <c r="BD277" s="227"/>
      <c r="BE277" s="227"/>
      <c r="BF277" s="227"/>
    </row>
    <row r="278" spans="41:58" ht="12.75">
      <c r="AO278"/>
      <c r="AS278"/>
      <c r="BC278" s="227"/>
      <c r="BD278" s="227"/>
      <c r="BE278" s="227"/>
      <c r="BF278" s="227"/>
    </row>
    <row r="279" spans="41:58" ht="12.75">
      <c r="AO279"/>
      <c r="AS279"/>
      <c r="BC279" s="227"/>
      <c r="BD279" s="227"/>
      <c r="BE279" s="227"/>
      <c r="BF279" s="227"/>
    </row>
    <row r="280" spans="41:58" ht="12.75">
      <c r="AO280"/>
      <c r="AS280"/>
      <c r="BC280" s="227"/>
      <c r="BD280" s="227"/>
      <c r="BE280" s="227"/>
      <c r="BF280" s="227"/>
    </row>
    <row r="281" spans="41:58" ht="12.75">
      <c r="AO281"/>
      <c r="AS281"/>
      <c r="BC281" s="227"/>
      <c r="BD281" s="227"/>
      <c r="BE281" s="227"/>
      <c r="BF281" s="227"/>
    </row>
    <row r="282" spans="41:58" ht="12.75">
      <c r="AO282"/>
      <c r="AS282"/>
      <c r="BC282" s="227"/>
      <c r="BD282" s="227"/>
      <c r="BE282" s="227"/>
      <c r="BF282" s="227"/>
    </row>
    <row r="283" spans="41:58" ht="12.75">
      <c r="AO283"/>
      <c r="AS283"/>
      <c r="BC283" s="227"/>
      <c r="BD283" s="227"/>
      <c r="BE283" s="227"/>
      <c r="BF283" s="227"/>
    </row>
    <row r="284" spans="41:58" ht="12.75">
      <c r="AO284"/>
      <c r="AS284"/>
      <c r="BC284" s="227"/>
      <c r="BD284" s="227"/>
      <c r="BE284" s="227"/>
      <c r="BF284" s="227"/>
    </row>
    <row r="285" spans="41:58" ht="12.75">
      <c r="AO285"/>
      <c r="AS285"/>
      <c r="BC285" s="227"/>
      <c r="BD285" s="227"/>
      <c r="BE285" s="227"/>
      <c r="BF285" s="227"/>
    </row>
    <row r="286" spans="41:58" ht="12.75">
      <c r="AO286"/>
      <c r="AS286"/>
      <c r="BC286" s="227"/>
      <c r="BD286" s="227"/>
      <c r="BE286" s="227"/>
      <c r="BF286" s="227"/>
    </row>
    <row r="287" spans="41:58" ht="12.75">
      <c r="AO287"/>
      <c r="AS287"/>
      <c r="BC287" s="227"/>
      <c r="BD287" s="227"/>
      <c r="BE287" s="227"/>
      <c r="BF287" s="227"/>
    </row>
    <row r="288" spans="41:58" ht="12.75">
      <c r="AO288"/>
      <c r="AS288"/>
      <c r="BC288" s="227"/>
      <c r="BD288" s="227"/>
      <c r="BE288" s="227"/>
      <c r="BF288" s="227"/>
    </row>
    <row r="289" spans="41:58" ht="12.75">
      <c r="AO289"/>
      <c r="AS289"/>
      <c r="BC289" s="227"/>
      <c r="BD289" s="227"/>
      <c r="BE289" s="227"/>
      <c r="BF289" s="227"/>
    </row>
    <row r="290" spans="41:58" ht="12.75">
      <c r="AO290"/>
      <c r="AS290"/>
      <c r="BC290" s="227"/>
      <c r="BD290" s="227"/>
      <c r="BE290" s="227"/>
      <c r="BF290" s="227"/>
    </row>
    <row r="291" spans="41:58" ht="12.75">
      <c r="AO291"/>
      <c r="AS291"/>
      <c r="BC291" s="227"/>
      <c r="BD291" s="227"/>
      <c r="BE291" s="227"/>
      <c r="BF291" s="227"/>
    </row>
    <row r="292" spans="41:58" ht="12.75">
      <c r="AO292"/>
      <c r="AS292"/>
      <c r="BC292" s="227"/>
      <c r="BD292" s="227"/>
      <c r="BE292" s="227"/>
      <c r="BF292" s="227"/>
    </row>
    <row r="293" spans="41:58" ht="12.75">
      <c r="AO293"/>
      <c r="AS293"/>
      <c r="BC293" s="227"/>
      <c r="BD293" s="227"/>
      <c r="BE293" s="227"/>
      <c r="BF293" s="227"/>
    </row>
    <row r="294" spans="41:58" ht="12.75">
      <c r="AO294"/>
      <c r="AS294"/>
      <c r="BC294" s="227"/>
      <c r="BD294" s="227"/>
      <c r="BE294" s="227"/>
      <c r="BF294" s="227"/>
    </row>
    <row r="295" spans="41:58" ht="12.75">
      <c r="AO295"/>
      <c r="AS295"/>
      <c r="BC295" s="227"/>
      <c r="BD295" s="227"/>
      <c r="BE295" s="227"/>
      <c r="BF295" s="227"/>
    </row>
    <row r="296" spans="41:58" ht="12.75">
      <c r="AO296"/>
      <c r="AS296"/>
      <c r="BC296" s="227"/>
      <c r="BD296" s="227"/>
      <c r="BE296" s="227"/>
      <c r="BF296" s="227"/>
    </row>
    <row r="297" spans="41:58" ht="12.75">
      <c r="AO297"/>
      <c r="AS297"/>
      <c r="BC297" s="227"/>
      <c r="BD297" s="227"/>
      <c r="BE297" s="227"/>
      <c r="BF297" s="227"/>
    </row>
    <row r="298" spans="41:58" ht="12.75">
      <c r="AO298"/>
      <c r="AS298"/>
      <c r="BC298" s="227"/>
      <c r="BD298" s="227"/>
      <c r="BE298" s="227"/>
      <c r="BF298" s="227"/>
    </row>
    <row r="299" spans="41:58" ht="12.75">
      <c r="AO299"/>
      <c r="AS299"/>
      <c r="BC299" s="227"/>
      <c r="BD299" s="227"/>
      <c r="BE299" s="227"/>
      <c r="BF299" s="227"/>
    </row>
    <row r="300" spans="41:58" ht="12.75">
      <c r="AO300"/>
      <c r="AS300"/>
      <c r="BC300" s="227"/>
      <c r="BD300" s="227"/>
      <c r="BE300" s="227"/>
      <c r="BF300" s="227"/>
    </row>
    <row r="301" spans="41:58" ht="12.75">
      <c r="AO301"/>
      <c r="AS301"/>
      <c r="BC301" s="227"/>
      <c r="BD301" s="227"/>
      <c r="BE301" s="227"/>
      <c r="BF301" s="227"/>
    </row>
    <row r="302" spans="41:58" ht="12.75">
      <c r="AO302"/>
      <c r="AS302"/>
      <c r="BC302" s="227"/>
      <c r="BD302" s="227"/>
      <c r="BE302" s="227"/>
      <c r="BF302" s="227"/>
    </row>
    <row r="303" spans="41:58" ht="12.75">
      <c r="AO303"/>
      <c r="AS303"/>
      <c r="BC303" s="227"/>
      <c r="BD303" s="227"/>
      <c r="BE303" s="227"/>
      <c r="BF303" s="227"/>
    </row>
    <row r="304" spans="41:58" ht="12.75">
      <c r="AO304"/>
      <c r="AS304"/>
      <c r="BC304" s="227"/>
      <c r="BD304" s="227"/>
      <c r="BE304" s="227"/>
      <c r="BF304" s="227"/>
    </row>
    <row r="305" spans="41:58" ht="12.75">
      <c r="AO305"/>
      <c r="AS305"/>
      <c r="BC305" s="227"/>
      <c r="BD305" s="227"/>
      <c r="BE305" s="227"/>
      <c r="BF305" s="227"/>
    </row>
    <row r="306" spans="41:58" ht="12.75">
      <c r="AO306"/>
      <c r="AS306"/>
      <c r="BC306" s="227"/>
      <c r="BD306" s="227"/>
      <c r="BE306" s="227"/>
      <c r="BF306" s="227"/>
    </row>
    <row r="307" spans="41:58" ht="12.75">
      <c r="AO307"/>
      <c r="AS307"/>
      <c r="BC307" s="227"/>
      <c r="BD307" s="227"/>
      <c r="BE307" s="227"/>
      <c r="BF307" s="227"/>
    </row>
    <row r="308" spans="41:58" ht="12.75">
      <c r="AO308"/>
      <c r="AS308"/>
      <c r="BC308" s="227"/>
      <c r="BD308" s="227"/>
      <c r="BE308" s="227"/>
      <c r="BF308" s="227"/>
    </row>
    <row r="309" spans="41:58" ht="12.75">
      <c r="AO309"/>
      <c r="AS309"/>
      <c r="BC309" s="227"/>
      <c r="BD309" s="227"/>
      <c r="BE309" s="227"/>
      <c r="BF309" s="227"/>
    </row>
    <row r="310" spans="41:58" ht="12.75">
      <c r="AO310"/>
      <c r="AS310"/>
      <c r="BC310" s="227"/>
      <c r="BD310" s="227"/>
      <c r="BE310" s="227"/>
      <c r="BF310" s="227"/>
    </row>
    <row r="311" spans="41:58" ht="12.75">
      <c r="AO311"/>
      <c r="AS311"/>
      <c r="BC311" s="227"/>
      <c r="BD311" s="227"/>
      <c r="BE311" s="227"/>
      <c r="BF311" s="227"/>
    </row>
    <row r="312" spans="41:58" ht="12.75">
      <c r="AO312"/>
      <c r="AS312"/>
      <c r="BC312" s="227"/>
      <c r="BD312" s="227"/>
      <c r="BE312" s="227"/>
      <c r="BF312" s="227"/>
    </row>
    <row r="313" spans="41:58" ht="12.75">
      <c r="AO313"/>
      <c r="AS313"/>
      <c r="BC313" s="227"/>
      <c r="BD313" s="227"/>
      <c r="BE313" s="227"/>
      <c r="BF313" s="227"/>
    </row>
    <row r="314" spans="41:58" ht="12.75">
      <c r="AO314"/>
      <c r="AS314"/>
      <c r="BC314" s="227"/>
      <c r="BD314" s="227"/>
      <c r="BE314" s="227"/>
      <c r="BF314" s="227"/>
    </row>
    <row r="315" spans="41:58" ht="12.75">
      <c r="AO315"/>
      <c r="AS315"/>
      <c r="BC315" s="227"/>
      <c r="BD315" s="227"/>
      <c r="BE315" s="227"/>
      <c r="BF315" s="227"/>
    </row>
    <row r="316" spans="41:58" ht="12.75">
      <c r="AO316"/>
      <c r="AS316"/>
      <c r="BC316" s="227"/>
      <c r="BD316" s="227"/>
      <c r="BE316" s="227"/>
      <c r="BF316" s="227"/>
    </row>
    <row r="317" spans="41:58" ht="12.75">
      <c r="AO317"/>
      <c r="AS317"/>
      <c r="BC317" s="227"/>
      <c r="BD317" s="227"/>
      <c r="BE317" s="227"/>
      <c r="BF317" s="227"/>
    </row>
    <row r="318" spans="41:58" ht="12.75">
      <c r="AO318"/>
      <c r="AS318"/>
      <c r="BC318" s="227"/>
      <c r="BD318" s="227"/>
      <c r="BE318" s="227"/>
      <c r="BF318" s="227"/>
    </row>
    <row r="319" spans="41:58" ht="12.75">
      <c r="AO319"/>
      <c r="AS319"/>
      <c r="BC319" s="227"/>
      <c r="BD319" s="227"/>
      <c r="BE319" s="227"/>
      <c r="BF319" s="227"/>
    </row>
    <row r="320" spans="41:58" ht="12.75">
      <c r="AO320"/>
      <c r="AS320"/>
      <c r="BC320" s="227"/>
      <c r="BD320" s="227"/>
      <c r="BE320" s="227"/>
      <c r="BF320" s="227"/>
    </row>
    <row r="321" spans="41:58" ht="12.75">
      <c r="AO321"/>
      <c r="AS321"/>
      <c r="BC321" s="227"/>
      <c r="BD321" s="227"/>
      <c r="BE321" s="227"/>
      <c r="BF321" s="227"/>
    </row>
    <row r="322" spans="41:58" ht="12.75">
      <c r="AO322"/>
      <c r="AS322"/>
      <c r="BC322" s="227"/>
      <c r="BD322" s="227"/>
      <c r="BE322" s="227"/>
      <c r="BF322" s="227"/>
    </row>
    <row r="323" spans="41:58" ht="12.75">
      <c r="AO323"/>
      <c r="AS323"/>
      <c r="BC323" s="227"/>
      <c r="BD323" s="227"/>
      <c r="BE323" s="227"/>
      <c r="BF323" s="227"/>
    </row>
    <row r="324" spans="41:58" ht="12.75">
      <c r="AO324"/>
      <c r="AS324"/>
      <c r="BC324" s="227"/>
      <c r="BD324" s="227"/>
      <c r="BE324" s="227"/>
      <c r="BF324" s="227"/>
    </row>
    <row r="325" spans="41:58" ht="12.75">
      <c r="AO325"/>
      <c r="AS325"/>
      <c r="BC325" s="227"/>
      <c r="BD325" s="227"/>
      <c r="BE325" s="227"/>
      <c r="BF325" s="227"/>
    </row>
    <row r="326" spans="41:58" ht="12.75">
      <c r="AO326"/>
      <c r="AS326"/>
      <c r="BC326" s="227"/>
      <c r="BD326" s="227"/>
      <c r="BE326" s="227"/>
      <c r="BF326" s="227"/>
    </row>
    <row r="327" spans="41:58" ht="12.75">
      <c r="AO327"/>
      <c r="AS327"/>
      <c r="BC327" s="227"/>
      <c r="BD327" s="227"/>
      <c r="BE327" s="227"/>
      <c r="BF327" s="227"/>
    </row>
    <row r="328" spans="41:58" ht="12.75">
      <c r="AO328"/>
      <c r="AS328"/>
      <c r="BC328" s="227"/>
      <c r="BD328" s="227"/>
      <c r="BE328" s="227"/>
      <c r="BF328" s="227"/>
    </row>
    <row r="329" spans="41:58" ht="12.75">
      <c r="AO329"/>
      <c r="AS329"/>
      <c r="BC329" s="227"/>
      <c r="BD329" s="227"/>
      <c r="BE329" s="227"/>
      <c r="BF329" s="227"/>
    </row>
    <row r="330" spans="41:58" ht="12.75">
      <c r="AO330"/>
      <c r="AS330"/>
      <c r="BC330" s="227"/>
      <c r="BD330" s="227"/>
      <c r="BE330" s="227"/>
      <c r="BF330" s="227"/>
    </row>
    <row r="331" spans="41:58" ht="12.75">
      <c r="AO331"/>
      <c r="AS331"/>
      <c r="BC331" s="227"/>
      <c r="BD331" s="227"/>
      <c r="BE331" s="227"/>
      <c r="BF331" s="227"/>
    </row>
    <row r="332" spans="41:58" ht="12.75">
      <c r="AO332"/>
      <c r="AS332"/>
      <c r="BC332" s="227"/>
      <c r="BD332" s="227"/>
      <c r="BE332" s="227"/>
      <c r="BF332" s="227"/>
    </row>
    <row r="333" spans="41:58" ht="12.75">
      <c r="AO333"/>
      <c r="AS333"/>
      <c r="BC333" s="227"/>
      <c r="BD333" s="227"/>
      <c r="BE333" s="227"/>
      <c r="BF333" s="227"/>
    </row>
    <row r="334" spans="41:58" ht="12.75">
      <c r="AO334"/>
      <c r="AS334"/>
      <c r="BC334" s="227"/>
      <c r="BD334" s="227"/>
      <c r="BE334" s="227"/>
      <c r="BF334" s="227"/>
    </row>
    <row r="335" spans="41:58" ht="12.75">
      <c r="AO335"/>
      <c r="AS335"/>
      <c r="BC335" s="227"/>
      <c r="BD335" s="227"/>
      <c r="BE335" s="227"/>
      <c r="BF335" s="227"/>
    </row>
    <row r="336" spans="41:58" ht="12.75">
      <c r="AO336"/>
      <c r="AS336"/>
      <c r="BC336" s="227"/>
      <c r="BD336" s="227"/>
      <c r="BE336" s="227"/>
      <c r="BF336" s="227"/>
    </row>
    <row r="337" spans="41:58" ht="12.75">
      <c r="AO337"/>
      <c r="AS337"/>
      <c r="BC337" s="227"/>
      <c r="BD337" s="227"/>
      <c r="BE337" s="227"/>
      <c r="BF337" s="227"/>
    </row>
    <row r="338" spans="41:58" ht="12.75">
      <c r="AO338"/>
      <c r="AS338"/>
      <c r="BC338" s="227"/>
      <c r="BD338" s="227"/>
      <c r="BE338" s="227"/>
      <c r="BF338" s="227"/>
    </row>
    <row r="339" spans="41:58" ht="12.75">
      <c r="AO339"/>
      <c r="AS339"/>
      <c r="BC339" s="227"/>
      <c r="BD339" s="227"/>
      <c r="BE339" s="227"/>
      <c r="BF339" s="227"/>
    </row>
    <row r="340" spans="41:58" ht="12.75">
      <c r="AO340"/>
      <c r="AS340"/>
      <c r="BC340" s="227"/>
      <c r="BD340" s="227"/>
      <c r="BE340" s="227"/>
      <c r="BF340" s="227"/>
    </row>
    <row r="341" spans="41:58" ht="12.75">
      <c r="AO341"/>
      <c r="AS341"/>
      <c r="BC341" s="227"/>
      <c r="BD341" s="227"/>
      <c r="BE341" s="227"/>
      <c r="BF341" s="227"/>
    </row>
    <row r="342" spans="41:58" ht="12.75">
      <c r="AO342"/>
      <c r="AS342"/>
      <c r="BC342" s="227"/>
      <c r="BD342" s="227"/>
      <c r="BE342" s="227"/>
      <c r="BF342" s="227"/>
    </row>
    <row r="343" spans="41:58" ht="12.75">
      <c r="AO343"/>
      <c r="AS343"/>
      <c r="BC343" s="227"/>
      <c r="BD343" s="227"/>
      <c r="BE343" s="227"/>
      <c r="BF343" s="227"/>
    </row>
    <row r="344" spans="41:58" ht="12.75">
      <c r="AO344"/>
      <c r="AS344"/>
      <c r="BC344" s="227"/>
      <c r="BD344" s="227"/>
      <c r="BE344" s="227"/>
      <c r="BF344" s="227"/>
    </row>
    <row r="345" spans="41:58" ht="12.75">
      <c r="AO345"/>
      <c r="AS345"/>
      <c r="BC345" s="227"/>
      <c r="BD345" s="227"/>
      <c r="BE345" s="227"/>
      <c r="BF345" s="227"/>
    </row>
    <row r="346" spans="41:58" ht="12.75">
      <c r="AO346"/>
      <c r="AS346"/>
      <c r="BC346" s="227"/>
      <c r="BD346" s="227"/>
      <c r="BE346" s="227"/>
      <c r="BF346" s="227"/>
    </row>
    <row r="347" spans="41:58" ht="12.75">
      <c r="AO347"/>
      <c r="AS347"/>
      <c r="BC347" s="227"/>
      <c r="BD347" s="227"/>
      <c r="BE347" s="227"/>
      <c r="BF347" s="227"/>
    </row>
    <row r="348" spans="41:58" ht="12.75">
      <c r="AO348"/>
      <c r="AS348"/>
      <c r="BC348" s="227"/>
      <c r="BD348" s="227"/>
      <c r="BE348" s="227"/>
      <c r="BF348" s="227"/>
    </row>
    <row r="349" spans="41:58" ht="12.75">
      <c r="AO349"/>
      <c r="AS349"/>
      <c r="BC349" s="227"/>
      <c r="BD349" s="227"/>
      <c r="BE349" s="227"/>
      <c r="BF349" s="227"/>
    </row>
    <row r="350" spans="41:58" ht="12.75">
      <c r="AO350"/>
      <c r="AS350"/>
      <c r="BC350" s="227"/>
      <c r="BD350" s="227"/>
      <c r="BE350" s="227"/>
      <c r="BF350" s="227"/>
    </row>
    <row r="351" spans="41:58" ht="12.75">
      <c r="AO351"/>
      <c r="AS351"/>
      <c r="BC351" s="227"/>
      <c r="BD351" s="227"/>
      <c r="BE351" s="227"/>
      <c r="BF351" s="227"/>
    </row>
    <row r="352" spans="41:58" ht="12.75">
      <c r="AO352"/>
      <c r="AS352"/>
      <c r="BC352" s="227"/>
      <c r="BD352" s="227"/>
      <c r="BE352" s="227"/>
      <c r="BF352" s="227"/>
    </row>
    <row r="353" spans="41:58" ht="12.75">
      <c r="AO353"/>
      <c r="AS353"/>
      <c r="BC353" s="227"/>
      <c r="BD353" s="227"/>
      <c r="BE353" s="227"/>
      <c r="BF353" s="227"/>
    </row>
    <row r="354" spans="41:58" ht="12.75">
      <c r="AO354"/>
      <c r="AS354"/>
      <c r="BC354" s="227"/>
      <c r="BD354" s="227"/>
      <c r="BE354" s="227"/>
      <c r="BF354" s="227"/>
    </row>
    <row r="355" spans="41:58" ht="12.75">
      <c r="AO355"/>
      <c r="AS355"/>
      <c r="BC355" s="227"/>
      <c r="BD355" s="227"/>
      <c r="BE355" s="227"/>
      <c r="BF355" s="227"/>
    </row>
    <row r="356" spans="41:58" ht="12.75">
      <c r="AO356"/>
      <c r="AS356"/>
      <c r="BC356" s="227"/>
      <c r="BD356" s="227"/>
      <c r="BE356" s="227"/>
      <c r="BF356" s="227"/>
    </row>
    <row r="357" spans="41:58" ht="12.75">
      <c r="AO357"/>
      <c r="AS357"/>
      <c r="BC357" s="227"/>
      <c r="BD357" s="227"/>
      <c r="BE357" s="227"/>
      <c r="BF357" s="227"/>
    </row>
    <row r="358" spans="41:58" ht="12.75">
      <c r="AO358"/>
      <c r="AS358"/>
      <c r="BC358" s="227"/>
      <c r="BD358" s="227"/>
      <c r="BE358" s="227"/>
      <c r="BF358" s="227"/>
    </row>
    <row r="359" spans="41:58" ht="12.75">
      <c r="AO359"/>
      <c r="AS359"/>
      <c r="BC359" s="227"/>
      <c r="BD359" s="227"/>
      <c r="BE359" s="227"/>
      <c r="BF359" s="227"/>
    </row>
    <row r="360" spans="41:58" ht="12.75">
      <c r="AO360"/>
      <c r="AS360"/>
      <c r="BC360" s="227"/>
      <c r="BD360" s="227"/>
      <c r="BE360" s="227"/>
      <c r="BF360" s="227"/>
    </row>
    <row r="361" spans="41:58" ht="12.75">
      <c r="AO361"/>
      <c r="AS361"/>
      <c r="BC361" s="227"/>
      <c r="BD361" s="227"/>
      <c r="BE361" s="227"/>
      <c r="BF361" s="227"/>
    </row>
    <row r="362" spans="41:58" ht="12.75">
      <c r="AO362"/>
      <c r="AS362"/>
      <c r="BC362" s="227"/>
      <c r="BD362" s="227"/>
      <c r="BE362" s="227"/>
      <c r="BF362" s="227"/>
    </row>
    <row r="363" spans="41:58" ht="12.75">
      <c r="AO363"/>
      <c r="AS363"/>
      <c r="BC363" s="227"/>
      <c r="BD363" s="227"/>
      <c r="BE363" s="227"/>
      <c r="BF363" s="227"/>
    </row>
    <row r="364" spans="41:58" ht="12.75">
      <c r="AO364"/>
      <c r="AS364"/>
      <c r="BC364" s="227"/>
      <c r="BD364" s="227"/>
      <c r="BE364" s="227"/>
      <c r="BF364" s="227"/>
    </row>
    <row r="365" spans="41:58" ht="12.75">
      <c r="AO365"/>
      <c r="AS365"/>
      <c r="BC365" s="227"/>
      <c r="BD365" s="227"/>
      <c r="BE365" s="227"/>
      <c r="BF365" s="227"/>
    </row>
    <row r="366" spans="41:58" ht="12.75">
      <c r="AO366"/>
      <c r="AS366"/>
      <c r="BC366" s="227"/>
      <c r="BD366" s="227"/>
      <c r="BE366" s="227"/>
      <c r="BF366" s="227"/>
    </row>
    <row r="367" spans="41:58" ht="12.75">
      <c r="AO367"/>
      <c r="AS367"/>
      <c r="BC367" s="227"/>
      <c r="BD367" s="227"/>
      <c r="BE367" s="227"/>
      <c r="BF367" s="227"/>
    </row>
    <row r="368" spans="41:58" ht="12.75">
      <c r="AO368"/>
      <c r="AS368"/>
      <c r="BC368" s="227"/>
      <c r="BD368" s="227"/>
      <c r="BE368" s="227"/>
      <c r="BF368" s="227"/>
    </row>
    <row r="369" spans="41:58" ht="12.75">
      <c r="AO369"/>
      <c r="AS369"/>
      <c r="BC369" s="227"/>
      <c r="BD369" s="227"/>
      <c r="BE369" s="227"/>
      <c r="BF369" s="227"/>
    </row>
    <row r="370" spans="41:58" ht="12.75">
      <c r="AO370"/>
      <c r="AS370"/>
      <c r="BC370" s="227"/>
      <c r="BD370" s="227"/>
      <c r="BE370" s="227"/>
      <c r="BF370" s="227"/>
    </row>
    <row r="371" spans="41:58" ht="12.75">
      <c r="AO371"/>
      <c r="AS371"/>
      <c r="BC371" s="227"/>
      <c r="BD371" s="227"/>
      <c r="BE371" s="227"/>
      <c r="BF371" s="227"/>
    </row>
    <row r="372" spans="41:58" ht="12.75">
      <c r="AO372"/>
      <c r="AS372"/>
      <c r="BC372" s="227"/>
      <c r="BD372" s="227"/>
      <c r="BE372" s="227"/>
      <c r="BF372" s="227"/>
    </row>
    <row r="373" spans="41:58" ht="12.75">
      <c r="AO373"/>
      <c r="AS373"/>
      <c r="BC373" s="227"/>
      <c r="BD373" s="227"/>
      <c r="BE373" s="227"/>
      <c r="BF373" s="227"/>
    </row>
    <row r="374" spans="41:58" ht="12.75">
      <c r="AO374"/>
      <c r="AS374"/>
      <c r="BC374" s="227"/>
      <c r="BD374" s="227"/>
      <c r="BE374" s="227"/>
      <c r="BF374" s="227"/>
    </row>
    <row r="375" spans="41:58" ht="12.75">
      <c r="AO375"/>
      <c r="AS375"/>
      <c r="BC375" s="227"/>
      <c r="BD375" s="227"/>
      <c r="BE375" s="227"/>
      <c r="BF375" s="227"/>
    </row>
    <row r="376" spans="41:58" ht="12.75">
      <c r="AO376"/>
      <c r="AS376"/>
      <c r="BC376" s="227"/>
      <c r="BD376" s="227"/>
      <c r="BE376" s="227"/>
      <c r="BF376" s="227"/>
    </row>
    <row r="377" spans="41:58" ht="12.75">
      <c r="AO377"/>
      <c r="AS377"/>
      <c r="BC377" s="227"/>
      <c r="BD377" s="227"/>
      <c r="BE377" s="227"/>
      <c r="BF377" s="227"/>
    </row>
    <row r="378" spans="41:58" ht="12.75">
      <c r="AO378"/>
      <c r="AS378"/>
      <c r="BC378" s="227"/>
      <c r="BD378" s="227"/>
      <c r="BE378" s="227"/>
      <c r="BF378" s="227"/>
    </row>
    <row r="379" spans="41:58" ht="12.75">
      <c r="AO379"/>
      <c r="AS379"/>
      <c r="BC379" s="227"/>
      <c r="BD379" s="227"/>
      <c r="BE379" s="227"/>
      <c r="BF379" s="227"/>
    </row>
    <row r="380" spans="41:58" ht="12.75">
      <c r="AO380"/>
      <c r="AS380"/>
      <c r="BC380" s="227"/>
      <c r="BD380" s="227"/>
      <c r="BE380" s="227"/>
      <c r="BF380" s="227"/>
    </row>
    <row r="381" spans="41:58" ht="12.75">
      <c r="AO381"/>
      <c r="AS381"/>
      <c r="BC381" s="227"/>
      <c r="BD381" s="227"/>
      <c r="BE381" s="227"/>
      <c r="BF381" s="227"/>
    </row>
    <row r="382" spans="41:58" ht="12.75">
      <c r="AO382"/>
      <c r="AS382"/>
      <c r="BC382" s="227"/>
      <c r="BD382" s="227"/>
      <c r="BE382" s="227"/>
      <c r="BF382" s="227"/>
    </row>
    <row r="383" spans="41:58" ht="12.75">
      <c r="AO383"/>
      <c r="AS383"/>
      <c r="BC383" s="227"/>
      <c r="BD383" s="227"/>
      <c r="BE383" s="227"/>
      <c r="BF383" s="227"/>
    </row>
    <row r="384" spans="41:58" ht="12.75">
      <c r="AO384"/>
      <c r="AS384"/>
      <c r="BC384" s="227"/>
      <c r="BD384" s="227"/>
      <c r="BE384" s="227"/>
      <c r="BF384" s="227"/>
    </row>
    <row r="385" spans="41:58" ht="12.75">
      <c r="AO385"/>
      <c r="AS385"/>
      <c r="BC385" s="227"/>
      <c r="BD385" s="227"/>
      <c r="BE385" s="227"/>
      <c r="BF385" s="227"/>
    </row>
    <row r="386" spans="41:58" ht="12.75">
      <c r="AO386"/>
      <c r="AS386"/>
      <c r="BC386" s="227"/>
      <c r="BD386" s="227"/>
      <c r="BE386" s="227"/>
      <c r="BF386" s="227"/>
    </row>
    <row r="387" spans="41:58" ht="12.75">
      <c r="AO387"/>
      <c r="AS387"/>
      <c r="BC387" s="227"/>
      <c r="BD387" s="227"/>
      <c r="BE387" s="227"/>
      <c r="BF387" s="227"/>
    </row>
    <row r="388" spans="41:58" ht="12.75">
      <c r="AO388"/>
      <c r="AS388"/>
      <c r="BC388" s="227"/>
      <c r="BD388" s="227"/>
      <c r="BE388" s="227"/>
      <c r="BF388" s="227"/>
    </row>
    <row r="389" spans="41:58" ht="12.75">
      <c r="AO389"/>
      <c r="AS389"/>
      <c r="BC389" s="227"/>
      <c r="BD389" s="227"/>
      <c r="BE389" s="227"/>
      <c r="BF389" s="227"/>
    </row>
    <row r="390" spans="41:58" ht="12.75">
      <c r="AO390"/>
      <c r="AS390"/>
      <c r="BC390" s="227"/>
      <c r="BD390" s="227"/>
      <c r="BE390" s="227"/>
      <c r="BF390" s="227"/>
    </row>
    <row r="391" spans="41:58" ht="12.75">
      <c r="AO391"/>
      <c r="AS391"/>
      <c r="BC391" s="227"/>
      <c r="BD391" s="227"/>
      <c r="BE391" s="227"/>
      <c r="BF391" s="227"/>
    </row>
    <row r="392" spans="41:58" ht="12.75">
      <c r="AO392"/>
      <c r="AS392"/>
      <c r="BC392" s="227"/>
      <c r="BD392" s="227"/>
      <c r="BE392" s="227"/>
      <c r="BF392" s="227"/>
    </row>
    <row r="393" spans="41:58" ht="12.75">
      <c r="AO393"/>
      <c r="AS393"/>
      <c r="BC393" s="227"/>
      <c r="BD393" s="227"/>
      <c r="BE393" s="227"/>
      <c r="BF393" s="227"/>
    </row>
    <row r="394" spans="41:58" ht="12.75">
      <c r="AO394"/>
      <c r="AS394"/>
      <c r="BC394" s="227"/>
      <c r="BD394" s="227"/>
      <c r="BE394" s="227"/>
      <c r="BF394" s="227"/>
    </row>
    <row r="395" spans="41:58" ht="12.75">
      <c r="AO395"/>
      <c r="AS395"/>
      <c r="BC395" s="227"/>
      <c r="BD395" s="227"/>
      <c r="BE395" s="227"/>
      <c r="BF395" s="227"/>
    </row>
    <row r="396" spans="41:58" ht="12.75">
      <c r="AO396"/>
      <c r="AS396"/>
      <c r="BC396" s="227"/>
      <c r="BD396" s="227"/>
      <c r="BE396" s="227"/>
      <c r="BF396" s="227"/>
    </row>
    <row r="397" spans="41:58" ht="12.75">
      <c r="AO397"/>
      <c r="AS397"/>
      <c r="BC397" s="227"/>
      <c r="BD397" s="227"/>
      <c r="BE397" s="227"/>
      <c r="BF397" s="227"/>
    </row>
    <row r="398" spans="41:58" ht="12.75">
      <c r="AO398"/>
      <c r="AS398"/>
      <c r="BC398" s="227"/>
      <c r="BD398" s="227"/>
      <c r="BE398" s="227"/>
      <c r="BF398" s="227"/>
    </row>
    <row r="399" spans="41:58" ht="12.75">
      <c r="AO399"/>
      <c r="AS399"/>
      <c r="BC399" s="227"/>
      <c r="BD399" s="227"/>
      <c r="BE399" s="227"/>
      <c r="BF399" s="227"/>
    </row>
    <row r="400" spans="41:58" ht="12.75">
      <c r="AO400"/>
      <c r="AS400"/>
      <c r="BC400" s="227"/>
      <c r="BD400" s="227"/>
      <c r="BE400" s="227"/>
      <c r="BF400" s="227"/>
    </row>
    <row r="401" spans="41:58" ht="12.75">
      <c r="AO401"/>
      <c r="AS401"/>
      <c r="BC401" s="227"/>
      <c r="BD401" s="227"/>
      <c r="BE401" s="227"/>
      <c r="BF401" s="227"/>
    </row>
    <row r="402" spans="41:58" ht="12.75">
      <c r="AO402"/>
      <c r="AS402"/>
      <c r="BC402" s="227"/>
      <c r="BD402" s="227"/>
      <c r="BE402" s="227"/>
      <c r="BF402" s="227"/>
    </row>
    <row r="403" spans="41:58" ht="12.75">
      <c r="AO403"/>
      <c r="AS403"/>
      <c r="BC403" s="227"/>
      <c r="BD403" s="227"/>
      <c r="BE403" s="227"/>
      <c r="BF403" s="227"/>
    </row>
    <row r="404" spans="41:58" ht="12.75">
      <c r="AO404"/>
      <c r="AS404"/>
      <c r="BC404" s="227"/>
      <c r="BD404" s="227"/>
      <c r="BE404" s="227"/>
      <c r="BF404" s="227"/>
    </row>
    <row r="405" spans="41:58" ht="12.75">
      <c r="AO405"/>
      <c r="AS405"/>
      <c r="BC405" s="227"/>
      <c r="BD405" s="227"/>
      <c r="BE405" s="227"/>
      <c r="BF405" s="227"/>
    </row>
    <row r="406" spans="41:58" ht="12.75">
      <c r="AO406"/>
      <c r="AS406"/>
      <c r="BC406" s="227"/>
      <c r="BD406" s="227"/>
      <c r="BE406" s="227"/>
      <c r="BF406" s="227"/>
    </row>
    <row r="407" spans="41:58" ht="12.75">
      <c r="AO407"/>
      <c r="AS407"/>
      <c r="BC407" s="227"/>
      <c r="BD407" s="227"/>
      <c r="BE407" s="227"/>
      <c r="BF407" s="227"/>
    </row>
    <row r="408" spans="41:58" ht="12.75">
      <c r="AO408"/>
      <c r="AS408"/>
      <c r="BC408" s="227"/>
      <c r="BD408" s="227"/>
      <c r="BE408" s="227"/>
      <c r="BF408" s="227"/>
    </row>
    <row r="409" spans="41:58" ht="12.75">
      <c r="AO409"/>
      <c r="AS409"/>
      <c r="BC409" s="227"/>
      <c r="BD409" s="227"/>
      <c r="BE409" s="227"/>
      <c r="BF409" s="227"/>
    </row>
    <row r="410" spans="41:58" ht="12.75">
      <c r="AO410"/>
      <c r="AS410"/>
      <c r="BC410" s="227"/>
      <c r="BD410" s="227"/>
      <c r="BE410" s="227"/>
      <c r="BF410" s="227"/>
    </row>
    <row r="411" spans="41:58" ht="12.75">
      <c r="AO411"/>
      <c r="AS411"/>
      <c r="BC411" s="227"/>
      <c r="BD411" s="227"/>
      <c r="BE411" s="227"/>
      <c r="BF411" s="227"/>
    </row>
    <row r="412" spans="41:58" ht="12.75">
      <c r="AO412"/>
      <c r="AS412"/>
      <c r="BC412" s="227"/>
      <c r="BD412" s="227"/>
      <c r="BE412" s="227"/>
      <c r="BF412" s="227"/>
    </row>
    <row r="413" spans="41:58" ht="12.75">
      <c r="AO413"/>
      <c r="AS413"/>
      <c r="BC413" s="227"/>
      <c r="BD413" s="227"/>
      <c r="BE413" s="227"/>
      <c r="BF413" s="227"/>
    </row>
    <row r="414" spans="41:58" ht="12.75">
      <c r="AO414"/>
      <c r="AS414"/>
      <c r="BC414" s="227"/>
      <c r="BD414" s="227"/>
      <c r="BE414" s="227"/>
      <c r="BF414" s="227"/>
    </row>
    <row r="415" spans="41:58" ht="12.75">
      <c r="AO415"/>
      <c r="AS415"/>
      <c r="BC415" s="227"/>
      <c r="BD415" s="227"/>
      <c r="BE415" s="227"/>
      <c r="BF415" s="227"/>
    </row>
    <row r="416" spans="41:58" ht="12.75">
      <c r="AO416"/>
      <c r="AS416"/>
      <c r="BC416" s="227"/>
      <c r="BD416" s="227"/>
      <c r="BE416" s="227"/>
      <c r="BF416" s="227"/>
    </row>
    <row r="417" spans="41:58" ht="12.75">
      <c r="AO417"/>
      <c r="AS417"/>
      <c r="BC417" s="227"/>
      <c r="BD417" s="227"/>
      <c r="BE417" s="227"/>
      <c r="BF417" s="227"/>
    </row>
    <row r="418" spans="41:58" ht="12.75">
      <c r="AO418"/>
      <c r="AS418"/>
      <c r="BC418" s="227"/>
      <c r="BD418" s="227"/>
      <c r="BE418" s="227"/>
      <c r="BF418" s="227"/>
    </row>
    <row r="419" spans="41:58" ht="12.75">
      <c r="AO419"/>
      <c r="AS419"/>
      <c r="BC419" s="227"/>
      <c r="BD419" s="227"/>
      <c r="BE419" s="227"/>
      <c r="BF419" s="227"/>
    </row>
    <row r="420" spans="41:58" ht="12.75">
      <c r="AO420"/>
      <c r="AS420"/>
      <c r="BC420" s="227"/>
      <c r="BD420" s="227"/>
      <c r="BE420" s="227"/>
      <c r="BF420" s="227"/>
    </row>
    <row r="421" spans="41:58" ht="12.75">
      <c r="AO421"/>
      <c r="AS421"/>
      <c r="BC421" s="227"/>
      <c r="BD421" s="227"/>
      <c r="BE421" s="227"/>
      <c r="BF421" s="227"/>
    </row>
    <row r="422" spans="41:58" ht="12.75">
      <c r="AO422"/>
      <c r="AS422"/>
      <c r="BC422" s="227"/>
      <c r="BD422" s="227"/>
      <c r="BE422" s="227"/>
      <c r="BF422" s="227"/>
    </row>
    <row r="423" spans="41:58" ht="12.75">
      <c r="AO423"/>
      <c r="AS423"/>
      <c r="BC423" s="227"/>
      <c r="BD423" s="227"/>
      <c r="BE423" s="227"/>
      <c r="BF423" s="227"/>
    </row>
    <row r="424" spans="41:58" ht="12.75">
      <c r="AO424"/>
      <c r="AS424"/>
      <c r="BC424" s="227"/>
      <c r="BD424" s="227"/>
      <c r="BE424" s="227"/>
      <c r="BF424" s="227"/>
    </row>
    <row r="425" spans="41:58" ht="12.75">
      <c r="AO425"/>
      <c r="AS425"/>
      <c r="BC425" s="227"/>
      <c r="BD425" s="227"/>
      <c r="BE425" s="227"/>
      <c r="BF425" s="227"/>
    </row>
    <row r="426" spans="41:58" ht="12.75">
      <c r="AO426"/>
      <c r="AS426"/>
      <c r="BC426" s="227"/>
      <c r="BD426" s="227"/>
      <c r="BE426" s="227"/>
      <c r="BF426" s="227"/>
    </row>
  </sheetData>
  <sheetProtection password="CCC5" sheet="1"/>
  <mergeCells count="153">
    <mergeCell ref="BC2:BF2"/>
    <mergeCell ref="AQ63:AT63"/>
    <mergeCell ref="AU63:AX63"/>
    <mergeCell ref="BC60:BF60"/>
    <mergeCell ref="BC61:BF61"/>
    <mergeCell ref="BC62:BF62"/>
    <mergeCell ref="BC63:BF63"/>
    <mergeCell ref="AQ62:AT62"/>
    <mergeCell ref="AQ60:AT60"/>
    <mergeCell ref="AU60:AX60"/>
    <mergeCell ref="AQ61:AT61"/>
    <mergeCell ref="G63:J63"/>
    <mergeCell ref="K63:N63"/>
    <mergeCell ref="O63:R63"/>
    <mergeCell ref="S63:V63"/>
    <mergeCell ref="AI63:AL63"/>
    <mergeCell ref="AM63:AP63"/>
    <mergeCell ref="W63:Z63"/>
    <mergeCell ref="AA63:AD63"/>
    <mergeCell ref="AE63:AH63"/>
    <mergeCell ref="AE62:AH62"/>
    <mergeCell ref="AI62:AL62"/>
    <mergeCell ref="AM62:AP62"/>
    <mergeCell ref="AU62:AX62"/>
    <mergeCell ref="G62:J62"/>
    <mergeCell ref="K62:N62"/>
    <mergeCell ref="O62:R62"/>
    <mergeCell ref="S62:V62"/>
    <mergeCell ref="W62:Z62"/>
    <mergeCell ref="AA62:AD62"/>
    <mergeCell ref="AU61:AX61"/>
    <mergeCell ref="B61:C61"/>
    <mergeCell ref="D61:F61"/>
    <mergeCell ref="G61:J61"/>
    <mergeCell ref="K61:N61"/>
    <mergeCell ref="O61:R61"/>
    <mergeCell ref="S61:V61"/>
    <mergeCell ref="W61:Z61"/>
    <mergeCell ref="AA61:AD61"/>
    <mergeCell ref="AE61:AH61"/>
    <mergeCell ref="AE60:AH60"/>
    <mergeCell ref="AI60:AL60"/>
    <mergeCell ref="AI61:AL61"/>
    <mergeCell ref="AM60:AP60"/>
    <mergeCell ref="AM61:AP61"/>
    <mergeCell ref="G60:J60"/>
    <mergeCell ref="K60:N60"/>
    <mergeCell ref="O60:R60"/>
    <mergeCell ref="S60:V60"/>
    <mergeCell ref="W60:Z60"/>
    <mergeCell ref="AA60:AD60"/>
    <mergeCell ref="A5:A13"/>
    <mergeCell ref="A46:A47"/>
    <mergeCell ref="A48:A58"/>
    <mergeCell ref="A60:A63"/>
    <mergeCell ref="B60:C60"/>
    <mergeCell ref="D60:F60"/>
    <mergeCell ref="B62:C62"/>
    <mergeCell ref="D62:F62"/>
    <mergeCell ref="B63:C63"/>
    <mergeCell ref="D63:F63"/>
    <mergeCell ref="BS3:BS4"/>
    <mergeCell ref="BT3:BT4"/>
    <mergeCell ref="BU3:BU4"/>
    <mergeCell ref="BV3:BV4"/>
    <mergeCell ref="BW3:BW4"/>
    <mergeCell ref="BG3:BG4"/>
    <mergeCell ref="BH3:BH4"/>
    <mergeCell ref="BI3:BI4"/>
    <mergeCell ref="BJ3:BJ4"/>
    <mergeCell ref="BX3:BX4"/>
    <mergeCell ref="BM3:BM4"/>
    <mergeCell ref="BN3:BN4"/>
    <mergeCell ref="BO3:BO4"/>
    <mergeCell ref="BP3:BP4"/>
    <mergeCell ref="BQ3:BQ4"/>
    <mergeCell ref="BR3:BR4"/>
    <mergeCell ref="BK3:BK4"/>
    <mergeCell ref="BL3:BL4"/>
    <mergeCell ref="BB3:BB4"/>
    <mergeCell ref="AU3:AU4"/>
    <mergeCell ref="AV3:AV4"/>
    <mergeCell ref="AW3:AW4"/>
    <mergeCell ref="AX3:AX4"/>
    <mergeCell ref="AY3:AY4"/>
    <mergeCell ref="AZ3:AZ4"/>
    <mergeCell ref="BC3:BC4"/>
    <mergeCell ref="AP3:AP4"/>
    <mergeCell ref="AQ3:AQ4"/>
    <mergeCell ref="AR3:AR4"/>
    <mergeCell ref="AS3:AS4"/>
    <mergeCell ref="AT3:AT4"/>
    <mergeCell ref="BA3:BA4"/>
    <mergeCell ref="AJ3:AJ4"/>
    <mergeCell ref="AK3:AK4"/>
    <mergeCell ref="AL3:AL4"/>
    <mergeCell ref="AM3:AM4"/>
    <mergeCell ref="AN3:AN4"/>
    <mergeCell ref="AO3:AO4"/>
    <mergeCell ref="AD3:AD4"/>
    <mergeCell ref="AE3:AE4"/>
    <mergeCell ref="AF3:AF4"/>
    <mergeCell ref="AG3:AG4"/>
    <mergeCell ref="AH3:AH4"/>
    <mergeCell ref="AI3:AI4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BV2:BX2"/>
    <mergeCell ref="D3:D4"/>
    <mergeCell ref="E3:E4"/>
    <mergeCell ref="F3:F4"/>
    <mergeCell ref="G3:G4"/>
    <mergeCell ref="H3:H4"/>
    <mergeCell ref="I3:I4"/>
    <mergeCell ref="J3:J4"/>
    <mergeCell ref="AA2:AD2"/>
    <mergeCell ref="K3:K4"/>
    <mergeCell ref="AI2:AL2"/>
    <mergeCell ref="AM2:AP2"/>
    <mergeCell ref="AQ2:AT2"/>
    <mergeCell ref="AU2:AX2"/>
    <mergeCell ref="A1:BK1"/>
    <mergeCell ref="A2:A4"/>
    <mergeCell ref="B2:B4"/>
    <mergeCell ref="C2:C4"/>
    <mergeCell ref="D2:F2"/>
    <mergeCell ref="AY2:BB2"/>
    <mergeCell ref="AY60:BB60"/>
    <mergeCell ref="AY61:BB61"/>
    <mergeCell ref="AY62:BB62"/>
    <mergeCell ref="AY63:BB63"/>
    <mergeCell ref="G2:J2"/>
    <mergeCell ref="K2:N2"/>
    <mergeCell ref="O2:R2"/>
    <mergeCell ref="S2:V2"/>
    <mergeCell ref="W2:Z2"/>
    <mergeCell ref="AE2:AH2"/>
  </mergeCells>
  <printOptions/>
  <pageMargins left="0.2362204724409449" right="0.2362204724409449" top="0.33" bottom="0.36" header="0.31496062992125984" footer="0.17"/>
  <pageSetup horizontalDpi="600" verticalDpi="600" orientation="portrait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CJ426"/>
  <sheetViews>
    <sheetView showGridLines="0" zoomScale="85" zoomScaleNormal="85" zoomScalePageLayoutView="0" workbookViewId="0" topLeftCell="A1">
      <pane xSplit="3" ySplit="4" topLeftCell="BG37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BG5" sqref="BG1:BJ16384"/>
    </sheetView>
  </sheetViews>
  <sheetFormatPr defaultColWidth="11.421875" defaultRowHeight="12.75"/>
  <cols>
    <col min="1" max="1" width="17.57421875" style="0" customWidth="1"/>
    <col min="2" max="2" width="34.57421875" style="0" customWidth="1"/>
    <col min="3" max="3" width="8.57421875" style="0" customWidth="1"/>
    <col min="4" max="4" width="12.7109375" style="0" customWidth="1"/>
    <col min="5" max="5" width="11.00390625" style="0" customWidth="1"/>
    <col min="6" max="6" width="12.00390625" style="0" customWidth="1"/>
    <col min="7" max="7" width="11.421875" style="0" customWidth="1"/>
    <col min="8" max="38" width="10.8515625" style="0" customWidth="1"/>
    <col min="39" max="39" width="12.57421875" style="0" customWidth="1"/>
    <col min="40" max="40" width="10.8515625" style="0" customWidth="1"/>
    <col min="41" max="41" width="10.8515625" style="57" customWidth="1"/>
    <col min="42" max="42" width="10.8515625" style="0" customWidth="1"/>
    <col min="43" max="43" width="17.28125" style="0" bestFit="1" customWidth="1"/>
    <col min="44" max="44" width="10.8515625" style="0" customWidth="1"/>
    <col min="45" max="45" width="17.7109375" style="57" bestFit="1" customWidth="1"/>
    <col min="46" max="46" width="22.7109375" style="0" bestFit="1" customWidth="1"/>
    <col min="47" max="47" width="17.140625" style="0" bestFit="1" customWidth="1"/>
    <col min="48" max="48" width="10.8515625" style="0" customWidth="1"/>
    <col min="49" max="49" width="17.7109375" style="0" bestFit="1" customWidth="1"/>
    <col min="50" max="50" width="22.7109375" style="0" bestFit="1" customWidth="1"/>
    <col min="51" max="51" width="21.140625" style="0" customWidth="1"/>
    <col min="52" max="52" width="10.8515625" style="0" customWidth="1"/>
    <col min="53" max="53" width="17.7109375" style="0" bestFit="1" customWidth="1"/>
    <col min="54" max="54" width="22.7109375" style="0" bestFit="1" customWidth="1"/>
    <col min="55" max="55" width="24.140625" style="193" bestFit="1" customWidth="1"/>
    <col min="56" max="58" width="10.8515625" style="193" customWidth="1"/>
    <col min="59" max="59" width="24.00390625" style="193" bestFit="1" customWidth="1"/>
    <col min="60" max="60" width="17.140625" style="193" bestFit="1" customWidth="1"/>
    <col min="61" max="61" width="21.421875" style="193" bestFit="1" customWidth="1"/>
    <col min="62" max="62" width="17.8515625" style="193" bestFit="1" customWidth="1"/>
    <col min="63" max="63" width="10.8515625" style="193" customWidth="1"/>
    <col min="64" max="64" width="12.57421875" style="193" customWidth="1"/>
    <col min="65" max="65" width="10.8515625" style="193" customWidth="1"/>
    <col min="66" max="82" width="11.140625" style="0" customWidth="1"/>
    <col min="83" max="83" width="25.8515625" style="0" bestFit="1" customWidth="1"/>
    <col min="84" max="84" width="13.00390625" style="0" customWidth="1"/>
    <col min="85" max="85" width="15.421875" style="0" customWidth="1"/>
  </cols>
  <sheetData>
    <row r="1" spans="1:70" ht="12.75">
      <c r="A1" s="325" t="s">
        <v>55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</row>
    <row r="2" spans="1:85" ht="12.75" customHeight="1">
      <c r="A2" s="327" t="s">
        <v>0</v>
      </c>
      <c r="B2" s="327" t="s">
        <v>1</v>
      </c>
      <c r="C2" s="328" t="s">
        <v>2</v>
      </c>
      <c r="D2" s="329" t="s">
        <v>68</v>
      </c>
      <c r="E2" s="330"/>
      <c r="F2" s="331"/>
      <c r="G2" s="304">
        <v>2002</v>
      </c>
      <c r="H2" s="305"/>
      <c r="I2" s="305"/>
      <c r="J2" s="306"/>
      <c r="K2" s="307">
        <v>2003</v>
      </c>
      <c r="L2" s="308"/>
      <c r="M2" s="308"/>
      <c r="N2" s="309"/>
      <c r="O2" s="310">
        <v>2004</v>
      </c>
      <c r="P2" s="311"/>
      <c r="Q2" s="311"/>
      <c r="R2" s="312"/>
      <c r="S2" s="313">
        <v>2005</v>
      </c>
      <c r="T2" s="314"/>
      <c r="U2" s="314"/>
      <c r="V2" s="315"/>
      <c r="W2" s="304">
        <v>2006</v>
      </c>
      <c r="X2" s="305"/>
      <c r="Y2" s="305"/>
      <c r="Z2" s="306"/>
      <c r="AA2" s="307">
        <v>2007</v>
      </c>
      <c r="AB2" s="308"/>
      <c r="AC2" s="308"/>
      <c r="AD2" s="309"/>
      <c r="AE2" s="310">
        <v>2008</v>
      </c>
      <c r="AF2" s="311"/>
      <c r="AG2" s="311"/>
      <c r="AH2" s="312"/>
      <c r="AI2" s="313">
        <v>2009</v>
      </c>
      <c r="AJ2" s="314"/>
      <c r="AK2" s="314"/>
      <c r="AL2" s="315"/>
      <c r="AM2" s="316">
        <v>2010</v>
      </c>
      <c r="AN2" s="317"/>
      <c r="AO2" s="317"/>
      <c r="AP2" s="318"/>
      <c r="AQ2" s="319">
        <v>2011</v>
      </c>
      <c r="AR2" s="320"/>
      <c r="AS2" s="320"/>
      <c r="AT2" s="321"/>
      <c r="AU2" s="322">
        <v>2012</v>
      </c>
      <c r="AV2" s="323"/>
      <c r="AW2" s="323"/>
      <c r="AX2" s="324"/>
      <c r="AY2" s="332">
        <v>2013</v>
      </c>
      <c r="AZ2" s="333"/>
      <c r="BA2" s="333"/>
      <c r="BB2" s="334"/>
      <c r="BC2" s="396">
        <v>2014</v>
      </c>
      <c r="BD2" s="397"/>
      <c r="BE2" s="397"/>
      <c r="BF2" s="398"/>
      <c r="BG2" s="410">
        <v>2014.5</v>
      </c>
      <c r="BH2" s="411"/>
      <c r="BI2" s="412"/>
      <c r="BJ2" s="405">
        <v>2015</v>
      </c>
      <c r="BK2" s="406"/>
      <c r="BL2" s="406"/>
      <c r="BM2" s="407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335">
        <v>2015</v>
      </c>
      <c r="CF2" s="336"/>
      <c r="CG2" s="337"/>
    </row>
    <row r="3" spans="1:85" s="1" customFormat="1" ht="12.75" customHeight="1">
      <c r="A3" s="327"/>
      <c r="B3" s="327"/>
      <c r="C3" s="328"/>
      <c r="D3" s="338" t="s">
        <v>69</v>
      </c>
      <c r="E3" s="338" t="s">
        <v>3</v>
      </c>
      <c r="F3" s="338" t="s">
        <v>70</v>
      </c>
      <c r="G3" s="340" t="s">
        <v>5</v>
      </c>
      <c r="H3" s="340" t="s">
        <v>4</v>
      </c>
      <c r="I3" s="340" t="s">
        <v>3</v>
      </c>
      <c r="J3" s="340" t="s">
        <v>45</v>
      </c>
      <c r="K3" s="342" t="s">
        <v>5</v>
      </c>
      <c r="L3" s="342" t="s">
        <v>4</v>
      </c>
      <c r="M3" s="342" t="s">
        <v>3</v>
      </c>
      <c r="N3" s="342" t="s">
        <v>45</v>
      </c>
      <c r="O3" s="344" t="s">
        <v>5</v>
      </c>
      <c r="P3" s="344" t="s">
        <v>4</v>
      </c>
      <c r="Q3" s="344" t="s">
        <v>3</v>
      </c>
      <c r="R3" s="344" t="s">
        <v>45</v>
      </c>
      <c r="S3" s="346" t="s">
        <v>5</v>
      </c>
      <c r="T3" s="346" t="s">
        <v>4</v>
      </c>
      <c r="U3" s="346" t="s">
        <v>3</v>
      </c>
      <c r="V3" s="346" t="s">
        <v>45</v>
      </c>
      <c r="W3" s="340" t="s">
        <v>5</v>
      </c>
      <c r="X3" s="340" t="s">
        <v>4</v>
      </c>
      <c r="Y3" s="340" t="s">
        <v>3</v>
      </c>
      <c r="Z3" s="340" t="s">
        <v>45</v>
      </c>
      <c r="AA3" s="342" t="s">
        <v>5</v>
      </c>
      <c r="AB3" s="342" t="s">
        <v>4</v>
      </c>
      <c r="AC3" s="342" t="s">
        <v>3</v>
      </c>
      <c r="AD3" s="342" t="s">
        <v>45</v>
      </c>
      <c r="AE3" s="344" t="s">
        <v>5</v>
      </c>
      <c r="AF3" s="344" t="s">
        <v>4</v>
      </c>
      <c r="AG3" s="344" t="s">
        <v>3</v>
      </c>
      <c r="AH3" s="344" t="s">
        <v>45</v>
      </c>
      <c r="AI3" s="346" t="s">
        <v>5</v>
      </c>
      <c r="AJ3" s="346" t="s">
        <v>4</v>
      </c>
      <c r="AK3" s="346" t="s">
        <v>3</v>
      </c>
      <c r="AL3" s="346" t="s">
        <v>45</v>
      </c>
      <c r="AM3" s="348" t="s">
        <v>5</v>
      </c>
      <c r="AN3" s="348" t="s">
        <v>4</v>
      </c>
      <c r="AO3" s="348" t="s">
        <v>3</v>
      </c>
      <c r="AP3" s="348" t="s">
        <v>93</v>
      </c>
      <c r="AQ3" s="350" t="s">
        <v>5</v>
      </c>
      <c r="AR3" s="352" t="s">
        <v>4</v>
      </c>
      <c r="AS3" s="352" t="s">
        <v>3</v>
      </c>
      <c r="AT3" s="352" t="s">
        <v>93</v>
      </c>
      <c r="AU3" s="358" t="s">
        <v>5</v>
      </c>
      <c r="AV3" s="358" t="s">
        <v>4</v>
      </c>
      <c r="AW3" s="358" t="s">
        <v>3</v>
      </c>
      <c r="AX3" s="358" t="s">
        <v>93</v>
      </c>
      <c r="AY3" s="360" t="s">
        <v>5</v>
      </c>
      <c r="AZ3" s="354" t="s">
        <v>4</v>
      </c>
      <c r="BA3" s="354" t="s">
        <v>3</v>
      </c>
      <c r="BB3" s="354" t="s">
        <v>93</v>
      </c>
      <c r="BC3" s="362" t="s">
        <v>5</v>
      </c>
      <c r="BD3" s="245" t="s">
        <v>4</v>
      </c>
      <c r="BE3" s="245" t="s">
        <v>3</v>
      </c>
      <c r="BF3" s="245" t="s">
        <v>93</v>
      </c>
      <c r="BG3" s="413" t="s">
        <v>105</v>
      </c>
      <c r="BH3" s="413" t="s">
        <v>107</v>
      </c>
      <c r="BI3" s="413" t="s">
        <v>106</v>
      </c>
      <c r="BJ3" s="408" t="s">
        <v>5</v>
      </c>
      <c r="BK3" s="408" t="s">
        <v>4</v>
      </c>
      <c r="BL3" s="408" t="s">
        <v>3</v>
      </c>
      <c r="BM3" s="408" t="s">
        <v>93</v>
      </c>
      <c r="BN3" s="356" t="s">
        <v>63</v>
      </c>
      <c r="BO3" s="356" t="s">
        <v>71</v>
      </c>
      <c r="BP3" s="356" t="s">
        <v>72</v>
      </c>
      <c r="BQ3" s="356" t="s">
        <v>73</v>
      </c>
      <c r="BR3" s="356" t="s">
        <v>74</v>
      </c>
      <c r="BS3" s="356" t="s">
        <v>75</v>
      </c>
      <c r="BT3" s="356" t="s">
        <v>62</v>
      </c>
      <c r="BU3" s="356" t="s">
        <v>64</v>
      </c>
      <c r="BV3" s="356" t="s">
        <v>65</v>
      </c>
      <c r="BW3" s="356" t="s">
        <v>66</v>
      </c>
      <c r="BX3" s="356" t="s">
        <v>67</v>
      </c>
      <c r="BY3" s="356" t="s">
        <v>76</v>
      </c>
      <c r="BZ3" s="356" t="s">
        <v>77</v>
      </c>
      <c r="CA3" s="356" t="s">
        <v>78</v>
      </c>
      <c r="CB3" s="356" t="s">
        <v>79</v>
      </c>
      <c r="CC3" s="356" t="s">
        <v>108</v>
      </c>
      <c r="CD3" s="356" t="s">
        <v>98</v>
      </c>
      <c r="CE3" s="364" t="s">
        <v>56</v>
      </c>
      <c r="CF3" s="364" t="s">
        <v>57</v>
      </c>
      <c r="CG3" s="364" t="s">
        <v>58</v>
      </c>
    </row>
    <row r="4" spans="1:85" ht="26.25" customHeight="1">
      <c r="A4" s="327"/>
      <c r="B4" s="327"/>
      <c r="C4" s="328"/>
      <c r="D4" s="339"/>
      <c r="E4" s="339"/>
      <c r="F4" s="339"/>
      <c r="G4" s="341"/>
      <c r="H4" s="341"/>
      <c r="I4" s="341"/>
      <c r="J4" s="341"/>
      <c r="K4" s="343"/>
      <c r="L4" s="343"/>
      <c r="M4" s="343"/>
      <c r="N4" s="343"/>
      <c r="O4" s="345"/>
      <c r="P4" s="345"/>
      <c r="Q4" s="345"/>
      <c r="R4" s="345"/>
      <c r="S4" s="347"/>
      <c r="T4" s="347"/>
      <c r="U4" s="347"/>
      <c r="V4" s="347"/>
      <c r="W4" s="341"/>
      <c r="X4" s="341"/>
      <c r="Y4" s="341"/>
      <c r="Z4" s="341"/>
      <c r="AA4" s="343"/>
      <c r="AB4" s="343"/>
      <c r="AC4" s="343"/>
      <c r="AD4" s="343"/>
      <c r="AE4" s="345"/>
      <c r="AF4" s="345"/>
      <c r="AG4" s="345"/>
      <c r="AH4" s="345"/>
      <c r="AI4" s="347"/>
      <c r="AJ4" s="347"/>
      <c r="AK4" s="347"/>
      <c r="AL4" s="347"/>
      <c r="AM4" s="349"/>
      <c r="AN4" s="349"/>
      <c r="AO4" s="349"/>
      <c r="AP4" s="349"/>
      <c r="AQ4" s="351"/>
      <c r="AR4" s="353"/>
      <c r="AS4" s="353"/>
      <c r="AT4" s="353"/>
      <c r="AU4" s="359"/>
      <c r="AV4" s="359"/>
      <c r="AW4" s="359"/>
      <c r="AX4" s="359"/>
      <c r="AY4" s="361"/>
      <c r="AZ4" s="355"/>
      <c r="BA4" s="355"/>
      <c r="BB4" s="355"/>
      <c r="BC4" s="363"/>
      <c r="BD4" s="246"/>
      <c r="BE4" s="246"/>
      <c r="BF4" s="246"/>
      <c r="BG4" s="414"/>
      <c r="BH4" s="414"/>
      <c r="BI4" s="414"/>
      <c r="BJ4" s="409"/>
      <c r="BK4" s="409"/>
      <c r="BL4" s="409"/>
      <c r="BM4" s="409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65"/>
      <c r="CF4" s="365"/>
      <c r="CG4" s="365"/>
    </row>
    <row r="5" spans="1:85" ht="12.75" customHeight="1">
      <c r="A5" s="372" t="s">
        <v>6</v>
      </c>
      <c r="B5" s="3" t="s">
        <v>7</v>
      </c>
      <c r="C5" s="7">
        <v>4</v>
      </c>
      <c r="D5" s="37">
        <v>2192460.6575303557</v>
      </c>
      <c r="E5" s="152"/>
      <c r="F5" s="153">
        <v>1449825.549561506</v>
      </c>
      <c r="G5" s="88">
        <v>167256.03900000002</v>
      </c>
      <c r="H5" s="89"/>
      <c r="I5" s="128"/>
      <c r="J5" s="89"/>
      <c r="K5" s="90">
        <v>48031.15</v>
      </c>
      <c r="L5" s="91"/>
      <c r="M5" s="154"/>
      <c r="N5" s="92"/>
      <c r="O5" s="93">
        <v>65709.41200000001</v>
      </c>
      <c r="P5" s="94"/>
      <c r="Q5" s="95"/>
      <c r="R5" s="94"/>
      <c r="S5" s="155">
        <v>62165.65</v>
      </c>
      <c r="T5" s="115"/>
      <c r="U5" s="155"/>
      <c r="V5" s="156"/>
      <c r="W5" s="58">
        <v>90684.24</v>
      </c>
      <c r="X5" s="58">
        <v>0</v>
      </c>
      <c r="Y5" s="58"/>
      <c r="Z5" s="59"/>
      <c r="AA5" s="60">
        <v>32408.87</v>
      </c>
      <c r="AB5" s="157">
        <v>0</v>
      </c>
      <c r="AC5" s="158"/>
      <c r="AD5" s="61"/>
      <c r="AE5" s="64">
        <v>97632.98</v>
      </c>
      <c r="AF5" s="64">
        <v>0</v>
      </c>
      <c r="AG5" s="159"/>
      <c r="AH5" s="62"/>
      <c r="AI5" s="155">
        <v>249294.06387699995</v>
      </c>
      <c r="AJ5" s="155">
        <v>0</v>
      </c>
      <c r="AK5" s="155"/>
      <c r="AL5" s="156"/>
      <c r="AM5" s="49">
        <v>61005.71</v>
      </c>
      <c r="AN5" s="49">
        <v>0</v>
      </c>
      <c r="AO5" s="49"/>
      <c r="AP5" s="50"/>
      <c r="AQ5" s="160">
        <v>121471.92000000001</v>
      </c>
      <c r="AR5" s="200">
        <v>0</v>
      </c>
      <c r="AS5" s="200"/>
      <c r="AT5" s="200"/>
      <c r="AU5" s="212">
        <v>0</v>
      </c>
      <c r="AV5" s="212">
        <v>0</v>
      </c>
      <c r="AW5" s="212"/>
      <c r="AX5" s="212"/>
      <c r="AY5" s="130">
        <v>12228.079999999998</v>
      </c>
      <c r="AZ5" s="130">
        <v>0</v>
      </c>
      <c r="BA5" s="130"/>
      <c r="BB5" s="130"/>
      <c r="BC5" s="145">
        <f>'[3]Resumen'!C5</f>
        <v>78776.69</v>
      </c>
      <c r="BD5" s="137"/>
      <c r="BE5" s="137"/>
      <c r="BF5" s="137"/>
      <c r="BG5" s="262"/>
      <c r="BH5" s="262"/>
      <c r="BI5" s="262"/>
      <c r="BJ5" s="228">
        <f>'[4]Resumen'!C5</f>
        <v>602994.7599999999</v>
      </c>
      <c r="BK5" s="228"/>
      <c r="BL5" s="228"/>
      <c r="BM5" s="228"/>
      <c r="BN5" s="26">
        <f aca="true" t="shared" si="0" ref="BN5:BN12">IF(D5=0,0,2001-(D5-F5)*C5/D5)</f>
        <v>1999.645111180594</v>
      </c>
      <c r="BO5" s="43">
        <f aca="true" t="shared" si="1" ref="BO5:BO12">IF((1-($CE$2-$BN5)/$C5)&gt;0,(1-($CE$2-$BN5)/$C5),0)</f>
        <v>0</v>
      </c>
      <c r="BP5" s="43">
        <f aca="true" t="shared" si="2" ref="BP5:BP12">IF((1-($CE$2-G$2)/$C5)&gt;0,(1-($CE$2-G$2)/$C5),0)</f>
        <v>0</v>
      </c>
      <c r="BQ5" s="43">
        <f aca="true" t="shared" si="3" ref="BQ5:BQ12">IF((1-($CE$2-K$2)/$C5)&gt;0,(1-($CE$2-K$2)/$C5),0)</f>
        <v>0</v>
      </c>
      <c r="BR5" s="43">
        <f aca="true" t="shared" si="4" ref="BR5:BR12">IF((1-($CE$2-O$2)/$C5)&gt;0,(1-($CE$2-O$2)/$C5),0)</f>
        <v>0</v>
      </c>
      <c r="BS5" s="43">
        <f aca="true" t="shared" si="5" ref="BS5:BS12">IF((1-($CE$2-S$2)/$C5)&gt;0,(1-($CE$2-S$2)/$C5),0)</f>
        <v>0</v>
      </c>
      <c r="BT5" s="43">
        <f aca="true" t="shared" si="6" ref="BT5:BT12">IF((1-($CE$2-W$2)/$C5)&gt;0,(1-($CE$2-W$2)/$C5),0)</f>
        <v>0</v>
      </c>
      <c r="BU5" s="43">
        <f aca="true" t="shared" si="7" ref="BU5:BU12">IF((1-($CE$2-AA$2)/$C5)&gt;0,(1-($CE$2-AA$2)/$C5),0)</f>
        <v>0</v>
      </c>
      <c r="BV5" s="43">
        <f aca="true" t="shared" si="8" ref="BV5:BV12">IF((1-($CE$2-AE$2)/$C5)&gt;0,(1-($CE$2-AE$2)/$C5),0)</f>
        <v>0</v>
      </c>
      <c r="BW5" s="43">
        <f aca="true" t="shared" si="9" ref="BW5:BW12">IF((1-($CE$2-AI$2)/$C5)&gt;0,(1-($CE$2-AI$2)/$C5),0)</f>
        <v>0</v>
      </c>
      <c r="BX5" s="43">
        <f aca="true" t="shared" si="10" ref="BX5:BX12">IF((1-($CE$2-AM$2)/$C5)&gt;0,(1-($CE$2-AM$2)/$C5),0)</f>
        <v>0</v>
      </c>
      <c r="BY5" s="43">
        <f aca="true" t="shared" si="11" ref="BY5:BY12">IF((1-($CE$2-AQ$2)/$C5)&gt;0,(1-($CE$2-AQ$2)/$C5),0)</f>
        <v>0</v>
      </c>
      <c r="BZ5" s="43">
        <f aca="true" t="shared" si="12" ref="BZ5:BZ12">IF((1-($CE$2-AU$2)/$C5)&gt;0,(1-($CE$2-AU$2)/$C5),0)</f>
        <v>0.25</v>
      </c>
      <c r="CA5" s="43">
        <f aca="true" t="shared" si="13" ref="CA5:CA12">IF((1-($CE$2-AY$2)/$C5)&gt;0,(1-($CE$2-AY$2)/$C5),0)</f>
        <v>0.5</v>
      </c>
      <c r="CB5" s="43">
        <f aca="true" t="shared" si="14" ref="CB5:CB12">IF((1-($CE$2-BC$2)/$C5)&gt;0,(1-($CE$2-BC$2)/$C5),0)</f>
        <v>0.75</v>
      </c>
      <c r="CC5" s="43">
        <f>IF(BG5=0,0,1-($CE$2-(2014.5-(BG5-BI5)*C5/BG5))/C5)</f>
        <v>0</v>
      </c>
      <c r="CD5" s="43">
        <f aca="true" t="shared" si="15" ref="CD5:CD12">IF((1-($CE$2-BJ$2)/$C5)&gt;0,(1-($CE$2-BJ$2)/$C5),0)</f>
        <v>1</v>
      </c>
      <c r="CE5" s="241">
        <f>D5-E5+(G5-I5)*G$60+(K5-M5)*K$60+(O5-Q5)*O$60+(S5-U5)*S$60+(W5-Y5)*W$60+(AA5-AC5)*AA$60+(AE5-AG5)*AE$60+(AI5-AK5)*AI$60+(AM5-AO5)*AM$60+(AQ5-AS5)*$AQ$60+(AU5-AW5)*$AU$60+(AY5-BA5)*$AY$60+(BC5-BE5)*$BC$60+BG5+(BJ5-BL5)*$BJ$60</f>
        <v>3602142.618856832</v>
      </c>
      <c r="CF5" s="241">
        <f>CE5-(IF(BO5=0,0,D5-E5)+IF(BP5=0,0,(G5-I5)*G$60)+IF(BQ5=0,0,(K5-M5)*K$60)+IF(BR5=0,0,(O5-Q5)*O$60)+IF(BS5=0,0,(S5-U5)*S$60)+IF(BT5=0,0,(W5-Y5)*W$60)+IF(BU5=0,0,(AA5-AC5)*AA$60)+IF(BV5=0,0,(AE5-AG5)*AE$60)+IF(BW5=0,0,(AI5-AK5)*AI$60)+IF(BX5=0,0,(AM5-AO5)*AM$60)+IF(BY5=0,0,(AQ5-AS5)*$AQ$60)+IF(BZ5=0,0,(AU5-AW5)*$AU$60)+IF(CA5=0,0,(AY5-BA5)*$AY$60)++IF(CB5=0,0,(BC5-BE5)*$BC$60)+IF(CC5=0,0,BG5)+IF(CD5=0,0,(BJ5-BL5)*$BC$60))</f>
        <v>2975815.47905935</v>
      </c>
      <c r="CG5" s="241">
        <f>(D5-E5)*BO5+((G5-H5-(I5-J5))*G$60)*BP5+((K5-L5-(M5-N5))*K$60)*BQ5+((O5-P5-(Q5-R5))*O$60)*BR5+((S5-T5-(U5-V5))*S$60)*BS5+((W5-X5-(Y5-Z5))*W$60)*BT5+((AA5-AB5-(AC5-AD5))*AA$60)*BU5+((AE5-AF5-(AG5-AH5))*AE$60)*BV5+((AI5-AJ5-(AK5-AL5))*AI$60)*BW5+((AM5-AN5)*BX5-(AO5-AP5))*$AM$60+((AQ5-AR5)*BY5-(AS5-AT5))*$AQ$60+((AU5-AV5)*BZ5-(AW5-AX5))*$AU$60+((AY5-AZ5)*CA5-(BA5-BB5))*$AY$60+((BC5-BD5)*CB5-(BF5-BN5))*$BC$60+(BG5-BH5)*CC5+((BJ5-BK5)*CD5-(BL5-BM5))*$BC$60</f>
        <v>604274.9248665209</v>
      </c>
    </row>
    <row r="6" spans="1:85" ht="12.75" customHeight="1">
      <c r="A6" s="373"/>
      <c r="B6" s="3" t="s">
        <v>8</v>
      </c>
      <c r="C6" s="17">
        <v>1000</v>
      </c>
      <c r="D6" s="37">
        <v>103551.78496860871</v>
      </c>
      <c r="E6" s="152"/>
      <c r="F6" s="161">
        <v>103551.78496860871</v>
      </c>
      <c r="G6" s="88">
        <v>3081.72</v>
      </c>
      <c r="H6" s="89"/>
      <c r="I6" s="128"/>
      <c r="J6" s="89"/>
      <c r="K6" s="90">
        <v>0</v>
      </c>
      <c r="L6" s="91"/>
      <c r="M6" s="154"/>
      <c r="N6" s="92"/>
      <c r="O6" s="96">
        <v>0</v>
      </c>
      <c r="P6" s="94"/>
      <c r="Q6" s="95"/>
      <c r="R6" s="94"/>
      <c r="S6" s="155">
        <v>0</v>
      </c>
      <c r="T6" s="115"/>
      <c r="U6" s="155"/>
      <c r="V6" s="156"/>
      <c r="W6" s="58">
        <v>0</v>
      </c>
      <c r="X6" s="58">
        <v>0</v>
      </c>
      <c r="Y6" s="58"/>
      <c r="Z6" s="59"/>
      <c r="AA6" s="77">
        <v>0</v>
      </c>
      <c r="AB6" s="157">
        <v>0</v>
      </c>
      <c r="AC6" s="158"/>
      <c r="AD6" s="63"/>
      <c r="AE6" s="64">
        <v>0</v>
      </c>
      <c r="AF6" s="64">
        <v>0</v>
      </c>
      <c r="AG6" s="159"/>
      <c r="AH6" s="62"/>
      <c r="AI6" s="155">
        <v>0</v>
      </c>
      <c r="AJ6" s="155">
        <v>0</v>
      </c>
      <c r="AK6" s="155"/>
      <c r="AL6" s="156"/>
      <c r="AM6" s="49">
        <v>0</v>
      </c>
      <c r="AN6" s="49">
        <v>0</v>
      </c>
      <c r="AO6" s="49"/>
      <c r="AP6" s="50"/>
      <c r="AQ6" s="160">
        <v>0</v>
      </c>
      <c r="AR6" s="200">
        <v>0</v>
      </c>
      <c r="AS6" s="200"/>
      <c r="AT6" s="200"/>
      <c r="AU6" s="212">
        <v>0</v>
      </c>
      <c r="AV6" s="212">
        <v>0</v>
      </c>
      <c r="AW6" s="212"/>
      <c r="AX6" s="212"/>
      <c r="AY6" s="130">
        <v>0</v>
      </c>
      <c r="AZ6" s="130">
        <v>0</v>
      </c>
      <c r="BA6" s="130"/>
      <c r="BB6" s="130"/>
      <c r="BC6" s="145">
        <f>'[3]Resumen'!C6</f>
        <v>215517.81</v>
      </c>
      <c r="BD6" s="137"/>
      <c r="BE6" s="137"/>
      <c r="BF6" s="137"/>
      <c r="BG6" s="262">
        <v>690000</v>
      </c>
      <c r="BH6" s="262"/>
      <c r="BI6" s="262">
        <v>690000</v>
      </c>
      <c r="BJ6" s="228">
        <f>'[4]Resumen'!C6</f>
        <v>0</v>
      </c>
      <c r="BK6" s="228"/>
      <c r="BL6" s="228"/>
      <c r="BM6" s="228"/>
      <c r="BN6" s="26">
        <f t="shared" si="0"/>
        <v>2001</v>
      </c>
      <c r="BO6" s="43">
        <f t="shared" si="1"/>
        <v>0.986</v>
      </c>
      <c r="BP6" s="43">
        <f t="shared" si="2"/>
        <v>0.987</v>
      </c>
      <c r="BQ6" s="43">
        <f t="shared" si="3"/>
        <v>0.988</v>
      </c>
      <c r="BR6" s="43">
        <f t="shared" si="4"/>
        <v>0.989</v>
      </c>
      <c r="BS6" s="43">
        <f t="shared" si="5"/>
        <v>0.99</v>
      </c>
      <c r="BT6" s="43">
        <f t="shared" si="6"/>
        <v>0.991</v>
      </c>
      <c r="BU6" s="43">
        <f t="shared" si="7"/>
        <v>0.992</v>
      </c>
      <c r="BV6" s="43">
        <f t="shared" si="8"/>
        <v>0.993</v>
      </c>
      <c r="BW6" s="43">
        <f t="shared" si="9"/>
        <v>0.994</v>
      </c>
      <c r="BX6" s="43">
        <f t="shared" si="10"/>
        <v>0.995</v>
      </c>
      <c r="BY6" s="43">
        <f t="shared" si="11"/>
        <v>0.996</v>
      </c>
      <c r="BZ6" s="43">
        <f t="shared" si="12"/>
        <v>0.997</v>
      </c>
      <c r="CA6" s="43">
        <f t="shared" si="13"/>
        <v>0.998</v>
      </c>
      <c r="CB6" s="43">
        <f t="shared" si="14"/>
        <v>0.999</v>
      </c>
      <c r="CC6" s="43">
        <f aca="true" t="shared" si="16" ref="CC6:CC12">IF(BG6=0,0,1-($CE$2-(2014.5-(BG6-BI6)*C6/BG6))/C6)</f>
        <v>0.9995</v>
      </c>
      <c r="CD6" s="43">
        <f t="shared" si="15"/>
        <v>1</v>
      </c>
      <c r="CE6" s="241">
        <f aca="true" t="shared" si="17" ref="CE6:CE12">D6-E6+(G6-I6)*G$60+(K6-M6)*K$60+(O6-Q6)*O$60+(S6-U6)*S$60+(W6-Y6)*W$60+(AA6-AC6)*AA$60+(AE6-AG6)*AE$60+(AI6-AK6)*AI$60+(AM6-AO6)*AM$60+(AQ6-AS6)*$AQ$60+(AU6-AW6)*$AU$60+(AY6-BA6)*$AY$60+(BC6-BE6)*$BC$60+BG6+(BJ6-BL6)*$BJ$60</f>
        <v>989940.1560031166</v>
      </c>
      <c r="CF6" s="241">
        <f aca="true" t="shared" si="18" ref="CF6:CF12">CE6-(IF(BO6=0,0,D6-E6)+IF(BP6=0,0,(G6-I6)*G$60)+IF(BQ6=0,0,(K6-M6)*K$60)+IF(BR6=0,0,(O6-Q6)*O$60)+IF(BS6=0,0,(S6-U6)*S$60)+IF(BT6=0,0,(W6-Y6)*W$60)+IF(BU6=0,0,(AA6-AC6)*AA$60)+IF(BV6=0,0,(AE6-AG6)*AE$60)+IF(BW6=0,0,(AI6-AK6)*AI$60)+IF(BX6=0,0,(AM6-AO6)*AM$60)+IF(BY6=0,0,(AQ6-AS6)*$AQ$60)+IF(BZ6=0,0,(AU6-AW6)*$AU$60)+IF(CA6=0,0,(AY6-BA6)*$AY$60)++IF(CB6=0,0,(BC6-BE6)*$BC$60)+IF(CC6=0,0,BG6)+IF(CD6=0,0,(BJ6-BL6)*$BC$60))</f>
        <v>0</v>
      </c>
      <c r="CG6" s="241">
        <f aca="true" t="shared" si="19" ref="CG6:CG12">(D6-E6)*BO6+((G6-H6-(I6-J6))*G$60)*BP6+((K6-L6-(M6-N6))*K$60)*BQ6+((O6-P6-(Q6-R6))*O$60)*BR6+((S6-T6-(U6-V6))*S$60)*BS6+((W6-X6-(Y6-Z6))*W$60)*BT6+((AA6-AB6-(AC6-AD6))*AA$60)*BU6+((AE6-AF6-(AG6-AH6))*AE$60)*BV6+((AI6-AJ6-(AK6-AL6))*AI$60)*BW6+((AM6-AN6)*BX6-(AO6-AP6))*$AM$60+((AQ6-AR6)*BY6-(AS6-AT6))*$AQ$60+((AU6-AV6)*BZ6-(AW6-AX6))*$AU$60+((AY6-AZ6)*CA6-(BA6-BB6))*$AY$60+((BC6-BD6)*CB6-(BF6-BN6))*$BC$60+(BG6-BH6)*CC6+((BJ6-BK6)*CD6-(BL6-BM6))*$BC$60</f>
        <v>989724.2707174756</v>
      </c>
    </row>
    <row r="7" spans="1:85" ht="12.75" customHeight="1">
      <c r="A7" s="373"/>
      <c r="B7" s="3" t="s">
        <v>9</v>
      </c>
      <c r="C7" s="7">
        <v>40</v>
      </c>
      <c r="D7" s="37">
        <v>1140916.485651873</v>
      </c>
      <c r="E7" s="152"/>
      <c r="F7" s="153">
        <v>709242.316974221</v>
      </c>
      <c r="G7" s="88">
        <v>4550.21</v>
      </c>
      <c r="H7" s="89"/>
      <c r="I7" s="128"/>
      <c r="J7" s="89"/>
      <c r="K7" s="90">
        <v>8402.57</v>
      </c>
      <c r="L7" s="91"/>
      <c r="M7" s="154"/>
      <c r="N7" s="92"/>
      <c r="O7" s="96">
        <v>0</v>
      </c>
      <c r="P7" s="94"/>
      <c r="Q7" s="95"/>
      <c r="R7" s="94"/>
      <c r="S7" s="155">
        <v>38527</v>
      </c>
      <c r="T7" s="115"/>
      <c r="U7" s="155"/>
      <c r="V7" s="156"/>
      <c r="W7" s="58">
        <v>34301.56</v>
      </c>
      <c r="X7" s="58">
        <v>0</v>
      </c>
      <c r="Y7" s="58"/>
      <c r="Z7" s="59"/>
      <c r="AA7" s="71">
        <v>58280.87</v>
      </c>
      <c r="AB7" s="157">
        <v>0</v>
      </c>
      <c r="AC7" s="158"/>
      <c r="AD7" s="63"/>
      <c r="AE7" s="64">
        <v>2487.96</v>
      </c>
      <c r="AF7" s="64">
        <v>0</v>
      </c>
      <c r="AG7" s="159"/>
      <c r="AH7" s="62"/>
      <c r="AI7" s="155">
        <v>0</v>
      </c>
      <c r="AJ7" s="155">
        <v>0</v>
      </c>
      <c r="AK7" s="155"/>
      <c r="AL7" s="156"/>
      <c r="AM7" s="49">
        <v>0</v>
      </c>
      <c r="AN7" s="49">
        <v>0</v>
      </c>
      <c r="AO7" s="49"/>
      <c r="AP7" s="50"/>
      <c r="AQ7" s="160">
        <v>7039.45</v>
      </c>
      <c r="AR7" s="200">
        <v>0</v>
      </c>
      <c r="AS7" s="200"/>
      <c r="AT7" s="200"/>
      <c r="AU7" s="212">
        <v>0</v>
      </c>
      <c r="AV7" s="212">
        <v>0</v>
      </c>
      <c r="AW7" s="212"/>
      <c r="AX7" s="212"/>
      <c r="AY7" s="130">
        <v>0</v>
      </c>
      <c r="AZ7" s="130">
        <v>0</v>
      </c>
      <c r="BA7" s="130"/>
      <c r="BB7" s="130"/>
      <c r="BC7" s="145">
        <f>'[3]Resumen'!C7</f>
        <v>8855.2</v>
      </c>
      <c r="BD7" s="137"/>
      <c r="BE7" s="137"/>
      <c r="BF7" s="137"/>
      <c r="BG7" s="262">
        <v>250000</v>
      </c>
      <c r="BH7" s="262"/>
      <c r="BI7" s="262">
        <v>250000</v>
      </c>
      <c r="BJ7" s="228">
        <f>'[4]Resumen'!C7</f>
        <v>132639.19</v>
      </c>
      <c r="BK7" s="228"/>
      <c r="BL7" s="228"/>
      <c r="BM7" s="228"/>
      <c r="BN7" s="26">
        <f t="shared" si="0"/>
        <v>1985.8657049273502</v>
      </c>
      <c r="BO7" s="43">
        <f t="shared" si="1"/>
        <v>0.27164262318375454</v>
      </c>
      <c r="BP7" s="43">
        <f t="shared" si="2"/>
        <v>0.675</v>
      </c>
      <c r="BQ7" s="43">
        <f t="shared" si="3"/>
        <v>0.7</v>
      </c>
      <c r="BR7" s="43">
        <f t="shared" si="4"/>
        <v>0.725</v>
      </c>
      <c r="BS7" s="43">
        <f t="shared" si="5"/>
        <v>0.75</v>
      </c>
      <c r="BT7" s="43">
        <f t="shared" si="6"/>
        <v>0.775</v>
      </c>
      <c r="BU7" s="43">
        <f t="shared" si="7"/>
        <v>0.8</v>
      </c>
      <c r="BV7" s="43">
        <f t="shared" si="8"/>
        <v>0.825</v>
      </c>
      <c r="BW7" s="43">
        <f t="shared" si="9"/>
        <v>0.85</v>
      </c>
      <c r="BX7" s="43">
        <f t="shared" si="10"/>
        <v>0.875</v>
      </c>
      <c r="BY7" s="43">
        <f t="shared" si="11"/>
        <v>0.9</v>
      </c>
      <c r="BZ7" s="43">
        <f t="shared" si="12"/>
        <v>0.925</v>
      </c>
      <c r="CA7" s="43">
        <f t="shared" si="13"/>
        <v>0.95</v>
      </c>
      <c r="CB7" s="43">
        <f t="shared" si="14"/>
        <v>0.975</v>
      </c>
      <c r="CC7" s="43">
        <f t="shared" si="16"/>
        <v>0.9875</v>
      </c>
      <c r="CD7" s="43">
        <f t="shared" si="15"/>
        <v>1</v>
      </c>
      <c r="CE7" s="241">
        <f t="shared" si="17"/>
        <v>1628486.3546337117</v>
      </c>
      <c r="CF7" s="241">
        <f t="shared" si="18"/>
        <v>-10525.299460712587</v>
      </c>
      <c r="CG7" s="241">
        <f t="shared" si="19"/>
        <v>780143.771780235</v>
      </c>
    </row>
    <row r="8" spans="1:85" ht="12.75" customHeight="1">
      <c r="A8" s="373"/>
      <c r="B8" s="3" t="s">
        <v>10</v>
      </c>
      <c r="C8" s="7">
        <v>7</v>
      </c>
      <c r="D8" s="37">
        <v>945208.5289238252</v>
      </c>
      <c r="E8" s="152"/>
      <c r="F8" s="153">
        <v>67667.0693793609</v>
      </c>
      <c r="G8" s="88">
        <v>7357.58</v>
      </c>
      <c r="H8" s="89"/>
      <c r="I8" s="128"/>
      <c r="J8" s="89"/>
      <c r="K8" s="90">
        <v>6582.56</v>
      </c>
      <c r="L8" s="91"/>
      <c r="M8" s="154"/>
      <c r="N8" s="92"/>
      <c r="O8" s="96">
        <v>282.37</v>
      </c>
      <c r="P8" s="94"/>
      <c r="Q8" s="95"/>
      <c r="R8" s="94"/>
      <c r="S8" s="155">
        <v>0</v>
      </c>
      <c r="T8" s="115"/>
      <c r="U8" s="155"/>
      <c r="V8" s="156"/>
      <c r="W8" s="58">
        <v>17809.370000000003</v>
      </c>
      <c r="X8" s="58">
        <v>0</v>
      </c>
      <c r="Y8" s="58"/>
      <c r="Z8" s="59"/>
      <c r="AA8" s="77">
        <v>5325</v>
      </c>
      <c r="AB8" s="157">
        <v>0</v>
      </c>
      <c r="AC8" s="158"/>
      <c r="AD8" s="63"/>
      <c r="AE8" s="64">
        <v>5151</v>
      </c>
      <c r="AF8" s="64">
        <v>0</v>
      </c>
      <c r="AG8" s="159"/>
      <c r="AH8" s="62"/>
      <c r="AI8" s="155">
        <v>7295</v>
      </c>
      <c r="AJ8" s="155">
        <v>0</v>
      </c>
      <c r="AK8" s="155"/>
      <c r="AL8" s="156"/>
      <c r="AM8" s="49">
        <v>0</v>
      </c>
      <c r="AN8" s="49">
        <v>0</v>
      </c>
      <c r="AO8" s="49"/>
      <c r="AP8" s="53"/>
      <c r="AQ8" s="160">
        <v>8381.86</v>
      </c>
      <c r="AR8" s="200">
        <v>0</v>
      </c>
      <c r="AS8" s="200"/>
      <c r="AT8" s="200"/>
      <c r="AU8" s="212">
        <v>0</v>
      </c>
      <c r="AV8" s="212">
        <v>0</v>
      </c>
      <c r="AW8" s="212"/>
      <c r="AX8" s="212"/>
      <c r="AY8" s="130">
        <v>22739</v>
      </c>
      <c r="AZ8" s="130">
        <v>0</v>
      </c>
      <c r="BA8" s="130"/>
      <c r="BB8" s="130"/>
      <c r="BC8" s="145">
        <f>'[3]Resumen'!C8</f>
        <v>0</v>
      </c>
      <c r="BD8" s="137"/>
      <c r="BE8" s="137"/>
      <c r="BF8" s="137"/>
      <c r="BG8" s="262"/>
      <c r="BH8" s="262"/>
      <c r="BI8" s="262"/>
      <c r="BJ8" s="228">
        <f>'[4]Resumen'!C8</f>
        <v>0</v>
      </c>
      <c r="BK8" s="228"/>
      <c r="BL8" s="228"/>
      <c r="BM8" s="228"/>
      <c r="BN8" s="26">
        <f t="shared" si="0"/>
        <v>1994.501126969511</v>
      </c>
      <c r="BO8" s="43">
        <f t="shared" si="1"/>
        <v>0</v>
      </c>
      <c r="BP8" s="43">
        <f t="shared" si="2"/>
        <v>0</v>
      </c>
      <c r="BQ8" s="43">
        <f t="shared" si="3"/>
        <v>0</v>
      </c>
      <c r="BR8" s="43">
        <f t="shared" si="4"/>
        <v>0</v>
      </c>
      <c r="BS8" s="43">
        <f t="shared" si="5"/>
        <v>0</v>
      </c>
      <c r="BT8" s="43">
        <f t="shared" si="6"/>
        <v>0</v>
      </c>
      <c r="BU8" s="43">
        <f t="shared" si="7"/>
        <v>0</v>
      </c>
      <c r="BV8" s="43">
        <f t="shared" si="8"/>
        <v>0</v>
      </c>
      <c r="BW8" s="43">
        <f t="shared" si="9"/>
        <v>0.1428571428571429</v>
      </c>
      <c r="BX8" s="43">
        <f t="shared" si="10"/>
        <v>0.2857142857142857</v>
      </c>
      <c r="BY8" s="43">
        <f t="shared" si="11"/>
        <v>0.4285714285714286</v>
      </c>
      <c r="BZ8" s="43">
        <f t="shared" si="12"/>
        <v>0.5714285714285714</v>
      </c>
      <c r="CA8" s="43">
        <f t="shared" si="13"/>
        <v>0.7142857142857143</v>
      </c>
      <c r="CB8" s="43">
        <f t="shared" si="14"/>
        <v>0.8571428571428572</v>
      </c>
      <c r="CC8" s="43">
        <f t="shared" si="16"/>
        <v>0</v>
      </c>
      <c r="CD8" s="43">
        <f t="shared" si="15"/>
        <v>1</v>
      </c>
      <c r="CE8" s="241">
        <f t="shared" si="17"/>
        <v>1017335.5550798584</v>
      </c>
      <c r="CF8" s="241">
        <f t="shared" si="18"/>
        <v>980238.1284034053</v>
      </c>
      <c r="CG8" s="241">
        <f t="shared" si="19"/>
        <v>22399.693388294876</v>
      </c>
    </row>
    <row r="9" spans="1:85" ht="12.75" customHeight="1">
      <c r="A9" s="373"/>
      <c r="B9" s="3" t="s">
        <v>11</v>
      </c>
      <c r="C9" s="7">
        <v>4</v>
      </c>
      <c r="D9" s="37">
        <v>626223.1565091494</v>
      </c>
      <c r="E9" s="152"/>
      <c r="F9" s="153">
        <v>147123.07508079166</v>
      </c>
      <c r="G9" s="88">
        <v>22741.82</v>
      </c>
      <c r="H9" s="89"/>
      <c r="I9" s="128"/>
      <c r="J9" s="89"/>
      <c r="K9" s="90">
        <v>15401.33</v>
      </c>
      <c r="L9" s="91"/>
      <c r="M9" s="154"/>
      <c r="N9" s="92"/>
      <c r="O9" s="96">
        <v>44549.32</v>
      </c>
      <c r="P9" s="94"/>
      <c r="Q9" s="95"/>
      <c r="R9" s="94"/>
      <c r="S9" s="155">
        <v>11154.82</v>
      </c>
      <c r="T9" s="115"/>
      <c r="U9" s="155"/>
      <c r="V9" s="156"/>
      <c r="W9" s="58">
        <v>87253.48000000001</v>
      </c>
      <c r="X9" s="58">
        <v>0</v>
      </c>
      <c r="Y9" s="58"/>
      <c r="Z9" s="59"/>
      <c r="AA9" s="77">
        <v>38353.979999999996</v>
      </c>
      <c r="AB9" s="157">
        <v>0</v>
      </c>
      <c r="AC9" s="158"/>
      <c r="AD9" s="63"/>
      <c r="AE9" s="64">
        <v>0</v>
      </c>
      <c r="AF9" s="64">
        <v>0</v>
      </c>
      <c r="AG9" s="159"/>
      <c r="AH9" s="62"/>
      <c r="AI9" s="155">
        <v>51587.420000000006</v>
      </c>
      <c r="AJ9" s="155">
        <v>0</v>
      </c>
      <c r="AK9" s="155"/>
      <c r="AL9" s="156"/>
      <c r="AM9" s="49">
        <v>20997.82</v>
      </c>
      <c r="AN9" s="49">
        <v>0</v>
      </c>
      <c r="AO9" s="49"/>
      <c r="AP9" s="50"/>
      <c r="AQ9" s="160">
        <v>2369.5</v>
      </c>
      <c r="AR9" s="200">
        <v>0</v>
      </c>
      <c r="AS9" s="200"/>
      <c r="AT9" s="200"/>
      <c r="AU9" s="212">
        <v>0</v>
      </c>
      <c r="AV9" s="212">
        <v>0</v>
      </c>
      <c r="AW9" s="212"/>
      <c r="AX9" s="212"/>
      <c r="AY9" s="130">
        <v>4786.7</v>
      </c>
      <c r="AZ9" s="130">
        <v>0</v>
      </c>
      <c r="BA9" s="130"/>
      <c r="BB9" s="130"/>
      <c r="BC9" s="145">
        <f>'[3]Resumen'!C9</f>
        <v>931198.84</v>
      </c>
      <c r="BD9" s="137"/>
      <c r="BE9" s="137"/>
      <c r="BF9" s="137"/>
      <c r="BG9" s="262"/>
      <c r="BH9" s="262"/>
      <c r="BI9" s="262"/>
      <c r="BJ9" s="228">
        <f>'[4]Resumen'!C9</f>
        <v>0</v>
      </c>
      <c r="BK9" s="228"/>
      <c r="BL9" s="228"/>
      <c r="BM9" s="228"/>
      <c r="BN9" s="26">
        <f t="shared" si="0"/>
        <v>1997.9397485452369</v>
      </c>
      <c r="BO9" s="43">
        <f t="shared" si="1"/>
        <v>0</v>
      </c>
      <c r="BP9" s="43">
        <f t="shared" si="2"/>
        <v>0</v>
      </c>
      <c r="BQ9" s="43">
        <f t="shared" si="3"/>
        <v>0</v>
      </c>
      <c r="BR9" s="43">
        <f t="shared" si="4"/>
        <v>0</v>
      </c>
      <c r="BS9" s="43">
        <f t="shared" si="5"/>
        <v>0</v>
      </c>
      <c r="BT9" s="43">
        <f t="shared" si="6"/>
        <v>0</v>
      </c>
      <c r="BU9" s="43">
        <f t="shared" si="7"/>
        <v>0</v>
      </c>
      <c r="BV9" s="43">
        <f t="shared" si="8"/>
        <v>0</v>
      </c>
      <c r="BW9" s="43">
        <f t="shared" si="9"/>
        <v>0</v>
      </c>
      <c r="BX9" s="43">
        <f t="shared" si="10"/>
        <v>0</v>
      </c>
      <c r="BY9" s="43">
        <f t="shared" si="11"/>
        <v>0</v>
      </c>
      <c r="BZ9" s="43">
        <f t="shared" si="12"/>
        <v>0.25</v>
      </c>
      <c r="CA9" s="43">
        <f t="shared" si="13"/>
        <v>0.5</v>
      </c>
      <c r="CB9" s="43">
        <f t="shared" si="14"/>
        <v>0.75</v>
      </c>
      <c r="CC9" s="43">
        <f t="shared" si="16"/>
        <v>0</v>
      </c>
      <c r="CD9" s="43">
        <f t="shared" si="15"/>
        <v>1</v>
      </c>
      <c r="CE9" s="241">
        <f t="shared" si="17"/>
        <v>1717224.9423312545</v>
      </c>
      <c r="CF9" s="241">
        <f t="shared" si="18"/>
        <v>873669.8660249342</v>
      </c>
      <c r="CG9" s="241">
        <f t="shared" si="19"/>
        <v>633269.2571936686</v>
      </c>
    </row>
    <row r="10" spans="1:85" ht="12.75" customHeight="1">
      <c r="A10" s="373"/>
      <c r="B10" s="3" t="s">
        <v>12</v>
      </c>
      <c r="C10" s="7">
        <v>5</v>
      </c>
      <c r="D10" s="37">
        <v>1564545.6307439422</v>
      </c>
      <c r="E10" s="152"/>
      <c r="F10" s="153">
        <v>275838.40370647283</v>
      </c>
      <c r="G10" s="88">
        <v>0</v>
      </c>
      <c r="H10" s="89"/>
      <c r="I10" s="128"/>
      <c r="J10" s="89"/>
      <c r="K10" s="90">
        <v>0</v>
      </c>
      <c r="L10" s="91"/>
      <c r="M10" s="154"/>
      <c r="N10" s="92"/>
      <c r="O10" s="96">
        <v>0</v>
      </c>
      <c r="P10" s="94"/>
      <c r="Q10" s="95"/>
      <c r="R10" s="94"/>
      <c r="S10" s="155">
        <v>0</v>
      </c>
      <c r="T10" s="115"/>
      <c r="U10" s="155"/>
      <c r="V10" s="156"/>
      <c r="W10" s="58">
        <v>74281.9</v>
      </c>
      <c r="X10" s="58">
        <v>0</v>
      </c>
      <c r="Y10" s="58"/>
      <c r="Z10" s="59"/>
      <c r="AA10" s="77">
        <v>0</v>
      </c>
      <c r="AB10" s="157">
        <v>0</v>
      </c>
      <c r="AC10" s="158"/>
      <c r="AD10" s="63"/>
      <c r="AE10" s="64">
        <v>0</v>
      </c>
      <c r="AF10" s="64">
        <v>0</v>
      </c>
      <c r="AG10" s="159"/>
      <c r="AH10" s="62"/>
      <c r="AI10" s="155">
        <v>0</v>
      </c>
      <c r="AJ10" s="155">
        <v>0</v>
      </c>
      <c r="AK10" s="155"/>
      <c r="AL10" s="156"/>
      <c r="AM10" s="49">
        <v>0</v>
      </c>
      <c r="AN10" s="49">
        <v>0</v>
      </c>
      <c r="AO10" s="49"/>
      <c r="AP10" s="50"/>
      <c r="AQ10" s="160">
        <v>94920</v>
      </c>
      <c r="AR10" s="200">
        <v>0</v>
      </c>
      <c r="AS10" s="200"/>
      <c r="AT10" s="200"/>
      <c r="AU10" s="212">
        <v>0</v>
      </c>
      <c r="AV10" s="212">
        <v>0</v>
      </c>
      <c r="AW10" s="212"/>
      <c r="AX10" s="212"/>
      <c r="AY10" s="130">
        <v>16667</v>
      </c>
      <c r="AZ10" s="130">
        <v>0</v>
      </c>
      <c r="BA10" s="130"/>
      <c r="BB10" s="130"/>
      <c r="BC10" s="145">
        <f>'[3]Resumen'!C10</f>
        <v>0</v>
      </c>
      <c r="BD10" s="137"/>
      <c r="BE10" s="137"/>
      <c r="BF10" s="137"/>
      <c r="BG10" s="262"/>
      <c r="BH10" s="262"/>
      <c r="BI10" s="262"/>
      <c r="BJ10" s="228">
        <f>'[4]Resumen'!C10</f>
        <v>113500</v>
      </c>
      <c r="BK10" s="228"/>
      <c r="BL10" s="228"/>
      <c r="BM10" s="228"/>
      <c r="BN10" s="26">
        <f t="shared" si="0"/>
        <v>1996.8815287911268</v>
      </c>
      <c r="BO10" s="43">
        <f t="shared" si="1"/>
        <v>0</v>
      </c>
      <c r="BP10" s="43">
        <f t="shared" si="2"/>
        <v>0</v>
      </c>
      <c r="BQ10" s="43">
        <f t="shared" si="3"/>
        <v>0</v>
      </c>
      <c r="BR10" s="43">
        <f t="shared" si="4"/>
        <v>0</v>
      </c>
      <c r="BS10" s="43">
        <f t="shared" si="5"/>
        <v>0</v>
      </c>
      <c r="BT10" s="43">
        <f t="shared" si="6"/>
        <v>0</v>
      </c>
      <c r="BU10" s="43">
        <f t="shared" si="7"/>
        <v>0</v>
      </c>
      <c r="BV10" s="43">
        <f t="shared" si="8"/>
        <v>0</v>
      </c>
      <c r="BW10" s="43">
        <f t="shared" si="9"/>
        <v>0</v>
      </c>
      <c r="BX10" s="43">
        <f t="shared" si="10"/>
        <v>0</v>
      </c>
      <c r="BY10" s="43">
        <f t="shared" si="11"/>
        <v>0.19999999999999996</v>
      </c>
      <c r="BZ10" s="43">
        <f t="shared" si="12"/>
        <v>0.4</v>
      </c>
      <c r="CA10" s="43">
        <f t="shared" si="13"/>
        <v>0.6</v>
      </c>
      <c r="CB10" s="43">
        <f t="shared" si="14"/>
        <v>0.8</v>
      </c>
      <c r="CC10" s="43">
        <f t="shared" si="16"/>
        <v>0</v>
      </c>
      <c r="CD10" s="43">
        <f t="shared" si="15"/>
        <v>1</v>
      </c>
      <c r="CE10" s="241">
        <f t="shared" si="17"/>
        <v>1831819.5377837906</v>
      </c>
      <c r="CF10" s="241">
        <f t="shared" si="18"/>
        <v>1621367.4566187293</v>
      </c>
      <c r="CG10" s="241">
        <f t="shared" si="19"/>
        <v>132343.11250216365</v>
      </c>
    </row>
    <row r="11" spans="1:85" ht="12.75" customHeight="1">
      <c r="A11" s="373"/>
      <c r="B11" s="3" t="s">
        <v>13</v>
      </c>
      <c r="C11" s="7">
        <v>8</v>
      </c>
      <c r="D11" s="37">
        <v>0</v>
      </c>
      <c r="E11" s="152"/>
      <c r="F11" s="153">
        <v>0</v>
      </c>
      <c r="G11" s="88">
        <v>51708.179992</v>
      </c>
      <c r="H11" s="89"/>
      <c r="I11" s="128"/>
      <c r="J11" s="89"/>
      <c r="K11" s="90">
        <v>4151.08</v>
      </c>
      <c r="L11" s="91"/>
      <c r="M11" s="154"/>
      <c r="N11" s="92"/>
      <c r="O11" s="96">
        <v>30862.359060999996</v>
      </c>
      <c r="P11" s="94"/>
      <c r="Q11" s="95"/>
      <c r="R11" s="94"/>
      <c r="S11" s="155">
        <v>0</v>
      </c>
      <c r="T11" s="115"/>
      <c r="U11" s="155"/>
      <c r="V11" s="156"/>
      <c r="W11" s="58">
        <v>0</v>
      </c>
      <c r="X11" s="58">
        <v>0</v>
      </c>
      <c r="Y11" s="58"/>
      <c r="Z11" s="59"/>
      <c r="AA11" s="77">
        <v>0</v>
      </c>
      <c r="AB11" s="157">
        <v>0</v>
      </c>
      <c r="AC11" s="158"/>
      <c r="AD11" s="63"/>
      <c r="AE11" s="64">
        <v>0</v>
      </c>
      <c r="AF11" s="64">
        <v>0</v>
      </c>
      <c r="AG11" s="159"/>
      <c r="AH11" s="62"/>
      <c r="AI11" s="155">
        <v>14365.63</v>
      </c>
      <c r="AJ11" s="155">
        <v>0</v>
      </c>
      <c r="AK11" s="155"/>
      <c r="AL11" s="156"/>
      <c r="AM11" s="49">
        <v>9332.4</v>
      </c>
      <c r="AN11" s="49">
        <v>0</v>
      </c>
      <c r="AO11" s="49"/>
      <c r="AP11" s="50"/>
      <c r="AQ11" s="160">
        <v>9332</v>
      </c>
      <c r="AR11" s="200">
        <v>0</v>
      </c>
      <c r="AS11" s="200"/>
      <c r="AT11" s="200"/>
      <c r="AU11" s="212">
        <v>0</v>
      </c>
      <c r="AV11" s="212">
        <v>0</v>
      </c>
      <c r="AW11" s="212"/>
      <c r="AX11" s="212"/>
      <c r="AY11" s="130">
        <v>0</v>
      </c>
      <c r="AZ11" s="130">
        <v>0</v>
      </c>
      <c r="BA11" s="130"/>
      <c r="BB11" s="130"/>
      <c r="BC11" s="145">
        <f>'[3]Resumen'!C11</f>
        <v>41463</v>
      </c>
      <c r="BD11" s="137"/>
      <c r="BE11" s="137"/>
      <c r="BF11" s="137"/>
      <c r="BG11" s="262"/>
      <c r="BH11" s="262"/>
      <c r="BI11" s="262"/>
      <c r="BJ11" s="228">
        <f>'[4]Resumen'!C11</f>
        <v>31935.4</v>
      </c>
      <c r="BK11" s="228"/>
      <c r="BL11" s="228"/>
      <c r="BM11" s="228"/>
      <c r="BN11" s="26">
        <f t="shared" si="0"/>
        <v>0</v>
      </c>
      <c r="BO11" s="43">
        <f t="shared" si="1"/>
        <v>0</v>
      </c>
      <c r="BP11" s="43">
        <f t="shared" si="2"/>
        <v>0</v>
      </c>
      <c r="BQ11" s="43">
        <f t="shared" si="3"/>
        <v>0</v>
      </c>
      <c r="BR11" s="43">
        <f t="shared" si="4"/>
        <v>0</v>
      </c>
      <c r="BS11" s="43">
        <f t="shared" si="5"/>
        <v>0</v>
      </c>
      <c r="BT11" s="43">
        <f t="shared" si="6"/>
        <v>0</v>
      </c>
      <c r="BU11" s="43">
        <f t="shared" si="7"/>
        <v>0</v>
      </c>
      <c r="BV11" s="43">
        <f t="shared" si="8"/>
        <v>0.125</v>
      </c>
      <c r="BW11" s="43">
        <f t="shared" si="9"/>
        <v>0.25</v>
      </c>
      <c r="BX11" s="43">
        <f t="shared" si="10"/>
        <v>0.375</v>
      </c>
      <c r="BY11" s="43">
        <f t="shared" si="11"/>
        <v>0.5</v>
      </c>
      <c r="BZ11" s="43">
        <f t="shared" si="12"/>
        <v>0.625</v>
      </c>
      <c r="CA11" s="43">
        <f t="shared" si="13"/>
        <v>0.75</v>
      </c>
      <c r="CB11" s="43">
        <f t="shared" si="14"/>
        <v>0.875</v>
      </c>
      <c r="CC11" s="43">
        <f t="shared" si="16"/>
        <v>0</v>
      </c>
      <c r="CD11" s="43">
        <f t="shared" si="15"/>
        <v>1</v>
      </c>
      <c r="CE11" s="241">
        <f t="shared" si="17"/>
        <v>160060.38764167234</v>
      </c>
      <c r="CF11" s="241">
        <f t="shared" si="18"/>
        <v>63259.152056213425</v>
      </c>
      <c r="CG11" s="241">
        <f t="shared" si="19"/>
        <v>72533.30598640729</v>
      </c>
    </row>
    <row r="12" spans="1:85" ht="12.75" customHeight="1" thickBot="1">
      <c r="A12" s="373"/>
      <c r="B12" s="10" t="s">
        <v>14</v>
      </c>
      <c r="C12" s="11">
        <v>17</v>
      </c>
      <c r="D12" s="162">
        <v>793536.7407842034</v>
      </c>
      <c r="E12" s="152"/>
      <c r="F12" s="163">
        <v>403574.9418004195</v>
      </c>
      <c r="G12" s="88">
        <v>9410.98</v>
      </c>
      <c r="H12" s="97"/>
      <c r="I12" s="128"/>
      <c r="J12" s="97"/>
      <c r="K12" s="90">
        <v>24691.65</v>
      </c>
      <c r="L12" s="98"/>
      <c r="M12" s="154"/>
      <c r="N12" s="99"/>
      <c r="O12" s="93">
        <v>28613.58</v>
      </c>
      <c r="P12" s="100"/>
      <c r="Q12" s="95"/>
      <c r="R12" s="100"/>
      <c r="S12" s="85">
        <v>29705.16</v>
      </c>
      <c r="T12" s="115"/>
      <c r="U12" s="155"/>
      <c r="V12" s="35"/>
      <c r="W12" s="58">
        <v>29915.59</v>
      </c>
      <c r="X12" s="58">
        <v>0</v>
      </c>
      <c r="Y12" s="58"/>
      <c r="Z12" s="65"/>
      <c r="AA12" s="71">
        <v>33499.41</v>
      </c>
      <c r="AB12" s="157">
        <v>0</v>
      </c>
      <c r="AC12" s="158"/>
      <c r="AD12" s="66"/>
      <c r="AE12" s="64">
        <v>27239.34</v>
      </c>
      <c r="AF12" s="64">
        <v>0</v>
      </c>
      <c r="AG12" s="159"/>
      <c r="AH12" s="67"/>
      <c r="AI12" s="85">
        <v>771.99</v>
      </c>
      <c r="AJ12" s="155">
        <v>0</v>
      </c>
      <c r="AK12" s="155"/>
      <c r="AL12" s="35"/>
      <c r="AM12" s="49">
        <v>0</v>
      </c>
      <c r="AN12" s="49">
        <v>0</v>
      </c>
      <c r="AO12" s="49"/>
      <c r="AP12" s="51"/>
      <c r="AQ12" s="160">
        <v>0</v>
      </c>
      <c r="AR12" s="201">
        <v>0</v>
      </c>
      <c r="AS12" s="201"/>
      <c r="AT12" s="201"/>
      <c r="AU12" s="213">
        <v>0</v>
      </c>
      <c r="AV12" s="213">
        <v>0</v>
      </c>
      <c r="AW12" s="213"/>
      <c r="AX12" s="213"/>
      <c r="AY12" s="131">
        <v>0</v>
      </c>
      <c r="AZ12" s="131">
        <v>0</v>
      </c>
      <c r="BA12" s="131"/>
      <c r="BB12" s="131"/>
      <c r="BC12" s="145">
        <f>'[3]Resumen'!C12</f>
        <v>0</v>
      </c>
      <c r="BD12" s="145"/>
      <c r="BE12" s="138"/>
      <c r="BF12" s="138"/>
      <c r="BG12" s="263"/>
      <c r="BH12" s="263"/>
      <c r="BI12" s="263"/>
      <c r="BJ12" s="229">
        <f>'[4]Resumen'!C12</f>
        <v>36106.51</v>
      </c>
      <c r="BK12" s="229"/>
      <c r="BL12" s="229"/>
      <c r="BM12" s="229"/>
      <c r="BN12" s="26">
        <f t="shared" si="0"/>
        <v>1992.645817714536</v>
      </c>
      <c r="BO12" s="43">
        <f t="shared" si="1"/>
        <v>0</v>
      </c>
      <c r="BP12" s="43">
        <f t="shared" si="2"/>
        <v>0.23529411764705888</v>
      </c>
      <c r="BQ12" s="43">
        <f t="shared" si="3"/>
        <v>0.2941176470588235</v>
      </c>
      <c r="BR12" s="43">
        <f t="shared" si="4"/>
        <v>0.3529411764705882</v>
      </c>
      <c r="BS12" s="43">
        <f t="shared" si="5"/>
        <v>0.4117647058823529</v>
      </c>
      <c r="BT12" s="44">
        <f t="shared" si="6"/>
        <v>0.47058823529411764</v>
      </c>
      <c r="BU12" s="43">
        <f t="shared" si="7"/>
        <v>0.5294117647058824</v>
      </c>
      <c r="BV12" s="43">
        <f t="shared" si="8"/>
        <v>0.5882352941176471</v>
      </c>
      <c r="BW12" s="43">
        <f t="shared" si="9"/>
        <v>0.6470588235294117</v>
      </c>
      <c r="BX12" s="43">
        <f t="shared" si="10"/>
        <v>0.7058823529411764</v>
      </c>
      <c r="BY12" s="43">
        <f t="shared" si="11"/>
        <v>0.7647058823529411</v>
      </c>
      <c r="BZ12" s="43">
        <f t="shared" si="12"/>
        <v>0.8235294117647058</v>
      </c>
      <c r="CA12" s="43">
        <f t="shared" si="13"/>
        <v>0.8823529411764706</v>
      </c>
      <c r="CB12" s="43">
        <f t="shared" si="14"/>
        <v>0.9411764705882353</v>
      </c>
      <c r="CC12" s="43">
        <f t="shared" si="16"/>
        <v>0</v>
      </c>
      <c r="CD12" s="43">
        <f t="shared" si="15"/>
        <v>1</v>
      </c>
      <c r="CE12" s="241">
        <f t="shared" si="17"/>
        <v>967295.5571301717</v>
      </c>
      <c r="CF12" s="241">
        <f t="shared" si="18"/>
        <v>790671.5858459743</v>
      </c>
      <c r="CG12" s="241">
        <f t="shared" si="19"/>
        <v>98106.95077383381</v>
      </c>
    </row>
    <row r="13" spans="1:85" ht="12.75" customHeight="1" thickBot="1">
      <c r="A13" s="374"/>
      <c r="B13" s="13" t="s">
        <v>15</v>
      </c>
      <c r="C13" s="14"/>
      <c r="D13" s="38">
        <v>7366442.985111958</v>
      </c>
      <c r="E13" s="38"/>
      <c r="F13" s="38">
        <v>3156823.1414713804</v>
      </c>
      <c r="G13" s="68">
        <v>266106.528992</v>
      </c>
      <c r="H13" s="68">
        <v>0</v>
      </c>
      <c r="I13" s="68"/>
      <c r="J13" s="68"/>
      <c r="K13" s="117">
        <v>107260.34</v>
      </c>
      <c r="L13" s="117">
        <v>0</v>
      </c>
      <c r="M13" s="117"/>
      <c r="N13" s="117"/>
      <c r="O13" s="69">
        <v>170017.04106100003</v>
      </c>
      <c r="P13" s="69">
        <v>0</v>
      </c>
      <c r="Q13" s="69"/>
      <c r="R13" s="69"/>
      <c r="S13" s="164">
        <v>141552.63</v>
      </c>
      <c r="T13" s="165">
        <v>0</v>
      </c>
      <c r="U13" s="165"/>
      <c r="V13" s="166"/>
      <c r="W13" s="68">
        <v>334246.1400000001</v>
      </c>
      <c r="X13" s="68">
        <v>0</v>
      </c>
      <c r="Y13" s="68"/>
      <c r="Z13" s="68"/>
      <c r="AA13" s="117">
        <v>167868.13</v>
      </c>
      <c r="AB13" s="117">
        <v>0</v>
      </c>
      <c r="AC13" s="117"/>
      <c r="AD13" s="117"/>
      <c r="AE13" s="69">
        <v>132511.28</v>
      </c>
      <c r="AF13" s="69">
        <v>0</v>
      </c>
      <c r="AG13" s="69"/>
      <c r="AH13" s="118"/>
      <c r="AI13" s="164">
        <v>323314.1038769999</v>
      </c>
      <c r="AJ13" s="165">
        <v>0</v>
      </c>
      <c r="AK13" s="165"/>
      <c r="AL13" s="166"/>
      <c r="AM13" s="52">
        <v>91335.93</v>
      </c>
      <c r="AN13" s="191">
        <v>0</v>
      </c>
      <c r="AO13" s="119"/>
      <c r="AP13" s="120"/>
      <c r="AQ13" s="208">
        <v>243514.73</v>
      </c>
      <c r="AR13" s="202">
        <v>0</v>
      </c>
      <c r="AS13" s="202"/>
      <c r="AT13" s="202"/>
      <c r="AU13" s="214">
        <v>0</v>
      </c>
      <c r="AV13" s="214">
        <v>0</v>
      </c>
      <c r="AW13" s="214"/>
      <c r="AX13" s="214"/>
      <c r="AY13" s="132">
        <v>56420.78</v>
      </c>
      <c r="AZ13" s="132">
        <v>0</v>
      </c>
      <c r="BA13" s="132"/>
      <c r="BB13" s="132"/>
      <c r="BC13" s="146">
        <f>+SUM(BC5:BC12)</f>
        <v>1275811.54</v>
      </c>
      <c r="BD13" s="139"/>
      <c r="BE13" s="139"/>
      <c r="BF13" s="139"/>
      <c r="BG13" s="264">
        <f>+SUM(BG5:BG12)</f>
        <v>940000</v>
      </c>
      <c r="BH13" s="264">
        <f>+SUM(BH5:BH12)</f>
        <v>0</v>
      </c>
      <c r="BI13" s="264">
        <f>+SUM(BI5:BI12)</f>
        <v>940000</v>
      </c>
      <c r="BJ13" s="230">
        <f>+SUM(BJ5:BJ12)</f>
        <v>917175.86</v>
      </c>
      <c r="BK13" s="230">
        <f>+SUM(BK5:BK12)</f>
        <v>0</v>
      </c>
      <c r="BL13" s="230"/>
      <c r="BM13" s="230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242">
        <f>SUM(CE5:CE12)</f>
        <v>11914305.109460406</v>
      </c>
      <c r="CF13" s="242">
        <f>SUM(CF5:CF12)</f>
        <v>7294496.368547894</v>
      </c>
      <c r="CG13" s="242">
        <f>SUM(CG5:CG12)</f>
        <v>3332795.2872085995</v>
      </c>
    </row>
    <row r="14" spans="1:85" ht="12.75" customHeight="1">
      <c r="A14" s="6"/>
      <c r="B14" s="4" t="s">
        <v>18</v>
      </c>
      <c r="C14" s="15"/>
      <c r="D14" s="40">
        <v>0</v>
      </c>
      <c r="E14" s="197"/>
      <c r="F14" s="78">
        <v>0</v>
      </c>
      <c r="G14" s="105"/>
      <c r="H14" s="105"/>
      <c r="I14" s="105"/>
      <c r="J14" s="105"/>
      <c r="K14" s="106"/>
      <c r="L14" s="107">
        <v>0</v>
      </c>
      <c r="M14" s="107"/>
      <c r="N14" s="106"/>
      <c r="O14" s="108"/>
      <c r="P14" s="108"/>
      <c r="Q14" s="108"/>
      <c r="R14" s="108"/>
      <c r="S14" s="169"/>
      <c r="T14" s="169"/>
      <c r="U14" s="170"/>
      <c r="V14" s="171"/>
      <c r="W14" s="74"/>
      <c r="X14" s="74"/>
      <c r="Y14" s="75"/>
      <c r="Z14" s="74"/>
      <c r="AA14" s="76"/>
      <c r="AB14" s="76"/>
      <c r="AC14" s="172"/>
      <c r="AD14" s="76"/>
      <c r="AE14" s="50"/>
      <c r="AF14" s="50"/>
      <c r="AG14" s="53"/>
      <c r="AH14" s="50"/>
      <c r="AI14" s="170"/>
      <c r="AJ14" s="171"/>
      <c r="AK14" s="171"/>
      <c r="AL14" s="171"/>
      <c r="AM14" s="192">
        <v>0</v>
      </c>
      <c r="AN14" s="86">
        <v>0</v>
      </c>
      <c r="AO14" s="86"/>
      <c r="AP14" s="87"/>
      <c r="AQ14" s="209">
        <v>0</v>
      </c>
      <c r="AR14" s="204">
        <v>0</v>
      </c>
      <c r="AS14" s="204"/>
      <c r="AT14" s="204"/>
      <c r="AU14" s="220">
        <v>0</v>
      </c>
      <c r="AV14" s="216">
        <v>0</v>
      </c>
      <c r="AW14" s="216"/>
      <c r="AX14" s="221"/>
      <c r="AY14" s="129">
        <v>0</v>
      </c>
      <c r="AZ14" s="129">
        <v>0</v>
      </c>
      <c r="BA14" s="129"/>
      <c r="BB14" s="129"/>
      <c r="BC14" s="148"/>
      <c r="BD14" s="144"/>
      <c r="BE14" s="144"/>
      <c r="BF14" s="144"/>
      <c r="BG14" s="262"/>
      <c r="BH14" s="262"/>
      <c r="BI14" s="262"/>
      <c r="BJ14" s="228"/>
      <c r="BK14" s="228"/>
      <c r="BL14" s="228"/>
      <c r="BM14" s="228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243"/>
      <c r="CF14" s="243"/>
      <c r="CG14" s="243"/>
    </row>
    <row r="15" spans="1:85" ht="12.75" customHeight="1">
      <c r="A15" s="6"/>
      <c r="B15" s="3" t="s">
        <v>95</v>
      </c>
      <c r="C15" s="7">
        <v>30</v>
      </c>
      <c r="D15" s="37">
        <v>0</v>
      </c>
      <c r="E15" s="152"/>
      <c r="F15" s="153">
        <v>0</v>
      </c>
      <c r="G15" s="88">
        <v>0</v>
      </c>
      <c r="H15" s="89"/>
      <c r="I15" s="128"/>
      <c r="J15" s="89"/>
      <c r="K15" s="90">
        <v>0</v>
      </c>
      <c r="L15" s="91">
        <v>0</v>
      </c>
      <c r="M15" s="154"/>
      <c r="N15" s="92"/>
      <c r="O15" s="96">
        <v>0</v>
      </c>
      <c r="P15" s="94"/>
      <c r="Q15" s="95"/>
      <c r="R15" s="94"/>
      <c r="S15" s="155">
        <v>0</v>
      </c>
      <c r="T15" s="115"/>
      <c r="U15" s="155"/>
      <c r="V15" s="156"/>
      <c r="W15" s="58">
        <v>0</v>
      </c>
      <c r="X15" s="58">
        <v>0</v>
      </c>
      <c r="Y15" s="58"/>
      <c r="Z15" s="59"/>
      <c r="AA15" s="77">
        <v>0</v>
      </c>
      <c r="AB15" s="157">
        <v>0</v>
      </c>
      <c r="AC15" s="158"/>
      <c r="AD15" s="63"/>
      <c r="AE15" s="64">
        <v>0</v>
      </c>
      <c r="AF15" s="64">
        <v>0</v>
      </c>
      <c r="AG15" s="159"/>
      <c r="AH15" s="62"/>
      <c r="AI15" s="155">
        <v>0</v>
      </c>
      <c r="AJ15" s="155">
        <v>0</v>
      </c>
      <c r="AK15" s="155"/>
      <c r="AL15" s="156"/>
      <c r="AM15" s="49">
        <v>0</v>
      </c>
      <c r="AN15" s="49">
        <v>0</v>
      </c>
      <c r="AO15" s="49"/>
      <c r="AP15" s="50"/>
      <c r="AQ15" s="160">
        <v>0</v>
      </c>
      <c r="AR15" s="200">
        <v>0</v>
      </c>
      <c r="AS15" s="200"/>
      <c r="AT15" s="200"/>
      <c r="AU15" s="212">
        <v>0</v>
      </c>
      <c r="AV15" s="212">
        <v>0</v>
      </c>
      <c r="AW15" s="212"/>
      <c r="AX15" s="212"/>
      <c r="AY15" s="130">
        <v>0</v>
      </c>
      <c r="AZ15" s="130">
        <v>0</v>
      </c>
      <c r="BA15" s="130"/>
      <c r="BB15" s="130"/>
      <c r="BC15" s="147">
        <f>'[3]Resumen'!C15</f>
        <v>0</v>
      </c>
      <c r="BD15" s="137"/>
      <c r="BE15" s="137"/>
      <c r="BF15" s="137"/>
      <c r="BG15" s="262"/>
      <c r="BH15" s="262"/>
      <c r="BI15" s="262"/>
      <c r="BJ15" s="228">
        <f>'[4]Resumen'!C15</f>
        <v>0</v>
      </c>
      <c r="BK15" s="228"/>
      <c r="BL15" s="228"/>
      <c r="BM15" s="228"/>
      <c r="BN15" s="26">
        <f>IF(D15=0,0,2001-(D15-F15)*C15/D15)</f>
        <v>0</v>
      </c>
      <c r="BO15" s="43">
        <f>IF((1-($CE$2-$BN15)/$C15)&gt;0,(1-($CE$2-$BN15)/$C15),0)</f>
        <v>0</v>
      </c>
      <c r="BP15" s="43">
        <f>IF((1-($CE$2-G$2)/$C15)&gt;0,(1-($CE$2-G$2)/$C15),0)</f>
        <v>0.5666666666666667</v>
      </c>
      <c r="BQ15" s="43">
        <f>IF((1-($CE$2-K$2)/$C15)&gt;0,(1-($CE$2-K$2)/$C15),0)</f>
        <v>0.6</v>
      </c>
      <c r="BR15" s="43">
        <f>IF((1-($CE$2-O$2)/$C15)&gt;0,(1-($CE$2-O$2)/$C15),0)</f>
        <v>0.6333333333333333</v>
      </c>
      <c r="BS15" s="43">
        <f>IF((1-($CE$2-S$2)/$C15)&gt;0,(1-($CE$2-S$2)/$C15),0)</f>
        <v>0.6666666666666667</v>
      </c>
      <c r="BT15" s="43">
        <f>IF((1-($CE$2-W$2)/$C15)&gt;0,(1-($CE$2-W$2)/$C15),0)</f>
        <v>0.7</v>
      </c>
      <c r="BU15" s="43">
        <f>IF((1-($CE$2-AA$2)/$C15)&gt;0,(1-($CE$2-AA$2)/$C15),0)</f>
        <v>0.7333333333333334</v>
      </c>
      <c r="BV15" s="43">
        <f>IF((1-($CE$2-AE$2)/$C15)&gt;0,(1-($CE$2-AE$2)/$C15),0)</f>
        <v>0.7666666666666666</v>
      </c>
      <c r="BW15" s="43">
        <f>IF((1-($CE$2-AI$2)/$C15)&gt;0,(1-($CE$2-AI$2)/$C15),0)</f>
        <v>0.8</v>
      </c>
      <c r="BX15" s="43">
        <f>IF((1-($CE$2-AM$2)/$C15)&gt;0,(1-($CE$2-AM$2)/$C15),0)</f>
        <v>0.8333333333333334</v>
      </c>
      <c r="BY15" s="43">
        <f>IF((1-($CE$2-AQ$2)/$C15)&gt;0,(1-($CE$2-AQ$2)/$C15),0)</f>
        <v>0.8666666666666667</v>
      </c>
      <c r="BZ15" s="43">
        <f>IF((1-($CE$2-AU$2)/$C15)&gt;0,(1-($CE$2-AU$2)/$C15),0)</f>
        <v>0.9</v>
      </c>
      <c r="CA15" s="43">
        <f>IF((1-($CE$2-AY$2)/$C15)&gt;0,(1-($CE$2-AY$2)/$C15),0)</f>
        <v>0.9333333333333333</v>
      </c>
      <c r="CB15" s="43">
        <f>IF((1-($CE$2-BC$2)/$C15)&gt;0,(1-($CE$2-BC$2)/$C15),0)</f>
        <v>0.9666666666666667</v>
      </c>
      <c r="CC15" s="43">
        <f>IF(BG15=0,0,1-($CE$2-(2014.5-(BG15-BI15)*C15/BG15))/C15)</f>
        <v>0</v>
      </c>
      <c r="CD15" s="43">
        <f>IF((1-($CE$2-BJ$2)/$C15)&gt;0,(1-($CE$2-BJ$2)/$C15),0)</f>
        <v>1</v>
      </c>
      <c r="CE15" s="241">
        <f>+D15-E15+(G15-I15)*G$61+(K15-M15)*K$61+(O15-Q15)*O$61+(S15-U15)*S$61+(W15-Y15)*W$61+(AA15-AC15)*AA$61+(AE15-AG15)*AE$61+(AI15-AK15)*AI$61+(AM15-AO15)*AM$61+(AQ15-AS15)*$AQ$61+(AU15-AW15)*$AU$61+(AY15-BA15)*$AY$61+(BC15-BE15)*$BC$61+BG15+(BJ15-BL15)*$BJ$61</f>
        <v>0</v>
      </c>
      <c r="CF15" s="241">
        <f>CE15-(IF(BO15=0,0,D15-E15)+IF(BP15=0,0,(G15-I15)*G$61)+IF(BQ15=0,0,(K15-M15)*K$61)+IF(BR15=0,0,(O15-Q15)*O$61)+IF(BS15=0,0,(S15-U15)*S$61)+IF(BT15=0,0,(W15-Y15)*W$61)+IF(BU15=0,0,(AA15-AC15)*AA$61)+IF(BV15=0,0,(AE15-AG15)*AE$61)+IF(BW15=0,0,(AI15-AK15)*AI$61)+IF(BX15=0,0,(AM15-AO15)*AM$61)+IF(BY15=0,0,(AQ15-AS15)*$AQ$61)+IF(BZ15=0,0,(AU15-AW15)*$AU$61)+IF(CA15=0,0,(AY15-BA15)*$AY$61)++IF(CB15=0,0,(BC15-BE15)*$BC$61)+IF(CC15=0,0,BG15)+IF(CD15=0,0,(BJ15-BL15)*$BC$61))</f>
        <v>0</v>
      </c>
      <c r="CG15" s="241">
        <f>(D15-E15)*BO15+((G15-H15-(I15-J15))*G$61)*BP15+((K15-L15-(M15-N15))*K$61)*BQ15+((O15-P15-(Q15-R15))*O$61)*BR15+((S15-T15-(U15-V15))*S$61)*BS15+((W15-X15-(Y15-Z15))*W$61)*BT15+((AA15-AB15-(AC15-AD15))*AA$61)*BU15+((AE15-AF15-(AG15-AH15))*AE$61)*BV15+((AI15-AJ15-(AK15-AL15))*AI$61)*BW15+((AM15-AN15)*BX15-(AO15-AP15))*$AM$61+((AQ15-AR15)*BY15-(AS15-AT15))*$AQ$61+((AU15-AV15)*BZ15-(AW15-AX15))*$AU$61+((AY15-AZ15)*CA15-(BA15-BB15))*$AY$61+((BC15-BD15)*CB15-(BF15-BN15))*$BC$61+(BG15-BH15)*CC15+((BJ15-BK15)*CD15-(BL15-BM15))*$BC$61</f>
        <v>0</v>
      </c>
    </row>
    <row r="16" spans="1:85" ht="12.75" customHeight="1">
      <c r="A16" s="6"/>
      <c r="B16" s="3" t="s">
        <v>96</v>
      </c>
      <c r="C16" s="7">
        <v>30</v>
      </c>
      <c r="D16" s="37">
        <v>0</v>
      </c>
      <c r="E16" s="152"/>
      <c r="F16" s="153">
        <v>0</v>
      </c>
      <c r="G16" s="88">
        <v>0</v>
      </c>
      <c r="H16" s="89"/>
      <c r="I16" s="128"/>
      <c r="J16" s="89"/>
      <c r="K16" s="90">
        <v>0</v>
      </c>
      <c r="L16" s="91">
        <v>0</v>
      </c>
      <c r="M16" s="154"/>
      <c r="N16" s="92"/>
      <c r="O16" s="96">
        <v>0</v>
      </c>
      <c r="P16" s="94"/>
      <c r="Q16" s="95"/>
      <c r="R16" s="94"/>
      <c r="S16" s="155">
        <v>0</v>
      </c>
      <c r="T16" s="115"/>
      <c r="U16" s="155"/>
      <c r="V16" s="156"/>
      <c r="W16" s="58">
        <v>0</v>
      </c>
      <c r="X16" s="58">
        <v>0</v>
      </c>
      <c r="Y16" s="58"/>
      <c r="Z16" s="59"/>
      <c r="AA16" s="77">
        <v>0</v>
      </c>
      <c r="AB16" s="157">
        <v>0</v>
      </c>
      <c r="AC16" s="158"/>
      <c r="AD16" s="63"/>
      <c r="AE16" s="64">
        <v>0</v>
      </c>
      <c r="AF16" s="64">
        <v>0</v>
      </c>
      <c r="AG16" s="159"/>
      <c r="AH16" s="62"/>
      <c r="AI16" s="155">
        <v>0</v>
      </c>
      <c r="AJ16" s="155">
        <v>0</v>
      </c>
      <c r="AK16" s="155"/>
      <c r="AL16" s="156"/>
      <c r="AM16" s="49">
        <v>0</v>
      </c>
      <c r="AN16" s="49">
        <v>0</v>
      </c>
      <c r="AO16" s="49"/>
      <c r="AP16" s="50"/>
      <c r="AQ16" s="160">
        <v>0</v>
      </c>
      <c r="AR16" s="200">
        <v>0</v>
      </c>
      <c r="AS16" s="200"/>
      <c r="AT16" s="200"/>
      <c r="AU16" s="212">
        <v>0</v>
      </c>
      <c r="AV16" s="212">
        <v>0</v>
      </c>
      <c r="AW16" s="212"/>
      <c r="AX16" s="212"/>
      <c r="AY16" s="130">
        <v>0</v>
      </c>
      <c r="AZ16" s="130">
        <v>0</v>
      </c>
      <c r="BA16" s="130"/>
      <c r="BB16" s="130"/>
      <c r="BC16" s="147">
        <f>'[3]Resumen'!C16</f>
        <v>0</v>
      </c>
      <c r="BD16" s="137"/>
      <c r="BE16" s="137"/>
      <c r="BF16" s="137"/>
      <c r="BG16" s="262"/>
      <c r="BH16" s="262"/>
      <c r="BI16" s="262"/>
      <c r="BJ16" s="228">
        <f>'[4]Resumen'!C16</f>
        <v>0</v>
      </c>
      <c r="BK16" s="228"/>
      <c r="BL16" s="228"/>
      <c r="BM16" s="228"/>
      <c r="BN16" s="26">
        <f>IF(D16=0,0,2001-(D16-F16)*C16/D16)</f>
        <v>0</v>
      </c>
      <c r="BO16" s="43">
        <f>IF((1-($CE$2-$BN16)/$C16)&gt;0,(1-($CE$2-$BN16)/$C16),0)</f>
        <v>0</v>
      </c>
      <c r="BP16" s="43">
        <f>IF((1-($CE$2-G$2)/$C16)&gt;0,(1-($CE$2-G$2)/$C16),0)</f>
        <v>0.5666666666666667</v>
      </c>
      <c r="BQ16" s="43">
        <f>IF((1-($CE$2-K$2)/$C16)&gt;0,(1-($CE$2-K$2)/$C16),0)</f>
        <v>0.6</v>
      </c>
      <c r="BR16" s="43">
        <f>IF((1-($CE$2-O$2)/$C16)&gt;0,(1-($CE$2-O$2)/$C16),0)</f>
        <v>0.6333333333333333</v>
      </c>
      <c r="BS16" s="43">
        <f>IF((1-($CE$2-S$2)/$C16)&gt;0,(1-($CE$2-S$2)/$C16),0)</f>
        <v>0.6666666666666667</v>
      </c>
      <c r="BT16" s="43">
        <f>IF((1-($CE$2-W$2)/$C16)&gt;0,(1-($CE$2-W$2)/$C16),0)</f>
        <v>0.7</v>
      </c>
      <c r="BU16" s="43">
        <f>IF((1-($CE$2-AA$2)/$C16)&gt;0,(1-($CE$2-AA$2)/$C16),0)</f>
        <v>0.7333333333333334</v>
      </c>
      <c r="BV16" s="43">
        <f>IF((1-($CE$2-AE$2)/$C16)&gt;0,(1-($CE$2-AE$2)/$C16),0)</f>
        <v>0.7666666666666666</v>
      </c>
      <c r="BW16" s="43">
        <f>IF((1-($CE$2-AI$2)/$C16)&gt;0,(1-($CE$2-AI$2)/$C16),0)</f>
        <v>0.8</v>
      </c>
      <c r="BX16" s="43">
        <f>IF((1-($CE$2-AM$2)/$C16)&gt;0,(1-($CE$2-AM$2)/$C16),0)</f>
        <v>0.8333333333333334</v>
      </c>
      <c r="BY16" s="43">
        <f>IF((1-($CE$2-AQ$2)/$C16)&gt;0,(1-($CE$2-AQ$2)/$C16),0)</f>
        <v>0.8666666666666667</v>
      </c>
      <c r="BZ16" s="43">
        <f>IF((1-($CE$2-AU$2)/$C16)&gt;0,(1-($CE$2-AU$2)/$C16),0)</f>
        <v>0.9</v>
      </c>
      <c r="CA16" s="43">
        <f>IF((1-($CE$2-AY$2)/$C16)&gt;0,(1-($CE$2-AY$2)/$C16),0)</f>
        <v>0.9333333333333333</v>
      </c>
      <c r="CB16" s="43">
        <f>IF((1-($CE$2-BC$2)/$C16)&gt;0,(1-($CE$2-BC$2)/$C16),0)</f>
        <v>0.9666666666666667</v>
      </c>
      <c r="CC16" s="43">
        <f>IF(BG16=0,0,1-($CE$2-(2014.5-(BG16-BI16)*C16/BG16))/C16)</f>
        <v>0</v>
      </c>
      <c r="CD16" s="43">
        <f>IF((1-($CE$2-BJ$2)/$C16)&gt;0,(1-($CE$2-BJ$2)/$C16),0)</f>
        <v>1</v>
      </c>
      <c r="CE16" s="241">
        <f>+D16-E16+(G16-I16)*G$61+(K16-M16)*K$61+(O16-Q16)*O$61+(S16-U16)*S$61+(W16-Y16)*W$61+(AA16-AC16)*AA$61+(AE16-AG16)*AE$61+(AI16-AK16)*AI$61+(AM16-AO16)*AM$61+(AQ16-AS16)*$AQ$61+(AU16-AW16)*$AU$61+(AY16-BA16)*$AY$61+(BC16-BE16)*$BC$61+BG16+(BJ16-BL16)*$BJ$61</f>
        <v>0</v>
      </c>
      <c r="CF16" s="241">
        <f>CE16-(IF(BO16=0,0,D16-E16)+IF(BP16=0,0,(G16-I16)*G$61)+IF(BQ16=0,0,(K16-M16)*K$61)+IF(BR16=0,0,(O16-Q16)*O$61)+IF(BS16=0,0,(S16-U16)*S$61)+IF(BT16=0,0,(W16-Y16)*W$61)+IF(BU16=0,0,(AA16-AC16)*AA$61)+IF(BV16=0,0,(AE16-AG16)*AE$61)+IF(BW16=0,0,(AI16-AK16)*AI$61)+IF(BX16=0,0,(AM16-AO16)*AM$61)+IF(BY16=0,0,(AQ16-AS16)*$AQ$61)+IF(BZ16=0,0,(AU16-AW16)*$AU$61)+IF(CA16=0,0,(AY16-BA16)*$AY$61)++IF(CB16=0,0,(BC16-BE16)*$BC$61)+IF(CC16=0,0,BG16)+IF(CD16=0,0,(BJ16-BL16)*$BC$61))</f>
        <v>0</v>
      </c>
      <c r="CG16" s="241">
        <f>(D16-E16)*BO16+((G16-H16-(I16-J16))*G$61)*BP16+((K16-L16-(M16-N16))*K$61)*BQ16+((O16-P16-(Q16-R16))*O$61)*BR16+((S16-T16-(U16-V16))*S$61)*BS16+((W16-X16-(Y16-Z16))*W$61)*BT16+((AA16-AB16-(AC16-AD16))*AA$61)*BU16+((AE16-AF16-(AG16-AH16))*AE$61)*BV16+((AI16-AJ16-(AK16-AL16))*AI$61)*BW16+((AM16-AN16)*BX16-(AO16-AP16))*$AM$61+((AQ16-AR16)*BY16-(AS16-AT16))*$AQ$61+((AU16-AV16)*BZ16-(AW16-AX16))*$AU$61+((AY16-AZ16)*CA16-(BA16-BB16))*$AY$61+((BC16-BD16)*CB16-(BF16-BN16))*$BC$61+(BG16-BH16)*CC16+((BJ16-BK16)*CD16-(BL16-BM16))*$BC$61</f>
        <v>0</v>
      </c>
    </row>
    <row r="17" spans="1:85" ht="12.75" customHeight="1">
      <c r="A17" s="6"/>
      <c r="B17" s="3" t="s">
        <v>97</v>
      </c>
      <c r="C17" s="7">
        <v>30</v>
      </c>
      <c r="D17" s="37">
        <v>0</v>
      </c>
      <c r="E17" s="152"/>
      <c r="F17" s="153">
        <v>0</v>
      </c>
      <c r="G17" s="88">
        <v>0</v>
      </c>
      <c r="H17" s="89"/>
      <c r="I17" s="128"/>
      <c r="J17" s="89"/>
      <c r="K17" s="90">
        <v>0</v>
      </c>
      <c r="L17" s="91">
        <v>0</v>
      </c>
      <c r="M17" s="154"/>
      <c r="N17" s="92"/>
      <c r="O17" s="96">
        <v>0</v>
      </c>
      <c r="P17" s="94"/>
      <c r="Q17" s="95"/>
      <c r="R17" s="94"/>
      <c r="S17" s="155">
        <v>0</v>
      </c>
      <c r="T17" s="115"/>
      <c r="U17" s="155"/>
      <c r="V17" s="156"/>
      <c r="W17" s="58">
        <v>0</v>
      </c>
      <c r="X17" s="58">
        <v>0</v>
      </c>
      <c r="Y17" s="58"/>
      <c r="Z17" s="59"/>
      <c r="AA17" s="77">
        <v>0</v>
      </c>
      <c r="AB17" s="157">
        <v>0</v>
      </c>
      <c r="AC17" s="158"/>
      <c r="AD17" s="63"/>
      <c r="AE17" s="64">
        <v>0</v>
      </c>
      <c r="AF17" s="64">
        <v>0</v>
      </c>
      <c r="AG17" s="159"/>
      <c r="AH17" s="62"/>
      <c r="AI17" s="155">
        <v>0</v>
      </c>
      <c r="AJ17" s="155">
        <v>0</v>
      </c>
      <c r="AK17" s="155"/>
      <c r="AL17" s="156"/>
      <c r="AM17" s="49">
        <v>0</v>
      </c>
      <c r="AN17" s="49">
        <v>0</v>
      </c>
      <c r="AO17" s="49"/>
      <c r="AP17" s="50"/>
      <c r="AQ17" s="160">
        <v>0</v>
      </c>
      <c r="AR17" s="200">
        <v>0</v>
      </c>
      <c r="AS17" s="200"/>
      <c r="AT17" s="200"/>
      <c r="AU17" s="212">
        <v>0</v>
      </c>
      <c r="AV17" s="212">
        <v>0</v>
      </c>
      <c r="AW17" s="212"/>
      <c r="AX17" s="212"/>
      <c r="AY17" s="130">
        <v>0</v>
      </c>
      <c r="AZ17" s="130">
        <v>0</v>
      </c>
      <c r="BA17" s="130"/>
      <c r="BB17" s="130"/>
      <c r="BC17" s="147">
        <f>'[3]Resumen'!C17</f>
        <v>882092.27</v>
      </c>
      <c r="BD17" s="137"/>
      <c r="BE17" s="137"/>
      <c r="BF17" s="137"/>
      <c r="BG17" s="262"/>
      <c r="BH17" s="262"/>
      <c r="BI17" s="262"/>
      <c r="BJ17" s="228">
        <f>'[4]Resumen'!C17</f>
        <v>0</v>
      </c>
      <c r="BK17" s="228"/>
      <c r="BL17" s="228"/>
      <c r="BM17" s="228"/>
      <c r="BN17" s="26">
        <f>IF(D17=0,0,2001-(D17-F17)*C17/D17)</f>
        <v>0</v>
      </c>
      <c r="BO17" s="43">
        <f>IF((1-($CE$2-$BN17)/$C17)&gt;0,(1-($CE$2-$BN17)/$C17),0)</f>
        <v>0</v>
      </c>
      <c r="BP17" s="43">
        <f>IF((1-($CE$2-G$2)/$C17)&gt;0,(1-($CE$2-G$2)/$C17),0)</f>
        <v>0.5666666666666667</v>
      </c>
      <c r="BQ17" s="43">
        <f>IF((1-($CE$2-K$2)/$C17)&gt;0,(1-($CE$2-K$2)/$C17),0)</f>
        <v>0.6</v>
      </c>
      <c r="BR17" s="43">
        <f>IF((1-($CE$2-O$2)/$C17)&gt;0,(1-($CE$2-O$2)/$C17),0)</f>
        <v>0.6333333333333333</v>
      </c>
      <c r="BS17" s="43">
        <f>IF((1-($CE$2-S$2)/$C17)&gt;0,(1-($CE$2-S$2)/$C17),0)</f>
        <v>0.6666666666666667</v>
      </c>
      <c r="BT17" s="43">
        <f>IF((1-($CE$2-W$2)/$C17)&gt;0,(1-($CE$2-W$2)/$C17),0)</f>
        <v>0.7</v>
      </c>
      <c r="BU17" s="43">
        <f>IF((1-($CE$2-AA$2)/$C17)&gt;0,(1-($CE$2-AA$2)/$C17),0)</f>
        <v>0.7333333333333334</v>
      </c>
      <c r="BV17" s="43">
        <f>IF((1-($CE$2-AE$2)/$C17)&gt;0,(1-($CE$2-AE$2)/$C17),0)</f>
        <v>0.7666666666666666</v>
      </c>
      <c r="BW17" s="43">
        <f>IF((1-($CE$2-AI$2)/$C17)&gt;0,(1-($CE$2-AI$2)/$C17),0)</f>
        <v>0.8</v>
      </c>
      <c r="BX17" s="43">
        <f>IF((1-($CE$2-AM$2)/$C17)&gt;0,(1-($CE$2-AM$2)/$C17),0)</f>
        <v>0.8333333333333334</v>
      </c>
      <c r="BY17" s="43">
        <f>IF((1-($CE$2-AQ$2)/$C17)&gt;0,(1-($CE$2-AQ$2)/$C17),0)</f>
        <v>0.8666666666666667</v>
      </c>
      <c r="BZ17" s="43">
        <f>IF((1-($CE$2-AU$2)/$C17)&gt;0,(1-($CE$2-AU$2)/$C17),0)</f>
        <v>0.9</v>
      </c>
      <c r="CA17" s="43">
        <f>IF((1-($CE$2-AY$2)/$C17)&gt;0,(1-($CE$2-AY$2)/$C17),0)</f>
        <v>0.9333333333333333</v>
      </c>
      <c r="CB17" s="43">
        <f>IF((1-($CE$2-BC$2)/$C17)&gt;0,(1-($CE$2-BC$2)/$C17),0)</f>
        <v>0.9666666666666667</v>
      </c>
      <c r="CC17" s="43">
        <f>IF(BG17=0,0,1-($CE$2-(2014.5-(BG17-BI17)*C17/BG17))/C17)</f>
        <v>0</v>
      </c>
      <c r="CD17" s="43">
        <f>IF((1-($CE$2-BJ$2)/$C17)&gt;0,(1-($CE$2-BJ$2)/$C17),0)</f>
        <v>1</v>
      </c>
      <c r="CE17" s="241">
        <f>+D17-E17+(G17-I17)*G$61+(K17-M17)*K$61+(O17-Q17)*O$61+(S17-U17)*S$61+(W17-Y17)*W$61+(AA17-AC17)*AA$61+(AE17-AG17)*AE$61+(AI17-AK17)*AI$61+(AM17-AO17)*AM$61+(AQ17-AS17)*$AQ$61+(AU17-AW17)*$AU$61+(AY17-BA17)*$AY$61+(BC17-BE17)*$BC$61+BG17+(BJ17-BL17)*$BJ$61</f>
        <v>676689.263954606</v>
      </c>
      <c r="CF17" s="241">
        <f>CE17-(IF(BO17=0,0,D17-E17)+IF(BP17=0,0,(G17-I17)*G$61)+IF(BQ17=0,0,(K17-M17)*K$61)+IF(BR17=0,0,(O17-Q17)*O$61)+IF(BS17=0,0,(S17-U17)*S$61)+IF(BT17=0,0,(W17-Y17)*W$61)+IF(BU17=0,0,(AA17-AC17)*AA$61)+IF(BV17=0,0,(AE17-AG17)*AE$61)+IF(BW17=0,0,(AI17-AK17)*AI$61)+IF(BX17=0,0,(AM17-AO17)*AM$61)+IF(BY17=0,0,(AQ17-AS17)*$AQ$61)+IF(BZ17=0,0,(AU17-AW17)*$AU$61)+IF(CA17=0,0,(AY17-BA17)*$AY$61)++IF(CB17=0,0,(BC17-BE17)*$BC$61)+IF(CC17=0,0,BG17)+IF(CD17=0,0,(BJ17-BL17)*$BC$61))</f>
        <v>0</v>
      </c>
      <c r="CG17" s="241">
        <f>(D17-E17)*BO17+((G17-H17-(I17-J17))*G$61)*BP17+((K17-L17-(M17-N17))*K$61)*BQ17+((O17-P17-(Q17-R17))*O$61)*BR17+((S17-T17-(U17-V17))*S$61)*BS17+((W17-X17-(Y17-Z17))*W$61)*BT17+((AA17-AB17-(AC17-AD17))*AA$61)*BU17+((AE17-AF17-(AG17-AH17))*AE$61)*BV17+((AI17-AJ17-(AK17-AL17))*AI$61)*BW17+((AM17-AN17)*BX17-(AO17-AP17))*$AM$61+((AQ17-AR17)*BY17-(AS17-AT17))*$AQ$61+((AU17-AV17)*BZ17-(AW17-AX17))*$AU$61+((AY17-AZ17)*CA17-(BA17-BB17))*$AY$61+((BC17-BD17)*CB17-(BF17-BN17))*$BC$61+(BG17-BH17)*CC17+((BJ17-BK17)*CD17-(BL17-BM17))*$BC$61</f>
        <v>654132.9551561192</v>
      </c>
    </row>
    <row r="18" spans="1:85" ht="12.75" customHeight="1">
      <c r="A18" s="6"/>
      <c r="B18" s="4" t="s">
        <v>19</v>
      </c>
      <c r="C18" s="15"/>
      <c r="D18" s="78">
        <v>0</v>
      </c>
      <c r="E18" s="110"/>
      <c r="F18" s="78">
        <v>0</v>
      </c>
      <c r="G18" s="105"/>
      <c r="H18" s="105"/>
      <c r="I18" s="105"/>
      <c r="J18" s="105"/>
      <c r="K18" s="106"/>
      <c r="L18" s="107">
        <v>0</v>
      </c>
      <c r="M18" s="107"/>
      <c r="N18" s="106"/>
      <c r="O18" s="108"/>
      <c r="P18" s="108"/>
      <c r="Q18" s="108"/>
      <c r="R18" s="108"/>
      <c r="S18" s="169"/>
      <c r="T18" s="169"/>
      <c r="U18" s="170"/>
      <c r="V18" s="171"/>
      <c r="W18" s="75"/>
      <c r="X18" s="74"/>
      <c r="Y18" s="75"/>
      <c r="Z18" s="74"/>
      <c r="AA18" s="76"/>
      <c r="AB18" s="76"/>
      <c r="AC18" s="172"/>
      <c r="AD18" s="76"/>
      <c r="AE18" s="50"/>
      <c r="AF18" s="50"/>
      <c r="AG18" s="53"/>
      <c r="AH18" s="50"/>
      <c r="AI18" s="170"/>
      <c r="AJ18" s="171"/>
      <c r="AK18" s="171"/>
      <c r="AL18" s="171"/>
      <c r="AM18" s="192">
        <v>0</v>
      </c>
      <c r="AN18" s="86">
        <v>0</v>
      </c>
      <c r="AO18" s="86"/>
      <c r="AP18" s="87"/>
      <c r="AQ18" s="209">
        <v>0</v>
      </c>
      <c r="AR18" s="204">
        <v>0</v>
      </c>
      <c r="AS18" s="204"/>
      <c r="AT18" s="204"/>
      <c r="AU18" s="220">
        <v>0</v>
      </c>
      <c r="AV18" s="216">
        <v>0</v>
      </c>
      <c r="AW18" s="216"/>
      <c r="AX18" s="221"/>
      <c r="AY18" s="129">
        <v>0</v>
      </c>
      <c r="AZ18" s="129">
        <v>0</v>
      </c>
      <c r="BA18" s="129"/>
      <c r="BB18" s="129"/>
      <c r="BC18" s="148"/>
      <c r="BD18" s="144"/>
      <c r="BE18" s="144"/>
      <c r="BF18" s="144"/>
      <c r="BG18" s="262"/>
      <c r="BH18" s="262"/>
      <c r="BI18" s="262"/>
      <c r="BJ18" s="228"/>
      <c r="BK18" s="228"/>
      <c r="BL18" s="228"/>
      <c r="BM18" s="228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243"/>
      <c r="CF18" s="243"/>
      <c r="CG18" s="243"/>
    </row>
    <row r="19" spans="1:88" ht="12.75" customHeight="1">
      <c r="A19" s="6"/>
      <c r="B19" s="3" t="s">
        <v>20</v>
      </c>
      <c r="C19" s="7">
        <v>30</v>
      </c>
      <c r="D19" s="37">
        <v>20631115.423739497</v>
      </c>
      <c r="E19" s="152"/>
      <c r="F19" s="153">
        <v>11427451.59935529</v>
      </c>
      <c r="G19" s="88">
        <v>275088</v>
      </c>
      <c r="H19" s="89"/>
      <c r="I19" s="128"/>
      <c r="J19" s="89"/>
      <c r="K19" s="90">
        <v>838585.51</v>
      </c>
      <c r="L19" s="91">
        <v>252735</v>
      </c>
      <c r="M19" s="154"/>
      <c r="N19" s="92"/>
      <c r="O19" s="96">
        <v>682132.64</v>
      </c>
      <c r="P19" s="94"/>
      <c r="Q19" s="95"/>
      <c r="R19" s="94"/>
      <c r="S19" s="155">
        <v>853048</v>
      </c>
      <c r="T19" s="115"/>
      <c r="U19" s="155"/>
      <c r="V19" s="156"/>
      <c r="W19" s="58">
        <v>1150963.24</v>
      </c>
      <c r="X19" s="58">
        <v>0</v>
      </c>
      <c r="Y19" s="58"/>
      <c r="Z19" s="59"/>
      <c r="AA19" s="77">
        <v>1286599.07</v>
      </c>
      <c r="AB19" s="157">
        <v>255770.07</v>
      </c>
      <c r="AC19" s="158"/>
      <c r="AD19" s="63"/>
      <c r="AE19" s="64">
        <v>1756704.5</v>
      </c>
      <c r="AF19" s="64">
        <v>0</v>
      </c>
      <c r="AG19" s="159"/>
      <c r="AH19" s="62"/>
      <c r="AI19" s="155">
        <v>3549323.0099999965</v>
      </c>
      <c r="AJ19" s="155">
        <v>0</v>
      </c>
      <c r="AK19" s="155"/>
      <c r="AL19" s="156"/>
      <c r="AM19" s="49">
        <v>1341910.8899999994</v>
      </c>
      <c r="AN19" s="49">
        <v>0</v>
      </c>
      <c r="AO19" s="49"/>
      <c r="AP19" s="53"/>
      <c r="AQ19" s="160">
        <v>1605662.6499999997</v>
      </c>
      <c r="AR19" s="200">
        <v>0</v>
      </c>
      <c r="AS19" s="200"/>
      <c r="AT19" s="200"/>
      <c r="AU19" s="212">
        <v>974437.2</v>
      </c>
      <c r="AV19" s="212">
        <v>0</v>
      </c>
      <c r="AW19" s="212"/>
      <c r="AX19" s="212"/>
      <c r="AY19" s="130">
        <v>2945753.829999998</v>
      </c>
      <c r="AZ19" s="130">
        <v>0</v>
      </c>
      <c r="BA19" s="130"/>
      <c r="BB19" s="130"/>
      <c r="BC19" s="147">
        <f>'[3]Resumen'!C19</f>
        <v>1470098.0800000005</v>
      </c>
      <c r="BD19" s="137"/>
      <c r="BE19" s="137"/>
      <c r="BF19" s="137"/>
      <c r="BG19" s="262">
        <f>+BH19+726319.84</f>
        <v>2828060.8582160217</v>
      </c>
      <c r="BH19" s="262">
        <v>2101741.018216022</v>
      </c>
      <c r="BI19" s="262">
        <f>1049501.95+206250+329221.56+314738.6</f>
        <v>1899712.1099999999</v>
      </c>
      <c r="BJ19" s="228">
        <f>'[4]Resumen'!C19</f>
        <v>1038342.7200000007</v>
      </c>
      <c r="BK19" s="228"/>
      <c r="BL19" s="228"/>
      <c r="BM19" s="228"/>
      <c r="BN19" s="26">
        <f aca="true" t="shared" si="20" ref="BN19:BN31">IF(D19=0,0,2001-(D19-F19)*C19/D19)</f>
        <v>1987.6168208038905</v>
      </c>
      <c r="BO19" s="43">
        <f aca="true" t="shared" si="21" ref="BO19:BO31">IF((1-($CE$2-$BN19)/$C19)&gt;0,(1-($CE$2-$BN19)/$C19),0)</f>
        <v>0.08722736012968346</v>
      </c>
      <c r="BP19" s="43">
        <f aca="true" t="shared" si="22" ref="BP19:BP31">IF((1-($CE$2-G$2)/$C19)&gt;0,(1-($CE$2-G$2)/$C19),0)</f>
        <v>0.5666666666666667</v>
      </c>
      <c r="BQ19" s="43">
        <f aca="true" t="shared" si="23" ref="BQ19:BQ31">IF((1-($CE$2-K$2)/$C19)&gt;0,(1-($CE$2-K$2)/$C19),0)</f>
        <v>0.6</v>
      </c>
      <c r="BR19" s="43">
        <f aca="true" t="shared" si="24" ref="BR19:BR31">IF((1-($CE$2-O$2)/$C19)&gt;0,(1-($CE$2-O$2)/$C19),0)</f>
        <v>0.6333333333333333</v>
      </c>
      <c r="BS19" s="43">
        <f aca="true" t="shared" si="25" ref="BS19:BS31">IF((1-($CE$2-S$2)/$C19)&gt;0,(1-($CE$2-S$2)/$C19),0)</f>
        <v>0.6666666666666667</v>
      </c>
      <c r="BT19" s="43">
        <f aca="true" t="shared" si="26" ref="BT19:BT31">IF((1-($CE$2-W$2)/$C19)&gt;0,(1-($CE$2-W$2)/$C19),0)</f>
        <v>0.7</v>
      </c>
      <c r="BU19" s="43">
        <f aca="true" t="shared" si="27" ref="BU19:BU31">IF((1-($CE$2-AA$2)/$C19)&gt;0,(1-($CE$2-AA$2)/$C19),0)</f>
        <v>0.7333333333333334</v>
      </c>
      <c r="BV19" s="43">
        <f aca="true" t="shared" si="28" ref="BV19:BV31">IF((1-($CE$2-AE$2)/$C19)&gt;0,(1-($CE$2-AE$2)/$C19),0)</f>
        <v>0.7666666666666666</v>
      </c>
      <c r="BW19" s="43">
        <f aca="true" t="shared" si="29" ref="BW19:BW31">IF((1-($CE$2-AI$2)/$C19)&gt;0,(1-($CE$2-AI$2)/$C19),0)</f>
        <v>0.8</v>
      </c>
      <c r="BX19" s="43">
        <f aca="true" t="shared" si="30" ref="BX19:BX31">IF((1-($CE$2-AM$2)/$C19)&gt;0,(1-($CE$2-AM$2)/$C19),0)</f>
        <v>0.8333333333333334</v>
      </c>
      <c r="BY19" s="43">
        <f aca="true" t="shared" si="31" ref="BY19:BY31">IF((1-($CE$2-AQ$2)/$C19)&gt;0,(1-($CE$2-AQ$2)/$C19),0)</f>
        <v>0.8666666666666667</v>
      </c>
      <c r="BZ19" s="43">
        <f aca="true" t="shared" si="32" ref="BZ19:BZ31">IF((1-($CE$2-AU$2)/$C19)&gt;0,(1-($CE$2-AU$2)/$C19),0)</f>
        <v>0.9</v>
      </c>
      <c r="CA19" s="43">
        <f aca="true" t="shared" si="33" ref="CA19:CA31">IF((1-($CE$2-AY$2)/$C19)&gt;0,(1-($CE$2-AY$2)/$C19),0)</f>
        <v>0.9333333333333333</v>
      </c>
      <c r="CB19" s="43">
        <f aca="true" t="shared" si="34" ref="CB19:CB31">IF((1-($CE$2-BC$2)/$C19)&gt;0,(1-($CE$2-BC$2)/$C19),0)</f>
        <v>0.9666666666666667</v>
      </c>
      <c r="CC19" s="43">
        <f aca="true" t="shared" si="35" ref="CC19:CC31">IF(BG19=0,0,1-($CE$2-(2014.5-(BG19-BI19)*C19/BG19))/C19)</f>
        <v>0.6550699773595701</v>
      </c>
      <c r="CD19" s="43">
        <f aca="true" t="shared" si="36" ref="CD19:CD31">IF((1-($CE$2-BJ$2)/$C19)&gt;0,(1-($CE$2-BJ$2)/$C19),0)</f>
        <v>1</v>
      </c>
      <c r="CE19" s="241">
        <f aca="true" t="shared" si="37" ref="CE19:CE31">+D19-E19+(G19-I19)*G$61+(K19-M19)*K$61+(O19-Q19)*O$61+(S19-U19)*S$61+(W19-Y19)*W$61+(AA19-AC19)*AA$61+(AE19-AG19)*AE$61+(AI19-AK19)*AI$61+(AM19-AO19)*AM$61+(AQ19-AS19)*$AQ$61+(AU19-AW19)*$AU$61+(AY19-BA19)*$AY$61+(BC19-BE19)*$BC$61+BG19+(BJ19-BL19)*$BJ$61</f>
        <v>38870603.265207395</v>
      </c>
      <c r="CF19" s="241">
        <f aca="true" t="shared" si="38" ref="CF19:CF31">CE19-(IF(BO19=0,0,D19-E19)+IF(BP19=0,0,(G19-I19)*G$61)+IF(BQ19=0,0,(K19-M19)*K$61)+IF(BR19=0,0,(O19-Q19)*O$61)+IF(BS19=0,0,(S19-U19)*S$61)+IF(BT19=0,0,(W19-Y19)*W$61)+IF(BU19=0,0,(AA19-AC19)*AA$61)+IF(BV19=0,0,(AE19-AG19)*AE$61)+IF(BW19=0,0,(AI19-AK19)*AI$61)+IF(BX19=0,0,(AM19-AO19)*AM$61)+IF(BY19=0,0,(AQ19-AS19)*$AQ$61)+IF(BZ19=0,0,(AU19-AW19)*$AU$61)+IF(CA19=0,0,(AY19-BA19)*$AY$61)++IF(CB19=0,0,(BC19-BE19)*$BC$61)+IF(CC19=0,0,BG19)+IF(CD19=0,0,(BJ19-BL19)*$BC$61))</f>
        <v>-147061.0054364279</v>
      </c>
      <c r="CG19" s="241">
        <f aca="true" t="shared" si="39" ref="CG19:CG31">(D19-E19)*BO19+((G19-H19-(I19-J19))*G$61)*BP19+((K19-L19-(M19-N19))*K$61)*BQ19+((O19-P19-(Q19-R19))*O$61)*BR19+((S19-T19-(U19-V19))*S$61)*BS19+((W19-X19-(Y19-Z19))*W$61)*BT19+((AA19-AB19-(AC19-AD19))*AA$61)*BU19+((AE19-AF19-(AG19-AH19))*AE$61)*BV19+((AI19-AJ19-(AK19-AL19))*AI$61)*BW19+((AM19-AN19)*BX19-(AO19-AP19))*$AM$61+((AQ19-AR19)*BY19-(AS19-AT19))*$AQ$61+((AU19-AV19)*BZ19-(AW19-AX19))*$AU$61+((AY19-AZ19)*CA19-(BA19-BB19))*$AY$61+((BC19-BD19)*CB19-(BF19-BN19))*$BC$61+(BG19-BH19)*CC19+((BJ19-BK19)*CD19-(BL19-BM19))*$BC$61</f>
        <v>14570303.668699585</v>
      </c>
      <c r="CH19">
        <f>+IF(BO19=0,D19-E19,0)+IF(BP19=0,(G19-I19)*$G$61,0)+IF(BQ19=0,(K19-M19)*$K$61,0)+IF(BR19=0,(O19-Q19)*$O$61,0)+IF(BS19=0,(S19-U19)*$S$61,0)</f>
        <v>0</v>
      </c>
      <c r="CI19">
        <f>IF(BO19=0,0,D19-E19)+IF(BP19=0,0,(G19-I19)*G$61)+IF(BQ19=0,0,(K19-M19)*K$61)+IF(BR19=0,0,(O19-Q19)*O$61)+IF(BS19=0,0,(S19-U19)*S$61)+IF(BT19=0,0,(W19-Y19)*W$61)+IF(BU19=0,0,(AA19-AC19)*AA$61)+IF(BV19=0,0,(AE19-AG19)*AE$61)+IF(BW19=0,0,(AI19-AK19)*AI$61)+IF(BX19=0,0,(AM19-AO19)*AM$61)+IF(BY19=0,0,(AQ19-AS19)*$AQ$61)+IF(BZ19=0,0,(AU19-AW19)*$AU$61)+IF(CA19=0,0,(AY19-BA19)*$AY$61)+IF(CB19=0,0,(BC19-BE19)*$BC$61)</f>
        <v>35393048.00113344</v>
      </c>
      <c r="CJ19" s="224">
        <f>+D19-E19+(G19-I19)*G$61+(K19-M19)*K$61+(O19-Q19)*O$61+(S19-U19)*S$61+(W19-Y19)*W$61+(AA19-AC19)*AA$61+(AE19-AG19)*AE$61+(AI19-AK19)*AI$61+(AM19-AO19)*AM$61+(AQ19-AS19)*$AQ$61+(AU19-AW19)*$AU$61+(AY19-BA19)*$AY$61+(BC19-BE19)*$BC$61</f>
        <v>35393048.00113344</v>
      </c>
    </row>
    <row r="20" spans="1:85" ht="12.75" customHeight="1">
      <c r="A20" s="6" t="s">
        <v>60</v>
      </c>
      <c r="B20" s="3" t="s">
        <v>21</v>
      </c>
      <c r="C20" s="7">
        <v>30</v>
      </c>
      <c r="D20" s="37">
        <v>20319163.888809633</v>
      </c>
      <c r="E20" s="152"/>
      <c r="F20" s="153">
        <v>11254485.314634677</v>
      </c>
      <c r="G20" s="88">
        <v>81953.06180000001</v>
      </c>
      <c r="H20" s="89"/>
      <c r="I20" s="128"/>
      <c r="J20" s="89"/>
      <c r="K20" s="90">
        <v>480527.24</v>
      </c>
      <c r="L20" s="91">
        <v>0</v>
      </c>
      <c r="M20" s="154"/>
      <c r="N20" s="92"/>
      <c r="O20" s="96">
        <v>359813.26</v>
      </c>
      <c r="P20" s="94"/>
      <c r="Q20" s="95"/>
      <c r="R20" s="94"/>
      <c r="S20" s="155">
        <v>329504</v>
      </c>
      <c r="T20" s="115"/>
      <c r="U20" s="155"/>
      <c r="V20" s="156"/>
      <c r="W20" s="58">
        <v>210021.37999999998</v>
      </c>
      <c r="X20" s="58">
        <v>0</v>
      </c>
      <c r="Y20" s="58"/>
      <c r="Z20" s="59"/>
      <c r="AA20" s="77">
        <v>443891</v>
      </c>
      <c r="AB20" s="157">
        <v>0</v>
      </c>
      <c r="AC20" s="158"/>
      <c r="AD20" s="63"/>
      <c r="AE20" s="64">
        <v>422858.36</v>
      </c>
      <c r="AF20" s="64">
        <v>0</v>
      </c>
      <c r="AG20" s="159"/>
      <c r="AH20" s="62"/>
      <c r="AI20" s="155">
        <v>219533.05</v>
      </c>
      <c r="AJ20" s="155">
        <v>0</v>
      </c>
      <c r="AK20" s="155"/>
      <c r="AL20" s="156"/>
      <c r="AM20" s="49">
        <v>325380.67999999993</v>
      </c>
      <c r="AN20" s="49">
        <v>0</v>
      </c>
      <c r="AO20" s="49"/>
      <c r="AP20" s="50"/>
      <c r="AQ20" s="160">
        <v>361263.1100000003</v>
      </c>
      <c r="AR20" s="200">
        <v>0</v>
      </c>
      <c r="AS20" s="200"/>
      <c r="AT20" s="200"/>
      <c r="AU20" s="212">
        <v>277474.0099999998</v>
      </c>
      <c r="AV20" s="212">
        <v>0</v>
      </c>
      <c r="AW20" s="212"/>
      <c r="AX20" s="212"/>
      <c r="AY20" s="130">
        <v>696693.8299999995</v>
      </c>
      <c r="AZ20" s="130">
        <v>0</v>
      </c>
      <c r="BA20" s="130"/>
      <c r="BB20" s="130"/>
      <c r="BC20" s="147">
        <f>'[3]Resumen'!C20</f>
        <v>871356.4600000002</v>
      </c>
      <c r="BD20" s="137"/>
      <c r="BE20" s="137"/>
      <c r="BF20" s="137"/>
      <c r="BG20" s="262"/>
      <c r="BH20" s="262"/>
      <c r="BI20" s="262"/>
      <c r="BJ20" s="228">
        <f>'[4]Resumen'!C20</f>
        <v>1635346.59</v>
      </c>
      <c r="BK20" s="228"/>
      <c r="BL20" s="228"/>
      <c r="BM20" s="228"/>
      <c r="BN20" s="26">
        <f t="shared" si="20"/>
        <v>1987.616557713036</v>
      </c>
      <c r="BO20" s="43">
        <f t="shared" si="21"/>
        <v>0.0872185904345315</v>
      </c>
      <c r="BP20" s="43">
        <f t="shared" si="22"/>
        <v>0.5666666666666667</v>
      </c>
      <c r="BQ20" s="43">
        <f t="shared" si="23"/>
        <v>0.6</v>
      </c>
      <c r="BR20" s="43">
        <f t="shared" si="24"/>
        <v>0.6333333333333333</v>
      </c>
      <c r="BS20" s="43">
        <f t="shared" si="25"/>
        <v>0.6666666666666667</v>
      </c>
      <c r="BT20" s="43">
        <f t="shared" si="26"/>
        <v>0.7</v>
      </c>
      <c r="BU20" s="43">
        <f t="shared" si="27"/>
        <v>0.7333333333333334</v>
      </c>
      <c r="BV20" s="43">
        <f t="shared" si="28"/>
        <v>0.7666666666666666</v>
      </c>
      <c r="BW20" s="43">
        <f t="shared" si="29"/>
        <v>0.8</v>
      </c>
      <c r="BX20" s="43">
        <f t="shared" si="30"/>
        <v>0.8333333333333334</v>
      </c>
      <c r="BY20" s="43">
        <f t="shared" si="31"/>
        <v>0.8666666666666667</v>
      </c>
      <c r="BZ20" s="43">
        <f t="shared" si="32"/>
        <v>0.9</v>
      </c>
      <c r="CA20" s="43">
        <f t="shared" si="33"/>
        <v>0.9333333333333333</v>
      </c>
      <c r="CB20" s="43">
        <f t="shared" si="34"/>
        <v>0.9666666666666667</v>
      </c>
      <c r="CC20" s="43">
        <f t="shared" si="35"/>
        <v>0</v>
      </c>
      <c r="CD20" s="43">
        <f t="shared" si="36"/>
        <v>1</v>
      </c>
      <c r="CE20" s="241">
        <f t="shared" si="37"/>
        <v>25360795.053334422</v>
      </c>
      <c r="CF20" s="241">
        <f t="shared" si="38"/>
        <v>-231614.96597427875</v>
      </c>
      <c r="CG20" s="241">
        <f t="shared" si="39"/>
        <v>6209992.495548269</v>
      </c>
    </row>
    <row r="21" spans="1:85" ht="12.75" customHeight="1">
      <c r="A21" s="6" t="s">
        <v>61</v>
      </c>
      <c r="B21" s="3" t="s">
        <v>22</v>
      </c>
      <c r="C21" s="7">
        <v>30</v>
      </c>
      <c r="D21" s="37">
        <v>149580.82704669842</v>
      </c>
      <c r="E21" s="152"/>
      <c r="F21" s="153">
        <v>82851.68652041591</v>
      </c>
      <c r="G21" s="88">
        <v>0</v>
      </c>
      <c r="H21" s="89"/>
      <c r="I21" s="128"/>
      <c r="J21" s="89"/>
      <c r="K21" s="90">
        <v>0</v>
      </c>
      <c r="L21" s="91">
        <v>0</v>
      </c>
      <c r="M21" s="154"/>
      <c r="N21" s="92"/>
      <c r="O21" s="96">
        <v>0</v>
      </c>
      <c r="P21" s="94"/>
      <c r="Q21" s="95"/>
      <c r="R21" s="94"/>
      <c r="S21" s="155">
        <v>0</v>
      </c>
      <c r="T21" s="115"/>
      <c r="U21" s="155"/>
      <c r="V21" s="156"/>
      <c r="W21" s="58">
        <v>0</v>
      </c>
      <c r="X21" s="58">
        <v>0</v>
      </c>
      <c r="Y21" s="58"/>
      <c r="Z21" s="59"/>
      <c r="AA21" s="77">
        <v>133700</v>
      </c>
      <c r="AB21" s="157">
        <v>133700</v>
      </c>
      <c r="AC21" s="158"/>
      <c r="AD21" s="63"/>
      <c r="AE21" s="64">
        <v>0</v>
      </c>
      <c r="AF21" s="64">
        <v>0</v>
      </c>
      <c r="AG21" s="159"/>
      <c r="AH21" s="62"/>
      <c r="AI21" s="155">
        <v>0</v>
      </c>
      <c r="AJ21" s="155">
        <v>0</v>
      </c>
      <c r="AK21" s="155"/>
      <c r="AL21" s="156"/>
      <c r="AM21" s="49">
        <v>0</v>
      </c>
      <c r="AN21" s="49">
        <v>0</v>
      </c>
      <c r="AO21" s="49"/>
      <c r="AP21" s="50"/>
      <c r="AQ21" s="160">
        <v>0</v>
      </c>
      <c r="AR21" s="200">
        <v>0</v>
      </c>
      <c r="AS21" s="200"/>
      <c r="AT21" s="200"/>
      <c r="AU21" s="212">
        <v>0</v>
      </c>
      <c r="AV21" s="212">
        <v>0</v>
      </c>
      <c r="AW21" s="212"/>
      <c r="AX21" s="212"/>
      <c r="AY21" s="130">
        <v>0</v>
      </c>
      <c r="AZ21" s="130">
        <v>0</v>
      </c>
      <c r="BA21" s="130"/>
      <c r="BB21" s="130"/>
      <c r="BC21" s="147">
        <f>'[3]Resumen'!C21</f>
        <v>0</v>
      </c>
      <c r="BD21" s="137"/>
      <c r="BE21" s="137"/>
      <c r="BF21" s="137"/>
      <c r="BG21" s="262">
        <v>70991.85</v>
      </c>
      <c r="BH21" s="262"/>
      <c r="BI21" s="262">
        <v>49694.3</v>
      </c>
      <c r="BJ21" s="228">
        <f>'[4]Resumen'!C21</f>
        <v>0</v>
      </c>
      <c r="BK21" s="228"/>
      <c r="BL21" s="228"/>
      <c r="BM21" s="228"/>
      <c r="BN21" s="26">
        <f t="shared" si="20"/>
        <v>1987.6167726485194</v>
      </c>
      <c r="BO21" s="43">
        <f t="shared" si="21"/>
        <v>0.08722575495064577</v>
      </c>
      <c r="BP21" s="43">
        <f t="shared" si="22"/>
        <v>0.5666666666666667</v>
      </c>
      <c r="BQ21" s="43">
        <f t="shared" si="23"/>
        <v>0.6</v>
      </c>
      <c r="BR21" s="43">
        <f t="shared" si="24"/>
        <v>0.6333333333333333</v>
      </c>
      <c r="BS21" s="43">
        <f t="shared" si="25"/>
        <v>0.6666666666666667</v>
      </c>
      <c r="BT21" s="43">
        <f t="shared" si="26"/>
        <v>0.7</v>
      </c>
      <c r="BU21" s="43">
        <f t="shared" si="27"/>
        <v>0.7333333333333334</v>
      </c>
      <c r="BV21" s="43">
        <f t="shared" si="28"/>
        <v>0.7666666666666666</v>
      </c>
      <c r="BW21" s="43">
        <f t="shared" si="29"/>
        <v>0.8</v>
      </c>
      <c r="BX21" s="43">
        <f t="shared" si="30"/>
        <v>0.8333333333333334</v>
      </c>
      <c r="BY21" s="43">
        <f t="shared" si="31"/>
        <v>0.8666666666666667</v>
      </c>
      <c r="BZ21" s="43">
        <f t="shared" si="32"/>
        <v>0.9</v>
      </c>
      <c r="CA21" s="43">
        <f t="shared" si="33"/>
        <v>0.9333333333333333</v>
      </c>
      <c r="CB21" s="43">
        <f t="shared" si="34"/>
        <v>0.9666666666666667</v>
      </c>
      <c r="CC21" s="43">
        <f t="shared" si="35"/>
        <v>0.6833334037639512</v>
      </c>
      <c r="CD21" s="43">
        <f t="shared" si="36"/>
        <v>1</v>
      </c>
      <c r="CE21" s="241">
        <f t="shared" si="37"/>
        <v>336252.69188789546</v>
      </c>
      <c r="CF21" s="241">
        <f t="shared" si="38"/>
        <v>0</v>
      </c>
      <c r="CG21" s="241">
        <f t="shared" si="39"/>
        <v>63083.18564943786</v>
      </c>
    </row>
    <row r="22" spans="1:85" ht="12.75" customHeight="1">
      <c r="A22" s="6"/>
      <c r="B22" s="3" t="s">
        <v>23</v>
      </c>
      <c r="C22" s="7">
        <v>30</v>
      </c>
      <c r="D22" s="37">
        <v>0</v>
      </c>
      <c r="E22" s="152"/>
      <c r="F22" s="153">
        <v>0</v>
      </c>
      <c r="G22" s="88">
        <v>0</v>
      </c>
      <c r="H22" s="89"/>
      <c r="I22" s="128"/>
      <c r="J22" s="89"/>
      <c r="K22" s="90">
        <v>7945</v>
      </c>
      <c r="L22" s="91">
        <v>0</v>
      </c>
      <c r="M22" s="154"/>
      <c r="N22" s="92"/>
      <c r="O22" s="96">
        <v>11509.8</v>
      </c>
      <c r="P22" s="94"/>
      <c r="Q22" s="95"/>
      <c r="R22" s="94"/>
      <c r="S22" s="155">
        <v>67325</v>
      </c>
      <c r="T22" s="115"/>
      <c r="U22" s="155"/>
      <c r="V22" s="156"/>
      <c r="W22" s="58">
        <v>56607.36</v>
      </c>
      <c r="X22" s="58">
        <v>0</v>
      </c>
      <c r="Y22" s="58"/>
      <c r="Z22" s="59"/>
      <c r="AA22" s="77">
        <v>26335</v>
      </c>
      <c r="AB22" s="157">
        <v>0</v>
      </c>
      <c r="AC22" s="158"/>
      <c r="AD22" s="63"/>
      <c r="AE22" s="64">
        <v>117016</v>
      </c>
      <c r="AF22" s="64">
        <v>0</v>
      </c>
      <c r="AG22" s="159"/>
      <c r="AH22" s="62"/>
      <c r="AI22" s="155">
        <v>177430.08</v>
      </c>
      <c r="AJ22" s="155">
        <v>0</v>
      </c>
      <c r="AK22" s="155"/>
      <c r="AL22" s="156"/>
      <c r="AM22" s="49">
        <v>419033.792</v>
      </c>
      <c r="AN22" s="49">
        <v>0</v>
      </c>
      <c r="AO22" s="49"/>
      <c r="AP22" s="50"/>
      <c r="AQ22" s="160">
        <v>15078.509999999998</v>
      </c>
      <c r="AR22" s="200">
        <v>0</v>
      </c>
      <c r="AS22" s="200"/>
      <c r="AT22" s="200"/>
      <c r="AU22" s="212">
        <v>12954.53</v>
      </c>
      <c r="AV22" s="212">
        <v>0</v>
      </c>
      <c r="AW22" s="212"/>
      <c r="AX22" s="212"/>
      <c r="AY22" s="130">
        <v>358492.62</v>
      </c>
      <c r="AZ22" s="130">
        <v>0</v>
      </c>
      <c r="BA22" s="130"/>
      <c r="BB22" s="130"/>
      <c r="BC22" s="147">
        <f>'[3]Resumen'!C22</f>
        <v>169979.92999999996</v>
      </c>
      <c r="BD22" s="137"/>
      <c r="BE22" s="137"/>
      <c r="BF22" s="137"/>
      <c r="BG22" s="262"/>
      <c r="BH22" s="262"/>
      <c r="BI22" s="262"/>
      <c r="BJ22" s="228">
        <f>'[4]Resumen'!C22</f>
        <v>60736.35</v>
      </c>
      <c r="BK22" s="228"/>
      <c r="BL22" s="228"/>
      <c r="BM22" s="228"/>
      <c r="BN22" s="26">
        <f t="shared" si="20"/>
        <v>0</v>
      </c>
      <c r="BO22" s="43">
        <f t="shared" si="21"/>
        <v>0</v>
      </c>
      <c r="BP22" s="43">
        <f t="shared" si="22"/>
        <v>0.5666666666666667</v>
      </c>
      <c r="BQ22" s="43">
        <f t="shared" si="23"/>
        <v>0.6</v>
      </c>
      <c r="BR22" s="43">
        <f t="shared" si="24"/>
        <v>0.6333333333333333</v>
      </c>
      <c r="BS22" s="43">
        <f t="shared" si="25"/>
        <v>0.6666666666666667</v>
      </c>
      <c r="BT22" s="43">
        <f t="shared" si="26"/>
        <v>0.7</v>
      </c>
      <c r="BU22" s="43">
        <f t="shared" si="27"/>
        <v>0.7333333333333334</v>
      </c>
      <c r="BV22" s="43">
        <f t="shared" si="28"/>
        <v>0.7666666666666666</v>
      </c>
      <c r="BW22" s="43">
        <f t="shared" si="29"/>
        <v>0.8</v>
      </c>
      <c r="BX22" s="43">
        <f t="shared" si="30"/>
        <v>0.8333333333333334</v>
      </c>
      <c r="BY22" s="43">
        <f t="shared" si="31"/>
        <v>0.8666666666666667</v>
      </c>
      <c r="BZ22" s="43">
        <f t="shared" si="32"/>
        <v>0.9</v>
      </c>
      <c r="CA22" s="43">
        <f t="shared" si="33"/>
        <v>0.9333333333333333</v>
      </c>
      <c r="CB22" s="43">
        <f t="shared" si="34"/>
        <v>0.9666666666666667</v>
      </c>
      <c r="CC22" s="43">
        <f t="shared" si="35"/>
        <v>0</v>
      </c>
      <c r="CD22" s="43">
        <f t="shared" si="36"/>
        <v>1</v>
      </c>
      <c r="CE22" s="241">
        <f t="shared" si="37"/>
        <v>1086543.0558985292</v>
      </c>
      <c r="CF22" s="241">
        <f t="shared" si="38"/>
        <v>-8602.120018272195</v>
      </c>
      <c r="CG22" s="241">
        <f t="shared" si="39"/>
        <v>926375.778163668</v>
      </c>
    </row>
    <row r="23" spans="1:85" ht="12.75" customHeight="1">
      <c r="A23" s="6"/>
      <c r="B23" s="3" t="s">
        <v>24</v>
      </c>
      <c r="C23" s="7">
        <v>30</v>
      </c>
      <c r="D23" s="37">
        <v>0</v>
      </c>
      <c r="E23" s="152"/>
      <c r="F23" s="153">
        <v>0</v>
      </c>
      <c r="G23" s="88">
        <v>441.38</v>
      </c>
      <c r="H23" s="89"/>
      <c r="I23" s="128"/>
      <c r="J23" s="89"/>
      <c r="K23" s="90">
        <v>2038.59</v>
      </c>
      <c r="L23" s="91">
        <v>0</v>
      </c>
      <c r="M23" s="154"/>
      <c r="N23" s="92"/>
      <c r="O23" s="96">
        <v>30511.68</v>
      </c>
      <c r="P23" s="94"/>
      <c r="Q23" s="95"/>
      <c r="R23" s="94"/>
      <c r="S23" s="155">
        <v>47275</v>
      </c>
      <c r="T23" s="115"/>
      <c r="U23" s="155"/>
      <c r="V23" s="156"/>
      <c r="W23" s="58">
        <v>29162</v>
      </c>
      <c r="X23" s="58">
        <v>0</v>
      </c>
      <c r="Y23" s="58"/>
      <c r="Z23" s="59"/>
      <c r="AA23" s="77">
        <v>227643</v>
      </c>
      <c r="AB23" s="157">
        <v>0</v>
      </c>
      <c r="AC23" s="158"/>
      <c r="AD23" s="63"/>
      <c r="AE23" s="64">
        <v>30843</v>
      </c>
      <c r="AF23" s="64">
        <v>0</v>
      </c>
      <c r="AG23" s="159"/>
      <c r="AH23" s="62"/>
      <c r="AI23" s="155">
        <v>13617.82</v>
      </c>
      <c r="AJ23" s="155">
        <v>0</v>
      </c>
      <c r="AK23" s="155"/>
      <c r="AL23" s="156"/>
      <c r="AM23" s="49">
        <v>558680.16</v>
      </c>
      <c r="AN23" s="49">
        <v>0</v>
      </c>
      <c r="AO23" s="49"/>
      <c r="AP23" s="50"/>
      <c r="AQ23" s="160">
        <v>84681.95999999999</v>
      </c>
      <c r="AR23" s="200">
        <v>0</v>
      </c>
      <c r="AS23" s="200"/>
      <c r="AT23" s="200"/>
      <c r="AU23" s="212">
        <v>36276.96</v>
      </c>
      <c r="AV23" s="212">
        <v>0</v>
      </c>
      <c r="AW23" s="212"/>
      <c r="AX23" s="212"/>
      <c r="AY23" s="130">
        <v>29336.300000000003</v>
      </c>
      <c r="AZ23" s="130">
        <v>0</v>
      </c>
      <c r="BA23" s="130"/>
      <c r="BB23" s="130"/>
      <c r="BC23" s="147">
        <f>'[3]Resumen'!C23</f>
        <v>67647.91</v>
      </c>
      <c r="BD23" s="137"/>
      <c r="BE23" s="137"/>
      <c r="BF23" s="137"/>
      <c r="BG23" s="262"/>
      <c r="BH23" s="262"/>
      <c r="BI23" s="262"/>
      <c r="BJ23" s="228">
        <f>'[4]Resumen'!C23</f>
        <v>510773.58</v>
      </c>
      <c r="BK23" s="228"/>
      <c r="BL23" s="228"/>
      <c r="BM23" s="228"/>
      <c r="BN23" s="26">
        <f t="shared" si="20"/>
        <v>0</v>
      </c>
      <c r="BO23" s="43">
        <f t="shared" si="21"/>
        <v>0</v>
      </c>
      <c r="BP23" s="43">
        <f t="shared" si="22"/>
        <v>0.5666666666666667</v>
      </c>
      <c r="BQ23" s="43">
        <f t="shared" si="23"/>
        <v>0.6</v>
      </c>
      <c r="BR23" s="43">
        <f t="shared" si="24"/>
        <v>0.6333333333333333</v>
      </c>
      <c r="BS23" s="43">
        <f t="shared" si="25"/>
        <v>0.6666666666666667</v>
      </c>
      <c r="BT23" s="43">
        <f t="shared" si="26"/>
        <v>0.7</v>
      </c>
      <c r="BU23" s="43">
        <f t="shared" si="27"/>
        <v>0.7333333333333334</v>
      </c>
      <c r="BV23" s="43">
        <f t="shared" si="28"/>
        <v>0.7666666666666666</v>
      </c>
      <c r="BW23" s="43">
        <f t="shared" si="29"/>
        <v>0.8</v>
      </c>
      <c r="BX23" s="43">
        <f t="shared" si="30"/>
        <v>0.8333333333333334</v>
      </c>
      <c r="BY23" s="43">
        <f t="shared" si="31"/>
        <v>0.8666666666666667</v>
      </c>
      <c r="BZ23" s="43">
        <f t="shared" si="32"/>
        <v>0.9</v>
      </c>
      <c r="CA23" s="43">
        <f t="shared" si="33"/>
        <v>0.9333333333333333</v>
      </c>
      <c r="CB23" s="43">
        <f t="shared" si="34"/>
        <v>0.9666666666666667</v>
      </c>
      <c r="CC23" s="43">
        <f t="shared" si="35"/>
        <v>0</v>
      </c>
      <c r="CD23" s="43">
        <f t="shared" si="36"/>
        <v>1</v>
      </c>
      <c r="CE23" s="241">
        <f t="shared" si="37"/>
        <v>1207113.8725714548</v>
      </c>
      <c r="CF23" s="241">
        <f t="shared" si="38"/>
        <v>-72341.12088267552</v>
      </c>
      <c r="CG23" s="241">
        <f t="shared" si="39"/>
        <v>1107101.523786433</v>
      </c>
    </row>
    <row r="24" spans="1:85" ht="12.75" customHeight="1">
      <c r="A24" s="6"/>
      <c r="B24" s="3" t="s">
        <v>25</v>
      </c>
      <c r="C24" s="7">
        <v>30</v>
      </c>
      <c r="D24" s="37">
        <v>0</v>
      </c>
      <c r="E24" s="152"/>
      <c r="F24" s="153">
        <v>0</v>
      </c>
      <c r="G24" s="88">
        <v>0</v>
      </c>
      <c r="H24" s="89"/>
      <c r="I24" s="128"/>
      <c r="J24" s="89"/>
      <c r="K24" s="90">
        <v>0</v>
      </c>
      <c r="L24" s="91">
        <v>0</v>
      </c>
      <c r="M24" s="154"/>
      <c r="N24" s="92"/>
      <c r="O24" s="96">
        <v>0</v>
      </c>
      <c r="P24" s="94"/>
      <c r="Q24" s="95"/>
      <c r="R24" s="94"/>
      <c r="S24" s="155">
        <v>0</v>
      </c>
      <c r="T24" s="115"/>
      <c r="U24" s="155"/>
      <c r="V24" s="156"/>
      <c r="W24" s="58">
        <v>0</v>
      </c>
      <c r="X24" s="58">
        <v>0</v>
      </c>
      <c r="Y24" s="58"/>
      <c r="Z24" s="59"/>
      <c r="AA24" s="77">
        <v>0</v>
      </c>
      <c r="AB24" s="157">
        <v>0</v>
      </c>
      <c r="AC24" s="158"/>
      <c r="AD24" s="63"/>
      <c r="AE24" s="64">
        <v>0</v>
      </c>
      <c r="AF24" s="64">
        <v>0</v>
      </c>
      <c r="AG24" s="159"/>
      <c r="AH24" s="62"/>
      <c r="AI24" s="155">
        <v>0</v>
      </c>
      <c r="AJ24" s="155">
        <v>0</v>
      </c>
      <c r="AK24" s="155"/>
      <c r="AL24" s="156"/>
      <c r="AM24" s="49">
        <v>0</v>
      </c>
      <c r="AN24" s="49">
        <v>0</v>
      </c>
      <c r="AO24" s="49"/>
      <c r="AP24" s="50"/>
      <c r="AQ24" s="160">
        <v>0</v>
      </c>
      <c r="AR24" s="200">
        <v>0</v>
      </c>
      <c r="AS24" s="200"/>
      <c r="AT24" s="200"/>
      <c r="AU24" s="212">
        <v>0</v>
      </c>
      <c r="AV24" s="212">
        <v>0</v>
      </c>
      <c r="AW24" s="212"/>
      <c r="AX24" s="212"/>
      <c r="AY24" s="130">
        <v>0</v>
      </c>
      <c r="AZ24" s="130">
        <v>0</v>
      </c>
      <c r="BA24" s="130"/>
      <c r="BB24" s="130"/>
      <c r="BC24" s="147">
        <f>'[3]Resumen'!C24</f>
        <v>0</v>
      </c>
      <c r="BD24" s="137"/>
      <c r="BE24" s="137"/>
      <c r="BF24" s="137"/>
      <c r="BG24" s="262"/>
      <c r="BH24" s="262"/>
      <c r="BI24" s="262"/>
      <c r="BJ24" s="228">
        <f>'[4]Resumen'!C24</f>
        <v>0</v>
      </c>
      <c r="BK24" s="228"/>
      <c r="BL24" s="228"/>
      <c r="BM24" s="228"/>
      <c r="BN24" s="26">
        <f t="shared" si="20"/>
        <v>0</v>
      </c>
      <c r="BO24" s="43">
        <f t="shared" si="21"/>
        <v>0</v>
      </c>
      <c r="BP24" s="43">
        <f t="shared" si="22"/>
        <v>0.5666666666666667</v>
      </c>
      <c r="BQ24" s="43">
        <f t="shared" si="23"/>
        <v>0.6</v>
      </c>
      <c r="BR24" s="43">
        <f t="shared" si="24"/>
        <v>0.6333333333333333</v>
      </c>
      <c r="BS24" s="43">
        <f t="shared" si="25"/>
        <v>0.6666666666666667</v>
      </c>
      <c r="BT24" s="43">
        <f t="shared" si="26"/>
        <v>0.7</v>
      </c>
      <c r="BU24" s="43">
        <f t="shared" si="27"/>
        <v>0.7333333333333334</v>
      </c>
      <c r="BV24" s="43">
        <f t="shared" si="28"/>
        <v>0.7666666666666666</v>
      </c>
      <c r="BW24" s="43">
        <f t="shared" si="29"/>
        <v>0.8</v>
      </c>
      <c r="BX24" s="43">
        <f t="shared" si="30"/>
        <v>0.8333333333333334</v>
      </c>
      <c r="BY24" s="43">
        <f t="shared" si="31"/>
        <v>0.8666666666666667</v>
      </c>
      <c r="BZ24" s="43">
        <f t="shared" si="32"/>
        <v>0.9</v>
      </c>
      <c r="CA24" s="43">
        <f t="shared" si="33"/>
        <v>0.9333333333333333</v>
      </c>
      <c r="CB24" s="43">
        <f t="shared" si="34"/>
        <v>0.9666666666666667</v>
      </c>
      <c r="CC24" s="43">
        <f t="shared" si="35"/>
        <v>0</v>
      </c>
      <c r="CD24" s="43">
        <f t="shared" si="36"/>
        <v>1</v>
      </c>
      <c r="CE24" s="241">
        <f t="shared" si="37"/>
        <v>0</v>
      </c>
      <c r="CF24" s="241">
        <f t="shared" si="38"/>
        <v>0</v>
      </c>
      <c r="CG24" s="241">
        <f t="shared" si="39"/>
        <v>0</v>
      </c>
    </row>
    <row r="25" spans="1:85" ht="12.75" customHeight="1">
      <c r="A25" s="6"/>
      <c r="B25" s="3" t="s">
        <v>26</v>
      </c>
      <c r="C25" s="7">
        <v>30</v>
      </c>
      <c r="D25" s="37">
        <v>5501374.344444513</v>
      </c>
      <c r="E25" s="152"/>
      <c r="F25" s="153">
        <v>2211179.195792633</v>
      </c>
      <c r="G25" s="88">
        <v>246248.65</v>
      </c>
      <c r="H25" s="89"/>
      <c r="I25" s="128"/>
      <c r="J25" s="89"/>
      <c r="K25" s="90">
        <v>0</v>
      </c>
      <c r="L25" s="91">
        <v>0</v>
      </c>
      <c r="M25" s="154"/>
      <c r="N25" s="92"/>
      <c r="O25" s="96">
        <v>73556.03</v>
      </c>
      <c r="P25" s="94"/>
      <c r="Q25" s="95"/>
      <c r="R25" s="94"/>
      <c r="S25" s="155">
        <v>34597</v>
      </c>
      <c r="T25" s="115"/>
      <c r="U25" s="155"/>
      <c r="V25" s="156"/>
      <c r="W25" s="58">
        <v>13668.23</v>
      </c>
      <c r="X25" s="58">
        <v>0</v>
      </c>
      <c r="Y25" s="58"/>
      <c r="Z25" s="59"/>
      <c r="AA25" s="77">
        <v>92007</v>
      </c>
      <c r="AB25" s="157">
        <v>0</v>
      </c>
      <c r="AC25" s="158"/>
      <c r="AD25" s="63"/>
      <c r="AE25" s="64">
        <v>14698</v>
      </c>
      <c r="AF25" s="64">
        <v>0</v>
      </c>
      <c r="AG25" s="159"/>
      <c r="AH25" s="62"/>
      <c r="AI25" s="155">
        <v>1190332.1199999999</v>
      </c>
      <c r="AJ25" s="155">
        <v>0</v>
      </c>
      <c r="AK25" s="155"/>
      <c r="AL25" s="156"/>
      <c r="AM25" s="49">
        <v>61476</v>
      </c>
      <c r="AN25" s="49">
        <v>0</v>
      </c>
      <c r="AO25" s="49"/>
      <c r="AP25" s="50"/>
      <c r="AQ25" s="160">
        <v>736704.6200000001</v>
      </c>
      <c r="AR25" s="200">
        <v>0</v>
      </c>
      <c r="AS25" s="200"/>
      <c r="AT25" s="200"/>
      <c r="AU25" s="212">
        <v>142747</v>
      </c>
      <c r="AV25" s="212">
        <v>0</v>
      </c>
      <c r="AW25" s="212"/>
      <c r="AX25" s="212"/>
      <c r="AY25" s="130">
        <v>72665.05</v>
      </c>
      <c r="AZ25" s="130">
        <v>0</v>
      </c>
      <c r="BA25" s="130"/>
      <c r="BB25" s="130"/>
      <c r="BC25" s="147">
        <f>'[3]Resumen'!C25</f>
        <v>78936.5</v>
      </c>
      <c r="BD25" s="137"/>
      <c r="BE25" s="137"/>
      <c r="BF25" s="137"/>
      <c r="BG25" s="262">
        <f>+BH25+240211+130000</f>
        <v>407143.26455643016</v>
      </c>
      <c r="BH25" s="262">
        <v>36932.264556430164</v>
      </c>
      <c r="BI25" s="262">
        <f>27851.51+106065.67+91000</f>
        <v>224917.18</v>
      </c>
      <c r="BJ25" s="228">
        <f>'[4]Resumen'!C25</f>
        <v>52811.259999999995</v>
      </c>
      <c r="BK25" s="228"/>
      <c r="BL25" s="228"/>
      <c r="BM25" s="228"/>
      <c r="BN25" s="26">
        <f t="shared" si="20"/>
        <v>1983.0579643777135</v>
      </c>
      <c r="BO25" s="43">
        <f t="shared" si="21"/>
        <v>0</v>
      </c>
      <c r="BP25" s="43">
        <f t="shared" si="22"/>
        <v>0.5666666666666667</v>
      </c>
      <c r="BQ25" s="43">
        <f t="shared" si="23"/>
        <v>0.6</v>
      </c>
      <c r="BR25" s="43">
        <f t="shared" si="24"/>
        <v>0.6333333333333333</v>
      </c>
      <c r="BS25" s="43">
        <f t="shared" si="25"/>
        <v>0.6666666666666667</v>
      </c>
      <c r="BT25" s="43">
        <f t="shared" si="26"/>
        <v>0.7</v>
      </c>
      <c r="BU25" s="43">
        <f t="shared" si="27"/>
        <v>0.7333333333333334</v>
      </c>
      <c r="BV25" s="43">
        <f t="shared" si="28"/>
        <v>0.7666666666666666</v>
      </c>
      <c r="BW25" s="43">
        <f t="shared" si="29"/>
        <v>0.8</v>
      </c>
      <c r="BX25" s="43">
        <f t="shared" si="30"/>
        <v>0.8333333333333334</v>
      </c>
      <c r="BY25" s="43">
        <f t="shared" si="31"/>
        <v>0.8666666666666667</v>
      </c>
      <c r="BZ25" s="43">
        <f t="shared" si="32"/>
        <v>0.9</v>
      </c>
      <c r="CA25" s="43">
        <f t="shared" si="33"/>
        <v>0.9333333333333333</v>
      </c>
      <c r="CB25" s="43">
        <f t="shared" si="34"/>
        <v>0.9666666666666667</v>
      </c>
      <c r="CC25" s="43">
        <f t="shared" si="35"/>
        <v>0.5357609419419154</v>
      </c>
      <c r="CD25" s="43">
        <f t="shared" si="36"/>
        <v>1</v>
      </c>
      <c r="CE25" s="241">
        <f t="shared" si="37"/>
        <v>8233653.161923651</v>
      </c>
      <c r="CF25" s="241">
        <f t="shared" si="38"/>
        <v>5493894.658937625</v>
      </c>
      <c r="CG25" s="241">
        <f t="shared" si="39"/>
        <v>2069269.022444857</v>
      </c>
    </row>
    <row r="26" spans="1:85" ht="12.75" customHeight="1">
      <c r="A26" s="6"/>
      <c r="B26" s="3" t="s">
        <v>27</v>
      </c>
      <c r="C26" s="7">
        <v>30</v>
      </c>
      <c r="D26" s="37">
        <v>0</v>
      </c>
      <c r="E26" s="152"/>
      <c r="F26" s="153">
        <v>0</v>
      </c>
      <c r="G26" s="88">
        <v>0</v>
      </c>
      <c r="H26" s="89"/>
      <c r="I26" s="128"/>
      <c r="J26" s="89"/>
      <c r="K26" s="90">
        <v>0</v>
      </c>
      <c r="L26" s="91">
        <v>0</v>
      </c>
      <c r="M26" s="154"/>
      <c r="N26" s="92"/>
      <c r="O26" s="96">
        <v>0</v>
      </c>
      <c r="P26" s="94"/>
      <c r="Q26" s="95"/>
      <c r="R26" s="94"/>
      <c r="S26" s="155">
        <v>0</v>
      </c>
      <c r="T26" s="115"/>
      <c r="U26" s="155"/>
      <c r="V26" s="156"/>
      <c r="W26" s="58">
        <v>0</v>
      </c>
      <c r="X26" s="58">
        <v>0</v>
      </c>
      <c r="Y26" s="58"/>
      <c r="Z26" s="59"/>
      <c r="AA26" s="77">
        <v>0</v>
      </c>
      <c r="AB26" s="157">
        <v>0</v>
      </c>
      <c r="AC26" s="158"/>
      <c r="AD26" s="63"/>
      <c r="AE26" s="64">
        <v>0</v>
      </c>
      <c r="AF26" s="64">
        <v>0</v>
      </c>
      <c r="AG26" s="159"/>
      <c r="AH26" s="62"/>
      <c r="AI26" s="155">
        <v>0</v>
      </c>
      <c r="AJ26" s="155">
        <v>0</v>
      </c>
      <c r="AK26" s="155"/>
      <c r="AL26" s="156"/>
      <c r="AM26" s="49">
        <v>0</v>
      </c>
      <c r="AN26" s="49">
        <v>0</v>
      </c>
      <c r="AO26" s="49"/>
      <c r="AP26" s="50"/>
      <c r="AQ26" s="160">
        <v>0</v>
      </c>
      <c r="AR26" s="200">
        <v>0</v>
      </c>
      <c r="AS26" s="200"/>
      <c r="AT26" s="200"/>
      <c r="AU26" s="212">
        <v>0</v>
      </c>
      <c r="AV26" s="212">
        <v>0</v>
      </c>
      <c r="AW26" s="212"/>
      <c r="AX26" s="212"/>
      <c r="AY26" s="130">
        <v>0</v>
      </c>
      <c r="AZ26" s="130">
        <v>0</v>
      </c>
      <c r="BA26" s="130"/>
      <c r="BB26" s="130"/>
      <c r="BC26" s="147">
        <f>'[3]Resumen'!C26</f>
        <v>0</v>
      </c>
      <c r="BD26" s="137"/>
      <c r="BE26" s="137"/>
      <c r="BF26" s="137"/>
      <c r="BG26" s="262">
        <f>+BH26</f>
        <v>2503042.5259680757</v>
      </c>
      <c r="BH26" s="262">
        <v>2503042.5259680757</v>
      </c>
      <c r="BI26" s="262">
        <v>1887604.64</v>
      </c>
      <c r="BJ26" s="228">
        <f>'[4]Resumen'!C26</f>
        <v>0</v>
      </c>
      <c r="BK26" s="228"/>
      <c r="BL26" s="228"/>
      <c r="BM26" s="228"/>
      <c r="BN26" s="26">
        <f t="shared" si="20"/>
        <v>0</v>
      </c>
      <c r="BO26" s="43">
        <f t="shared" si="21"/>
        <v>0</v>
      </c>
      <c r="BP26" s="43">
        <f t="shared" si="22"/>
        <v>0.5666666666666667</v>
      </c>
      <c r="BQ26" s="43">
        <f t="shared" si="23"/>
        <v>0.6</v>
      </c>
      <c r="BR26" s="43">
        <f t="shared" si="24"/>
        <v>0.6333333333333333</v>
      </c>
      <c r="BS26" s="43">
        <f t="shared" si="25"/>
        <v>0.6666666666666667</v>
      </c>
      <c r="BT26" s="43">
        <f t="shared" si="26"/>
        <v>0.7</v>
      </c>
      <c r="BU26" s="43">
        <f t="shared" si="27"/>
        <v>0.7333333333333334</v>
      </c>
      <c r="BV26" s="43">
        <f t="shared" si="28"/>
        <v>0.7666666666666666</v>
      </c>
      <c r="BW26" s="43">
        <f t="shared" si="29"/>
        <v>0.8</v>
      </c>
      <c r="BX26" s="43">
        <f t="shared" si="30"/>
        <v>0.8333333333333334</v>
      </c>
      <c r="BY26" s="43">
        <f t="shared" si="31"/>
        <v>0.8666666666666667</v>
      </c>
      <c r="BZ26" s="43">
        <f t="shared" si="32"/>
        <v>0.9</v>
      </c>
      <c r="CA26" s="43">
        <f t="shared" si="33"/>
        <v>0.9333333333333333</v>
      </c>
      <c r="CB26" s="43">
        <f t="shared" si="34"/>
        <v>0.9666666666666667</v>
      </c>
      <c r="CC26" s="43">
        <f t="shared" si="35"/>
        <v>0.737457412495731</v>
      </c>
      <c r="CD26" s="43">
        <f t="shared" si="36"/>
        <v>1</v>
      </c>
      <c r="CE26" s="241">
        <f t="shared" si="37"/>
        <v>2503042.5259680757</v>
      </c>
      <c r="CF26" s="241">
        <f t="shared" si="38"/>
        <v>0</v>
      </c>
      <c r="CG26" s="241">
        <f t="shared" si="39"/>
        <v>0</v>
      </c>
    </row>
    <row r="27" spans="1:85" ht="12.75" customHeight="1">
      <c r="A27" s="6"/>
      <c r="B27" s="3" t="s">
        <v>28</v>
      </c>
      <c r="C27" s="7">
        <v>30</v>
      </c>
      <c r="D27" s="37">
        <v>0</v>
      </c>
      <c r="E27" s="152"/>
      <c r="F27" s="153">
        <v>0</v>
      </c>
      <c r="G27" s="88">
        <v>0</v>
      </c>
      <c r="H27" s="89"/>
      <c r="I27" s="128"/>
      <c r="J27" s="89"/>
      <c r="K27" s="90">
        <v>0</v>
      </c>
      <c r="L27" s="91">
        <v>0</v>
      </c>
      <c r="M27" s="154"/>
      <c r="N27" s="92"/>
      <c r="O27" s="96">
        <v>0</v>
      </c>
      <c r="P27" s="94"/>
      <c r="Q27" s="95"/>
      <c r="R27" s="94"/>
      <c r="S27" s="155">
        <v>0</v>
      </c>
      <c r="T27" s="115"/>
      <c r="U27" s="155"/>
      <c r="V27" s="156"/>
      <c r="W27" s="58">
        <v>0</v>
      </c>
      <c r="X27" s="58">
        <v>0</v>
      </c>
      <c r="Y27" s="58"/>
      <c r="Z27" s="59"/>
      <c r="AA27" s="77">
        <v>0</v>
      </c>
      <c r="AB27" s="157">
        <v>0</v>
      </c>
      <c r="AC27" s="158"/>
      <c r="AD27" s="63"/>
      <c r="AE27" s="64">
        <v>0</v>
      </c>
      <c r="AF27" s="64">
        <v>0</v>
      </c>
      <c r="AG27" s="159"/>
      <c r="AH27" s="62"/>
      <c r="AI27" s="155">
        <v>0</v>
      </c>
      <c r="AJ27" s="155">
        <v>0</v>
      </c>
      <c r="AK27" s="155"/>
      <c r="AL27" s="156"/>
      <c r="AM27" s="49">
        <v>0</v>
      </c>
      <c r="AN27" s="49">
        <v>0</v>
      </c>
      <c r="AO27" s="49"/>
      <c r="AP27" s="50"/>
      <c r="AQ27" s="160">
        <v>0</v>
      </c>
      <c r="AR27" s="200">
        <v>0</v>
      </c>
      <c r="AS27" s="200"/>
      <c r="AT27" s="200"/>
      <c r="AU27" s="212">
        <v>0</v>
      </c>
      <c r="AV27" s="212">
        <v>0</v>
      </c>
      <c r="AW27" s="212"/>
      <c r="AX27" s="212"/>
      <c r="AY27" s="130">
        <v>0</v>
      </c>
      <c r="AZ27" s="130">
        <v>0</v>
      </c>
      <c r="BA27" s="130"/>
      <c r="BB27" s="130"/>
      <c r="BC27" s="147">
        <f>'[3]Resumen'!C27</f>
        <v>0</v>
      </c>
      <c r="BD27" s="137"/>
      <c r="BE27" s="137"/>
      <c r="BF27" s="137"/>
      <c r="BG27" s="262"/>
      <c r="BH27" s="262"/>
      <c r="BI27" s="262"/>
      <c r="BJ27" s="228">
        <f>'[4]Resumen'!C27</f>
        <v>0</v>
      </c>
      <c r="BK27" s="228"/>
      <c r="BL27" s="228"/>
      <c r="BM27" s="228"/>
      <c r="BN27" s="26">
        <f t="shared" si="20"/>
        <v>0</v>
      </c>
      <c r="BO27" s="43">
        <f t="shared" si="21"/>
        <v>0</v>
      </c>
      <c r="BP27" s="43">
        <f t="shared" si="22"/>
        <v>0.5666666666666667</v>
      </c>
      <c r="BQ27" s="43">
        <f t="shared" si="23"/>
        <v>0.6</v>
      </c>
      <c r="BR27" s="43">
        <f t="shared" si="24"/>
        <v>0.6333333333333333</v>
      </c>
      <c r="BS27" s="43">
        <f t="shared" si="25"/>
        <v>0.6666666666666667</v>
      </c>
      <c r="BT27" s="43">
        <f t="shared" si="26"/>
        <v>0.7</v>
      </c>
      <c r="BU27" s="43">
        <f t="shared" si="27"/>
        <v>0.7333333333333334</v>
      </c>
      <c r="BV27" s="43">
        <f t="shared" si="28"/>
        <v>0.7666666666666666</v>
      </c>
      <c r="BW27" s="43">
        <f t="shared" si="29"/>
        <v>0.8</v>
      </c>
      <c r="BX27" s="43">
        <f t="shared" si="30"/>
        <v>0.8333333333333334</v>
      </c>
      <c r="BY27" s="43">
        <f t="shared" si="31"/>
        <v>0.8666666666666667</v>
      </c>
      <c r="BZ27" s="43">
        <f t="shared" si="32"/>
        <v>0.9</v>
      </c>
      <c r="CA27" s="43">
        <f t="shared" si="33"/>
        <v>0.9333333333333333</v>
      </c>
      <c r="CB27" s="43">
        <f t="shared" si="34"/>
        <v>0.9666666666666667</v>
      </c>
      <c r="CC27" s="43">
        <f t="shared" si="35"/>
        <v>0</v>
      </c>
      <c r="CD27" s="43">
        <f t="shared" si="36"/>
        <v>1</v>
      </c>
      <c r="CE27" s="241">
        <f t="shared" si="37"/>
        <v>0</v>
      </c>
      <c r="CF27" s="241">
        <f t="shared" si="38"/>
        <v>0</v>
      </c>
      <c r="CG27" s="241">
        <f t="shared" si="39"/>
        <v>0</v>
      </c>
    </row>
    <row r="28" spans="1:85" ht="12.75" customHeight="1">
      <c r="A28" s="6"/>
      <c r="B28" s="3" t="s">
        <v>53</v>
      </c>
      <c r="C28" s="7">
        <v>30</v>
      </c>
      <c r="D28" s="37">
        <v>0</v>
      </c>
      <c r="E28" s="152"/>
      <c r="F28" s="153">
        <v>0</v>
      </c>
      <c r="G28" s="88">
        <v>0</v>
      </c>
      <c r="H28" s="89"/>
      <c r="I28" s="128"/>
      <c r="J28" s="89"/>
      <c r="K28" s="90">
        <v>0</v>
      </c>
      <c r="L28" s="91">
        <v>0</v>
      </c>
      <c r="M28" s="154"/>
      <c r="N28" s="92"/>
      <c r="O28" s="96">
        <v>0</v>
      </c>
      <c r="P28" s="94"/>
      <c r="Q28" s="95"/>
      <c r="R28" s="94"/>
      <c r="S28" s="155">
        <v>0</v>
      </c>
      <c r="T28" s="115"/>
      <c r="U28" s="155"/>
      <c r="V28" s="156"/>
      <c r="W28" s="58">
        <v>0</v>
      </c>
      <c r="X28" s="58">
        <v>0</v>
      </c>
      <c r="Y28" s="58"/>
      <c r="Z28" s="59"/>
      <c r="AA28" s="77">
        <v>0</v>
      </c>
      <c r="AB28" s="157">
        <v>0</v>
      </c>
      <c r="AC28" s="158"/>
      <c r="AD28" s="63"/>
      <c r="AE28" s="64">
        <v>0</v>
      </c>
      <c r="AF28" s="64">
        <v>0</v>
      </c>
      <c r="AG28" s="159"/>
      <c r="AH28" s="62"/>
      <c r="AI28" s="155">
        <v>0</v>
      </c>
      <c r="AJ28" s="155">
        <v>0</v>
      </c>
      <c r="AK28" s="155"/>
      <c r="AL28" s="156"/>
      <c r="AM28" s="49">
        <v>0</v>
      </c>
      <c r="AN28" s="49">
        <v>0</v>
      </c>
      <c r="AO28" s="49"/>
      <c r="AP28" s="50"/>
      <c r="AQ28" s="160">
        <v>0</v>
      </c>
      <c r="AR28" s="200">
        <v>0</v>
      </c>
      <c r="AS28" s="200"/>
      <c r="AT28" s="200"/>
      <c r="AU28" s="212">
        <v>0</v>
      </c>
      <c r="AV28" s="212">
        <v>0</v>
      </c>
      <c r="AW28" s="212"/>
      <c r="AX28" s="212"/>
      <c r="AY28" s="130">
        <v>21877.608</v>
      </c>
      <c r="AZ28" s="130">
        <v>0</v>
      </c>
      <c r="BA28" s="130"/>
      <c r="BB28" s="130"/>
      <c r="BC28" s="147"/>
      <c r="BD28" s="137"/>
      <c r="BE28" s="137"/>
      <c r="BF28" s="137"/>
      <c r="BG28" s="262"/>
      <c r="BH28" s="262"/>
      <c r="BI28" s="262"/>
      <c r="BJ28" s="228"/>
      <c r="BK28" s="228"/>
      <c r="BL28" s="228"/>
      <c r="BM28" s="228"/>
      <c r="BN28" s="26">
        <f t="shared" si="20"/>
        <v>0</v>
      </c>
      <c r="BO28" s="43">
        <f t="shared" si="21"/>
        <v>0</v>
      </c>
      <c r="BP28" s="43">
        <f t="shared" si="22"/>
        <v>0.5666666666666667</v>
      </c>
      <c r="BQ28" s="43">
        <f t="shared" si="23"/>
        <v>0.6</v>
      </c>
      <c r="BR28" s="43">
        <f t="shared" si="24"/>
        <v>0.6333333333333333</v>
      </c>
      <c r="BS28" s="43">
        <f t="shared" si="25"/>
        <v>0.6666666666666667</v>
      </c>
      <c r="BT28" s="43">
        <f t="shared" si="26"/>
        <v>0.7</v>
      </c>
      <c r="BU28" s="43">
        <f t="shared" si="27"/>
        <v>0.7333333333333334</v>
      </c>
      <c r="BV28" s="43">
        <f t="shared" si="28"/>
        <v>0.7666666666666666</v>
      </c>
      <c r="BW28" s="43">
        <f t="shared" si="29"/>
        <v>0.8</v>
      </c>
      <c r="BX28" s="43">
        <f t="shared" si="30"/>
        <v>0.8333333333333334</v>
      </c>
      <c r="BY28" s="43">
        <f t="shared" si="31"/>
        <v>0.8666666666666667</v>
      </c>
      <c r="BZ28" s="43">
        <f t="shared" si="32"/>
        <v>0.9</v>
      </c>
      <c r="CA28" s="43">
        <f t="shared" si="33"/>
        <v>0.9333333333333333</v>
      </c>
      <c r="CB28" s="43">
        <f t="shared" si="34"/>
        <v>0.9666666666666667</v>
      </c>
      <c r="CC28" s="43">
        <f t="shared" si="35"/>
        <v>0</v>
      </c>
      <c r="CD28" s="43">
        <f t="shared" si="36"/>
        <v>1</v>
      </c>
      <c r="CE28" s="241">
        <f t="shared" si="37"/>
        <v>12610.54608680449</v>
      </c>
      <c r="CF28" s="241">
        <f t="shared" si="38"/>
        <v>0</v>
      </c>
      <c r="CG28" s="241">
        <f t="shared" si="39"/>
        <v>11769.843014350858</v>
      </c>
    </row>
    <row r="29" spans="1:85" ht="12.75" customHeight="1">
      <c r="A29" s="6"/>
      <c r="B29" s="3" t="s">
        <v>47</v>
      </c>
      <c r="C29" s="7">
        <v>30</v>
      </c>
      <c r="D29" s="37">
        <v>3799108.6462719133</v>
      </c>
      <c r="E29" s="152"/>
      <c r="F29" s="153">
        <v>2411549.812545392</v>
      </c>
      <c r="G29" s="88">
        <v>47185.65</v>
      </c>
      <c r="H29" s="89"/>
      <c r="I29" s="128"/>
      <c r="J29" s="89"/>
      <c r="K29" s="90">
        <v>121565.18</v>
      </c>
      <c r="L29" s="91">
        <v>42230</v>
      </c>
      <c r="M29" s="154"/>
      <c r="N29" s="92"/>
      <c r="O29" s="96">
        <v>114271.26085397454</v>
      </c>
      <c r="P29" s="94"/>
      <c r="Q29" s="95"/>
      <c r="R29" s="94"/>
      <c r="S29" s="155">
        <v>315516</v>
      </c>
      <c r="T29" s="115"/>
      <c r="U29" s="155"/>
      <c r="V29" s="156"/>
      <c r="W29" s="58">
        <v>246969.46</v>
      </c>
      <c r="X29" s="58">
        <v>0</v>
      </c>
      <c r="Y29" s="58"/>
      <c r="Z29" s="59"/>
      <c r="AA29" s="77">
        <v>746934.4</v>
      </c>
      <c r="AB29" s="157">
        <v>111277</v>
      </c>
      <c r="AC29" s="158"/>
      <c r="AD29" s="63"/>
      <c r="AE29" s="64">
        <v>819508.73</v>
      </c>
      <c r="AF29" s="64">
        <v>0</v>
      </c>
      <c r="AG29" s="159"/>
      <c r="AH29" s="62"/>
      <c r="AI29" s="155">
        <v>396123.05</v>
      </c>
      <c r="AJ29" s="155">
        <v>0</v>
      </c>
      <c r="AK29" s="155"/>
      <c r="AL29" s="156"/>
      <c r="AM29" s="49">
        <v>616394.63</v>
      </c>
      <c r="AN29" s="49">
        <v>0</v>
      </c>
      <c r="AO29" s="49"/>
      <c r="AP29" s="50"/>
      <c r="AQ29" s="160">
        <v>924534.3600000008</v>
      </c>
      <c r="AR29" s="200">
        <v>0</v>
      </c>
      <c r="AS29" s="200"/>
      <c r="AT29" s="200"/>
      <c r="AU29" s="212">
        <v>984613.0999999994</v>
      </c>
      <c r="AV29" s="212">
        <v>0</v>
      </c>
      <c r="AW29" s="212"/>
      <c r="AX29" s="212"/>
      <c r="AY29" s="130">
        <v>1229523.2699999996</v>
      </c>
      <c r="AZ29" s="130">
        <v>0</v>
      </c>
      <c r="BA29" s="130"/>
      <c r="BB29" s="130"/>
      <c r="BC29" s="147">
        <f>'[3]Resumen'!C28</f>
        <v>1413716.539999999</v>
      </c>
      <c r="BD29" s="137"/>
      <c r="BE29" s="137"/>
      <c r="BF29" s="137"/>
      <c r="BG29" s="262">
        <f>+BH29</f>
        <v>687191.7424723961</v>
      </c>
      <c r="BH29" s="262">
        <v>687191.7424723961</v>
      </c>
      <c r="BI29" s="262">
        <v>518227.84</v>
      </c>
      <c r="BJ29" s="228">
        <f>'[4]Resumen'!C28</f>
        <v>1731874.770000001</v>
      </c>
      <c r="BK29" s="228"/>
      <c r="BL29" s="228"/>
      <c r="BM29" s="228"/>
      <c r="BN29" s="26">
        <f t="shared" si="20"/>
        <v>1990.0430180109104</v>
      </c>
      <c r="BO29" s="43">
        <f t="shared" si="21"/>
        <v>0.16810060036367913</v>
      </c>
      <c r="BP29" s="43">
        <f t="shared" si="22"/>
        <v>0.5666666666666667</v>
      </c>
      <c r="BQ29" s="43">
        <f t="shared" si="23"/>
        <v>0.6</v>
      </c>
      <c r="BR29" s="43">
        <f t="shared" si="24"/>
        <v>0.6333333333333333</v>
      </c>
      <c r="BS29" s="43">
        <f t="shared" si="25"/>
        <v>0.6666666666666667</v>
      </c>
      <c r="BT29" s="43">
        <f t="shared" si="26"/>
        <v>0.7</v>
      </c>
      <c r="BU29" s="43">
        <f t="shared" si="27"/>
        <v>0.7333333333333334</v>
      </c>
      <c r="BV29" s="43">
        <f t="shared" si="28"/>
        <v>0.7666666666666666</v>
      </c>
      <c r="BW29" s="43">
        <f t="shared" si="29"/>
        <v>0.8</v>
      </c>
      <c r="BX29" s="43">
        <f t="shared" si="30"/>
        <v>0.8333333333333334</v>
      </c>
      <c r="BY29" s="43">
        <f t="shared" si="31"/>
        <v>0.8666666666666667</v>
      </c>
      <c r="BZ29" s="43">
        <f t="shared" si="32"/>
        <v>0.9</v>
      </c>
      <c r="CA29" s="43">
        <f t="shared" si="33"/>
        <v>0.9333333333333333</v>
      </c>
      <c r="CB29" s="43">
        <f t="shared" si="34"/>
        <v>0.9666666666666667</v>
      </c>
      <c r="CC29" s="43">
        <f t="shared" si="35"/>
        <v>0.737457412495731</v>
      </c>
      <c r="CD29" s="43">
        <f t="shared" si="36"/>
        <v>1</v>
      </c>
      <c r="CE29" s="241">
        <f t="shared" si="37"/>
        <v>11750688.676052134</v>
      </c>
      <c r="CF29" s="241">
        <f t="shared" si="38"/>
        <v>-245286.30100684986</v>
      </c>
      <c r="CG29" s="241">
        <f t="shared" si="39"/>
        <v>7069671.083809431</v>
      </c>
    </row>
    <row r="30" spans="1:85" ht="12.75" customHeight="1">
      <c r="A30" s="6"/>
      <c r="B30" s="3" t="s">
        <v>48</v>
      </c>
      <c r="C30" s="7">
        <v>30</v>
      </c>
      <c r="D30" s="37">
        <v>3801860.6462719133</v>
      </c>
      <c r="E30" s="152"/>
      <c r="F30" s="153">
        <v>2413152.219585392</v>
      </c>
      <c r="G30" s="88">
        <v>86766.88799999999</v>
      </c>
      <c r="H30" s="89"/>
      <c r="I30" s="128"/>
      <c r="J30" s="89"/>
      <c r="K30" s="90">
        <v>135558.54513805523</v>
      </c>
      <c r="L30" s="91">
        <v>0</v>
      </c>
      <c r="M30" s="154"/>
      <c r="N30" s="92"/>
      <c r="O30" s="96">
        <v>115214.17914602546</v>
      </c>
      <c r="P30" s="94"/>
      <c r="Q30" s="95"/>
      <c r="R30" s="94"/>
      <c r="S30" s="155">
        <v>115420</v>
      </c>
      <c r="T30" s="115"/>
      <c r="U30" s="155"/>
      <c r="V30" s="156"/>
      <c r="W30" s="58">
        <v>129961</v>
      </c>
      <c r="X30" s="58">
        <v>0</v>
      </c>
      <c r="Y30" s="58"/>
      <c r="Z30" s="59"/>
      <c r="AA30" s="77">
        <v>333192</v>
      </c>
      <c r="AB30" s="157">
        <v>0</v>
      </c>
      <c r="AC30" s="158"/>
      <c r="AD30" s="63"/>
      <c r="AE30" s="64">
        <v>515266.79</v>
      </c>
      <c r="AF30" s="64">
        <v>0</v>
      </c>
      <c r="AG30" s="159"/>
      <c r="AH30" s="62"/>
      <c r="AI30" s="155">
        <v>330540.91</v>
      </c>
      <c r="AJ30" s="155">
        <v>0</v>
      </c>
      <c r="AK30" s="155"/>
      <c r="AL30" s="156"/>
      <c r="AM30" s="49">
        <v>462363.1900000002</v>
      </c>
      <c r="AN30" s="49">
        <v>0</v>
      </c>
      <c r="AO30" s="49"/>
      <c r="AP30" s="50"/>
      <c r="AQ30" s="160">
        <v>804704.2199999999</v>
      </c>
      <c r="AR30" s="200">
        <v>0</v>
      </c>
      <c r="AS30" s="200"/>
      <c r="AT30" s="200"/>
      <c r="AU30" s="212">
        <v>708124.1399999999</v>
      </c>
      <c r="AV30" s="212">
        <v>0</v>
      </c>
      <c r="AW30" s="212"/>
      <c r="AX30" s="212"/>
      <c r="AY30" s="130">
        <v>950598.1299999984</v>
      </c>
      <c r="AZ30" s="130">
        <v>0</v>
      </c>
      <c r="BA30" s="130"/>
      <c r="BB30" s="130"/>
      <c r="BC30" s="147">
        <f>'[3]Resumen'!C29</f>
        <v>542518.8199999997</v>
      </c>
      <c r="BD30" s="137"/>
      <c r="BE30" s="137"/>
      <c r="BF30" s="137"/>
      <c r="BG30" s="262"/>
      <c r="BH30" s="262"/>
      <c r="BI30" s="262"/>
      <c r="BJ30" s="228">
        <f>'[4]Resumen'!C29</f>
        <v>1106379.0500000003</v>
      </c>
      <c r="BK30" s="228"/>
      <c r="BL30" s="228"/>
      <c r="BM30" s="228"/>
      <c r="BN30" s="26">
        <f t="shared" si="20"/>
        <v>1990.0418779969095</v>
      </c>
      <c r="BO30" s="43">
        <f t="shared" si="21"/>
        <v>0.16806259989698447</v>
      </c>
      <c r="BP30" s="43">
        <f t="shared" si="22"/>
        <v>0.5666666666666667</v>
      </c>
      <c r="BQ30" s="43">
        <f t="shared" si="23"/>
        <v>0.6</v>
      </c>
      <c r="BR30" s="43">
        <f t="shared" si="24"/>
        <v>0.6333333333333333</v>
      </c>
      <c r="BS30" s="43">
        <f t="shared" si="25"/>
        <v>0.6666666666666667</v>
      </c>
      <c r="BT30" s="43">
        <f t="shared" si="26"/>
        <v>0.7</v>
      </c>
      <c r="BU30" s="43">
        <f t="shared" si="27"/>
        <v>0.7333333333333334</v>
      </c>
      <c r="BV30" s="43">
        <f t="shared" si="28"/>
        <v>0.7666666666666666</v>
      </c>
      <c r="BW30" s="43">
        <f t="shared" si="29"/>
        <v>0.8</v>
      </c>
      <c r="BX30" s="43">
        <f t="shared" si="30"/>
        <v>0.8333333333333334</v>
      </c>
      <c r="BY30" s="43">
        <f t="shared" si="31"/>
        <v>0.8666666666666667</v>
      </c>
      <c r="BZ30" s="43">
        <f t="shared" si="32"/>
        <v>0.9</v>
      </c>
      <c r="CA30" s="43">
        <f t="shared" si="33"/>
        <v>0.9333333333333333</v>
      </c>
      <c r="CB30" s="43">
        <f t="shared" si="34"/>
        <v>0.9666666666666667</v>
      </c>
      <c r="CC30" s="43">
        <f t="shared" si="35"/>
        <v>0</v>
      </c>
      <c r="CD30" s="43">
        <f t="shared" si="36"/>
        <v>1</v>
      </c>
      <c r="CE30" s="241">
        <f t="shared" si="37"/>
        <v>8528411.940203093</v>
      </c>
      <c r="CF30" s="241">
        <f t="shared" si="38"/>
        <v>-156697.02532012202</v>
      </c>
      <c r="CG30" s="241">
        <f t="shared" si="39"/>
        <v>4854501.022794828</v>
      </c>
    </row>
    <row r="31" spans="1:85" ht="12.75" customHeight="1">
      <c r="A31" s="6"/>
      <c r="B31" s="3" t="s">
        <v>49</v>
      </c>
      <c r="C31" s="7">
        <v>30</v>
      </c>
      <c r="D31" s="37">
        <v>0</v>
      </c>
      <c r="E31" s="152"/>
      <c r="F31" s="153">
        <v>0</v>
      </c>
      <c r="G31" s="88">
        <v>0</v>
      </c>
      <c r="H31" s="89"/>
      <c r="I31" s="128"/>
      <c r="J31" s="89"/>
      <c r="K31" s="90">
        <v>0</v>
      </c>
      <c r="L31" s="91">
        <v>0</v>
      </c>
      <c r="M31" s="154"/>
      <c r="N31" s="92"/>
      <c r="O31" s="96">
        <v>0</v>
      </c>
      <c r="P31" s="94"/>
      <c r="Q31" s="95"/>
      <c r="R31" s="94"/>
      <c r="S31" s="155">
        <v>0</v>
      </c>
      <c r="T31" s="115"/>
      <c r="U31" s="155"/>
      <c r="V31" s="156"/>
      <c r="W31" s="58">
        <v>0</v>
      </c>
      <c r="X31" s="58">
        <v>0</v>
      </c>
      <c r="Y31" s="58"/>
      <c r="Z31" s="59"/>
      <c r="AA31" s="77">
        <v>0</v>
      </c>
      <c r="AB31" s="157">
        <v>0</v>
      </c>
      <c r="AC31" s="158"/>
      <c r="AD31" s="63"/>
      <c r="AE31" s="64">
        <v>0</v>
      </c>
      <c r="AF31" s="64">
        <v>0</v>
      </c>
      <c r="AG31" s="159"/>
      <c r="AH31" s="62"/>
      <c r="AI31" s="155">
        <v>0</v>
      </c>
      <c r="AJ31" s="155">
        <v>0</v>
      </c>
      <c r="AK31" s="155"/>
      <c r="AL31" s="156"/>
      <c r="AM31" s="49">
        <v>0</v>
      </c>
      <c r="AN31" s="49">
        <v>0</v>
      </c>
      <c r="AO31" s="49"/>
      <c r="AP31" s="53"/>
      <c r="AQ31" s="160">
        <v>0</v>
      </c>
      <c r="AR31" s="200">
        <v>0</v>
      </c>
      <c r="AS31" s="200"/>
      <c r="AT31" s="200"/>
      <c r="AU31" s="212">
        <v>0</v>
      </c>
      <c r="AV31" s="212">
        <v>0</v>
      </c>
      <c r="AW31" s="212"/>
      <c r="AX31" s="212"/>
      <c r="AY31" s="130">
        <v>0</v>
      </c>
      <c r="AZ31" s="130">
        <v>0</v>
      </c>
      <c r="BA31" s="130"/>
      <c r="BB31" s="130"/>
      <c r="BC31" s="147">
        <f>'[3]Resumen'!C30</f>
        <v>103431.25</v>
      </c>
      <c r="BD31" s="137"/>
      <c r="BE31" s="137"/>
      <c r="BF31" s="137"/>
      <c r="BG31" s="262"/>
      <c r="BH31" s="262"/>
      <c r="BI31" s="262"/>
      <c r="BJ31" s="228">
        <f>'[4]Resumen'!C30</f>
        <v>200492.75999999998</v>
      </c>
      <c r="BK31" s="228"/>
      <c r="BL31" s="228"/>
      <c r="BM31" s="228"/>
      <c r="BN31" s="26">
        <f t="shared" si="20"/>
        <v>0</v>
      </c>
      <c r="BO31" s="43">
        <f t="shared" si="21"/>
        <v>0</v>
      </c>
      <c r="BP31" s="43">
        <f t="shared" si="22"/>
        <v>0.5666666666666667</v>
      </c>
      <c r="BQ31" s="43">
        <f t="shared" si="23"/>
        <v>0.6</v>
      </c>
      <c r="BR31" s="43">
        <f t="shared" si="24"/>
        <v>0.6333333333333333</v>
      </c>
      <c r="BS31" s="43">
        <f t="shared" si="25"/>
        <v>0.6666666666666667</v>
      </c>
      <c r="BT31" s="43">
        <f t="shared" si="26"/>
        <v>0.7</v>
      </c>
      <c r="BU31" s="43">
        <f t="shared" si="27"/>
        <v>0.7333333333333334</v>
      </c>
      <c r="BV31" s="43">
        <f t="shared" si="28"/>
        <v>0.7666666666666666</v>
      </c>
      <c r="BW31" s="43">
        <f t="shared" si="29"/>
        <v>0.8</v>
      </c>
      <c r="BX31" s="43">
        <f t="shared" si="30"/>
        <v>0.8333333333333334</v>
      </c>
      <c r="BY31" s="43">
        <f t="shared" si="31"/>
        <v>0.8666666666666667</v>
      </c>
      <c r="BZ31" s="43">
        <f t="shared" si="32"/>
        <v>0.9</v>
      </c>
      <c r="CA31" s="43">
        <f t="shared" si="33"/>
        <v>0.9333333333333333</v>
      </c>
      <c r="CB31" s="43">
        <f t="shared" si="34"/>
        <v>0.9666666666666667</v>
      </c>
      <c r="CC31" s="43">
        <f t="shared" si="35"/>
        <v>0</v>
      </c>
      <c r="CD31" s="43">
        <f t="shared" si="36"/>
        <v>1</v>
      </c>
      <c r="CE31" s="241">
        <f t="shared" si="37"/>
        <v>204756.71839780902</v>
      </c>
      <c r="CF31" s="241">
        <f t="shared" si="38"/>
        <v>-28395.891164263536</v>
      </c>
      <c r="CG31" s="241">
        <f t="shared" si="39"/>
        <v>230507.7306828897</v>
      </c>
    </row>
    <row r="32" spans="1:85" ht="12.75" customHeight="1">
      <c r="A32" s="6"/>
      <c r="B32" s="4" t="s">
        <v>29</v>
      </c>
      <c r="C32" s="15"/>
      <c r="D32" s="78">
        <v>0</v>
      </c>
      <c r="E32" s="110"/>
      <c r="F32" s="78">
        <v>0</v>
      </c>
      <c r="G32" s="105"/>
      <c r="H32" s="105"/>
      <c r="I32" s="105"/>
      <c r="J32" s="105"/>
      <c r="K32" s="106"/>
      <c r="L32" s="107">
        <v>0</v>
      </c>
      <c r="M32" s="107"/>
      <c r="N32" s="106"/>
      <c r="O32" s="108"/>
      <c r="P32" s="108"/>
      <c r="Q32" s="108"/>
      <c r="R32" s="108"/>
      <c r="S32" s="169"/>
      <c r="T32" s="169"/>
      <c r="U32" s="170"/>
      <c r="V32" s="171"/>
      <c r="W32" s="75"/>
      <c r="X32" s="74"/>
      <c r="Y32" s="75"/>
      <c r="Z32" s="74"/>
      <c r="AA32" s="76"/>
      <c r="AB32" s="76"/>
      <c r="AC32" s="172"/>
      <c r="AD32" s="76"/>
      <c r="AE32" s="50"/>
      <c r="AF32" s="50"/>
      <c r="AG32" s="53"/>
      <c r="AH32" s="50"/>
      <c r="AI32" s="170"/>
      <c r="AJ32" s="171"/>
      <c r="AK32" s="171"/>
      <c r="AL32" s="171"/>
      <c r="AM32" s="192">
        <v>0</v>
      </c>
      <c r="AN32" s="86">
        <v>0</v>
      </c>
      <c r="AO32" s="86"/>
      <c r="AP32" s="87"/>
      <c r="AQ32" s="209">
        <v>0</v>
      </c>
      <c r="AR32" s="204">
        <v>0</v>
      </c>
      <c r="AS32" s="204"/>
      <c r="AT32" s="204"/>
      <c r="AU32" s="220">
        <v>0</v>
      </c>
      <c r="AV32" s="216">
        <v>0</v>
      </c>
      <c r="AW32" s="216"/>
      <c r="AX32" s="221"/>
      <c r="AY32" s="129">
        <v>0</v>
      </c>
      <c r="AZ32" s="129">
        <v>0</v>
      </c>
      <c r="BA32" s="129"/>
      <c r="BB32" s="129"/>
      <c r="BC32" s="148"/>
      <c r="BD32" s="144"/>
      <c r="BE32" s="144"/>
      <c r="BF32" s="144"/>
      <c r="BG32" s="262"/>
      <c r="BH32" s="262"/>
      <c r="BI32" s="262"/>
      <c r="BJ32" s="228"/>
      <c r="BK32" s="228"/>
      <c r="BL32" s="228"/>
      <c r="BM32" s="228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243"/>
      <c r="CF32" s="243"/>
      <c r="CG32" s="243"/>
    </row>
    <row r="33" spans="1:85" ht="12.75" customHeight="1">
      <c r="A33" s="6"/>
      <c r="B33" s="3" t="s">
        <v>30</v>
      </c>
      <c r="C33" s="7">
        <v>30</v>
      </c>
      <c r="D33" s="37">
        <v>0</v>
      </c>
      <c r="E33" s="152"/>
      <c r="F33" s="153">
        <v>0</v>
      </c>
      <c r="G33" s="88">
        <v>357372.88</v>
      </c>
      <c r="H33" s="89"/>
      <c r="I33" s="128"/>
      <c r="J33" s="89"/>
      <c r="K33" s="90">
        <v>543253.56</v>
      </c>
      <c r="L33" s="91">
        <v>0</v>
      </c>
      <c r="M33" s="154"/>
      <c r="N33" s="92"/>
      <c r="O33" s="96">
        <v>737930</v>
      </c>
      <c r="P33" s="94"/>
      <c r="Q33" s="95"/>
      <c r="R33" s="94"/>
      <c r="S33" s="155">
        <v>616404</v>
      </c>
      <c r="T33" s="115"/>
      <c r="U33" s="155"/>
      <c r="V33" s="156"/>
      <c r="W33" s="58">
        <v>908729</v>
      </c>
      <c r="X33" s="58">
        <v>0</v>
      </c>
      <c r="Y33" s="58"/>
      <c r="Z33" s="59"/>
      <c r="AA33" s="77">
        <v>1034380.58</v>
      </c>
      <c r="AB33" s="157">
        <v>55639</v>
      </c>
      <c r="AC33" s="158"/>
      <c r="AD33" s="63"/>
      <c r="AE33" s="64">
        <v>1297534</v>
      </c>
      <c r="AF33" s="64">
        <v>0</v>
      </c>
      <c r="AG33" s="159"/>
      <c r="AH33" s="62"/>
      <c r="AI33" s="155">
        <v>1402601.7</v>
      </c>
      <c r="AJ33" s="155">
        <v>0</v>
      </c>
      <c r="AK33" s="155"/>
      <c r="AL33" s="156"/>
      <c r="AM33" s="49">
        <v>1130909.5199999993</v>
      </c>
      <c r="AN33" s="49">
        <v>0</v>
      </c>
      <c r="AO33" s="49"/>
      <c r="AP33" s="50"/>
      <c r="AQ33" s="160">
        <v>1272704.240000002</v>
      </c>
      <c r="AR33" s="200">
        <v>0</v>
      </c>
      <c r="AS33" s="200"/>
      <c r="AT33" s="200"/>
      <c r="AU33" s="212">
        <v>1171005.9999999995</v>
      </c>
      <c r="AV33" s="212">
        <v>0</v>
      </c>
      <c r="AW33" s="212"/>
      <c r="AX33" s="212"/>
      <c r="AY33" s="130">
        <v>1787672.0399999998</v>
      </c>
      <c r="AZ33" s="130">
        <v>0</v>
      </c>
      <c r="BA33" s="130"/>
      <c r="BB33" s="130"/>
      <c r="BC33" s="147">
        <f>'[3]Resumen'!C32</f>
        <v>1674946.8199999996</v>
      </c>
      <c r="BD33" s="137"/>
      <c r="BE33" s="137"/>
      <c r="BF33" s="137"/>
      <c r="BG33" s="262">
        <f>+BH33</f>
        <v>260770.20404708656</v>
      </c>
      <c r="BH33" s="262">
        <v>260770.20404708656</v>
      </c>
      <c r="BI33" s="262">
        <f>0.6*327755.15</f>
        <v>196653.09</v>
      </c>
      <c r="BJ33" s="228">
        <f>'[4]Resumen'!C32</f>
        <v>2241612.7600000002</v>
      </c>
      <c r="BK33" s="228"/>
      <c r="BL33" s="228"/>
      <c r="BM33" s="228"/>
      <c r="BN33" s="26">
        <f>IF(D33=0,0,2001-(D33-F33)*C33/D33)</f>
        <v>0</v>
      </c>
      <c r="BO33" s="43">
        <f>IF((1-($CE$2-$BN33)/$C33)&gt;0,(1-($CE$2-$BN33)/$C33),0)</f>
        <v>0</v>
      </c>
      <c r="BP33" s="43">
        <f>IF((1-($CE$2-G$2)/$C33)&gt;0,(1-($CE$2-G$2)/$C33),0)</f>
        <v>0.5666666666666667</v>
      </c>
      <c r="BQ33" s="43">
        <f>IF((1-($CE$2-K$2)/$C33)&gt;0,(1-($CE$2-K$2)/$C33),0)</f>
        <v>0.6</v>
      </c>
      <c r="BR33" s="43">
        <f>IF((1-($CE$2-O$2)/$C33)&gt;0,(1-($CE$2-O$2)/$C33),0)</f>
        <v>0.6333333333333333</v>
      </c>
      <c r="BS33" s="43">
        <f>IF((1-($CE$2-S$2)/$C33)&gt;0,(1-($CE$2-S$2)/$C33),0)</f>
        <v>0.6666666666666667</v>
      </c>
      <c r="BT33" s="43">
        <f>IF((1-($CE$2-W$2)/$C33)&gt;0,(1-($CE$2-W$2)/$C33),0)</f>
        <v>0.7</v>
      </c>
      <c r="BU33" s="43">
        <f>IF((1-($CE$2-AA$2)/$C33)&gt;0,(1-($CE$2-AA$2)/$C33),0)</f>
        <v>0.7333333333333334</v>
      </c>
      <c r="BV33" s="43">
        <f>IF((1-($CE$2-AE$2)/$C33)&gt;0,(1-($CE$2-AE$2)/$C33),0)</f>
        <v>0.7666666666666666</v>
      </c>
      <c r="BW33" s="43">
        <f>IF((1-($CE$2-AI$2)/$C33)&gt;0,(1-($CE$2-AI$2)/$C33),0)</f>
        <v>0.8</v>
      </c>
      <c r="BX33" s="43">
        <f>IF((1-($CE$2-AM$2)/$C33)&gt;0,(1-($CE$2-AM$2)/$C33),0)</f>
        <v>0.8333333333333334</v>
      </c>
      <c r="BY33" s="43">
        <f>IF((1-($CE$2-AQ$2)/$C33)&gt;0,(1-($CE$2-AQ$2)/$C33),0)</f>
        <v>0.8666666666666667</v>
      </c>
      <c r="BZ33" s="43">
        <f>IF((1-($CE$2-AU$2)/$C33)&gt;0,(1-($CE$2-AU$2)/$C33),0)</f>
        <v>0.9</v>
      </c>
      <c r="CA33" s="43">
        <f>IF((1-($CE$2-AY$2)/$C33)&gt;0,(1-($CE$2-AY$2)/$C33),0)</f>
        <v>0.9333333333333333</v>
      </c>
      <c r="CB33" s="43">
        <f>IF((1-($CE$2-BC$2)/$C33)&gt;0,(1-($CE$2-BC$2)/$C33),0)</f>
        <v>0.9666666666666667</v>
      </c>
      <c r="CC33" s="43">
        <f>IF(BG33=0,0,1-($CE$2-(2014.5-(BG33-BI33)*C33/BG33))/C33)</f>
        <v>0.737457412495731</v>
      </c>
      <c r="CD33" s="43">
        <f>IF((1-($CE$2-BJ$2)/$C33)&gt;0,(1-($CE$2-BJ$2)/$C33),0)</f>
        <v>1</v>
      </c>
      <c r="CE33" s="241">
        <f>+D33-E33+(G33-I33)*G$61+(K33-M33)*K$61+(O33-Q33)*O$61+(S33-U33)*S$61+(W33-Y33)*W$61+(AA33-AC33)*AA$61+(AE33-AG33)*AE$61+(AI33-AK33)*AI$61+(AM33-AO33)*AM$61+(AQ33-AS33)*$AQ$61+(AU33-AW33)*$AU$61+(AY33-BA33)*$AY$61+(BC33-BE33)*$BC$61+BG33+(BJ33-BL33)*$BJ$61</f>
        <v>12673958.607413683</v>
      </c>
      <c r="CF33" s="241">
        <f>CE33-(IF(BO33=0,0,D33-E33)+IF(BP33=0,0,(G33-I33)*G$61)+IF(BQ33=0,0,(K33-M33)*K$61)+IF(BR33=0,0,(O33-Q33)*O$61)+IF(BS33=0,0,(S33-U33)*S$61)+IF(BT33=0,0,(W33-Y33)*W$61)+IF(BU33=0,0,(AA33-AC33)*AA$61)+IF(BV33=0,0,(AE33-AG33)*AE$61)+IF(BW33=0,0,(AI33-AK33)*AI$61)+IF(BX33=0,0,(AM33-AO33)*AM$61)+IF(BY33=0,0,(AQ33-AS33)*$AQ$61)+IF(BZ33=0,0,(AU33-AW33)*$AU$61)+IF(CA33=0,0,(AY33-BA33)*$AY$61)++IF(CB33=0,0,(BC33-BE33)*$BC$61)+IF(CC33=0,0,BG33)+IF(CD33=0,0,(BJ33-BL33)*$BC$61))</f>
        <v>-317480.75075321645</v>
      </c>
      <c r="CG33" s="241">
        <f>(D33-E33)*BO33+((G33-H33-(I33-J33))*G$61)*BP33+((K33-L33-(M33-N33))*K$61)*BQ33+((O33-P33-(Q33-R33))*O$61)*BR33+((S33-T33-(U33-V33))*S$61)*BS33+((W33-X33-(Y33-Z33))*W$61)*BT33+((AA33-AB33-(AC33-AD33))*AA$61)*BU33+((AE33-AF33-(AG33-AH33))*AE$61)*BV33+((AI33-AJ33-(AK33-AL33))*AI$61)*BW33+((AM33-AN33)*BX33-(AO33-AP33))*$AM$61+((AQ33-AR33)*BY33-(AS33-AT33))*$AQ$61+((AU33-AV33)*BZ33-(AW33-AX33))*$AU$61+((AY33-AZ33)*CA33-(BA33-BB33))*$AY$61+((BC33-BD33)*CB33-(BF33-BN33))*$BC$61+(BG33-BH33)*CC33+((BJ33-BK33)*CD33-(BL33-BM33))*$BC$61</f>
        <v>10515611.966035623</v>
      </c>
    </row>
    <row r="34" spans="1:85" ht="12.75" customHeight="1">
      <c r="A34" s="6"/>
      <c r="B34" s="3" t="s">
        <v>31</v>
      </c>
      <c r="C34" s="7">
        <v>30</v>
      </c>
      <c r="D34" s="37">
        <v>0</v>
      </c>
      <c r="E34" s="152"/>
      <c r="F34" s="153">
        <v>0</v>
      </c>
      <c r="G34" s="88">
        <v>20855.34</v>
      </c>
      <c r="H34" s="89"/>
      <c r="I34" s="128"/>
      <c r="J34" s="89"/>
      <c r="K34" s="90">
        <v>31716.79</v>
      </c>
      <c r="L34" s="91">
        <v>0</v>
      </c>
      <c r="M34" s="154"/>
      <c r="N34" s="92"/>
      <c r="O34" s="96">
        <v>45392.1</v>
      </c>
      <c r="P34" s="94"/>
      <c r="Q34" s="95"/>
      <c r="R34" s="94"/>
      <c r="S34" s="155">
        <v>55532</v>
      </c>
      <c r="T34" s="115"/>
      <c r="U34" s="155"/>
      <c r="V34" s="156"/>
      <c r="W34" s="58">
        <v>21527.58</v>
      </c>
      <c r="X34" s="58">
        <v>0</v>
      </c>
      <c r="Y34" s="58"/>
      <c r="Z34" s="59"/>
      <c r="AA34" s="77">
        <v>69879.69</v>
      </c>
      <c r="AB34" s="157">
        <v>0</v>
      </c>
      <c r="AC34" s="158"/>
      <c r="AD34" s="63"/>
      <c r="AE34" s="64">
        <v>167603.6</v>
      </c>
      <c r="AF34" s="64">
        <v>0</v>
      </c>
      <c r="AG34" s="159"/>
      <c r="AH34" s="62"/>
      <c r="AI34" s="155">
        <v>114363.29</v>
      </c>
      <c r="AJ34" s="155">
        <v>0</v>
      </c>
      <c r="AK34" s="155"/>
      <c r="AL34" s="156"/>
      <c r="AM34" s="49">
        <v>128319.80999999997</v>
      </c>
      <c r="AN34" s="49">
        <v>0</v>
      </c>
      <c r="AO34" s="49"/>
      <c r="AP34" s="50"/>
      <c r="AQ34" s="160">
        <v>45878.89</v>
      </c>
      <c r="AR34" s="200">
        <v>0</v>
      </c>
      <c r="AS34" s="200"/>
      <c r="AT34" s="200"/>
      <c r="AU34" s="212">
        <v>78988.76999999999</v>
      </c>
      <c r="AV34" s="212">
        <v>0</v>
      </c>
      <c r="AW34" s="212"/>
      <c r="AX34" s="212"/>
      <c r="AY34" s="130">
        <v>165321.32</v>
      </c>
      <c r="AZ34" s="130">
        <v>0</v>
      </c>
      <c r="BA34" s="130"/>
      <c r="BB34" s="130"/>
      <c r="BC34" s="147">
        <f>'[3]Resumen'!C33</f>
        <v>329359.54</v>
      </c>
      <c r="BD34" s="137"/>
      <c r="BE34" s="137"/>
      <c r="BF34" s="137"/>
      <c r="BG34" s="262"/>
      <c r="BH34" s="262"/>
      <c r="BI34" s="262"/>
      <c r="BJ34" s="228">
        <f>'[4]Resumen'!C33</f>
        <v>502319.06999999995</v>
      </c>
      <c r="BK34" s="228"/>
      <c r="BL34" s="228"/>
      <c r="BM34" s="228"/>
      <c r="BN34" s="26">
        <f>IF(D34=0,0,2001-(D34-F34)*C34/D34)</f>
        <v>0</v>
      </c>
      <c r="BO34" s="43">
        <f>IF((1-($CE$2-$BN34)/$C34)&gt;0,(1-($CE$2-$BN34)/$C34),0)</f>
        <v>0</v>
      </c>
      <c r="BP34" s="43">
        <f>IF((1-($CE$2-G$2)/$C34)&gt;0,(1-($CE$2-G$2)/$C34),0)</f>
        <v>0.5666666666666667</v>
      </c>
      <c r="BQ34" s="43">
        <f>IF((1-($CE$2-K$2)/$C34)&gt;0,(1-($CE$2-K$2)/$C34),0)</f>
        <v>0.6</v>
      </c>
      <c r="BR34" s="43">
        <f>IF((1-($CE$2-O$2)/$C34)&gt;0,(1-($CE$2-O$2)/$C34),0)</f>
        <v>0.6333333333333333</v>
      </c>
      <c r="BS34" s="43">
        <f>IF((1-($CE$2-S$2)/$C34)&gt;0,(1-($CE$2-S$2)/$C34),0)</f>
        <v>0.6666666666666667</v>
      </c>
      <c r="BT34" s="43">
        <f>IF((1-($CE$2-W$2)/$C34)&gt;0,(1-($CE$2-W$2)/$C34),0)</f>
        <v>0.7</v>
      </c>
      <c r="BU34" s="43">
        <f>IF((1-($CE$2-AA$2)/$C34)&gt;0,(1-($CE$2-AA$2)/$C34),0)</f>
        <v>0.7333333333333334</v>
      </c>
      <c r="BV34" s="43">
        <f>IF((1-($CE$2-AE$2)/$C34)&gt;0,(1-($CE$2-AE$2)/$C34),0)</f>
        <v>0.7666666666666666</v>
      </c>
      <c r="BW34" s="43">
        <f>IF((1-($CE$2-AI$2)/$C34)&gt;0,(1-($CE$2-AI$2)/$C34),0)</f>
        <v>0.8</v>
      </c>
      <c r="BX34" s="43">
        <f>IF((1-($CE$2-AM$2)/$C34)&gt;0,(1-($CE$2-AM$2)/$C34),0)</f>
        <v>0.8333333333333334</v>
      </c>
      <c r="BY34" s="43">
        <f>IF((1-($CE$2-AQ$2)/$C34)&gt;0,(1-($CE$2-AQ$2)/$C34),0)</f>
        <v>0.8666666666666667</v>
      </c>
      <c r="BZ34" s="43">
        <f>IF((1-($CE$2-AU$2)/$C34)&gt;0,(1-($CE$2-AU$2)/$C34),0)</f>
        <v>0.9</v>
      </c>
      <c r="CA34" s="43">
        <f>IF((1-($CE$2-AY$2)/$C34)&gt;0,(1-($CE$2-AY$2)/$C34),0)</f>
        <v>0.9333333333333333</v>
      </c>
      <c r="CB34" s="43">
        <f>IF((1-($CE$2-BC$2)/$C34)&gt;0,(1-($CE$2-BC$2)/$C34),0)</f>
        <v>0.9666666666666667</v>
      </c>
      <c r="CC34" s="43">
        <f>IF(BG34=0,0,1-($CE$2-(2014.5-(BG34-BI34)*C34/BG34))/C34)</f>
        <v>0</v>
      </c>
      <c r="CD34" s="43">
        <f>IF((1-($CE$2-BJ$2)/$C34)&gt;0,(1-($CE$2-BJ$2)/$C34),0)</f>
        <v>1</v>
      </c>
      <c r="CE34" s="241">
        <f>+D34-E34+(G34-I34)*G$61+(K34-M34)*K$61+(O34-Q34)*O$61+(S34-U34)*S$61+(W34-Y34)*W$61+(AA34-AC34)*AA$61+(AE34-AG34)*AE$61+(AI34-AK34)*AI$61+(AM34-AO34)*AM$61+(AQ34-AS34)*$AQ$61+(AU34-AW34)*$AU$61+(AY34-BA34)*$AY$61+(BC34-BE34)*$BC$61+BG34+(BJ34-BL34)*$BJ$61</f>
        <v>1304995.623286157</v>
      </c>
      <c r="CF34" s="241">
        <f>CE34-(IF(BO34=0,0,D34-E34)+IF(BP34=0,0,(G34-I34)*G$61)+IF(BQ34=0,0,(K34-M34)*K$61)+IF(BR34=0,0,(O34-Q34)*O$61)+IF(BS34=0,0,(S34-U34)*S$61)+IF(BT34=0,0,(W34-Y34)*W$61)+IF(BU34=0,0,(AA34-AC34)*AA$61)+IF(BV34=0,0,(AE34-AG34)*AE$61)+IF(BW34=0,0,(AI34-AK34)*AI$61)+IF(BX34=0,0,(AM34-AO34)*AM$61)+IF(BY34=0,0,(AQ34-AS34)*$AQ$61)+IF(BZ34=0,0,(AU34-AW34)*$AU$61)+IF(CA34=0,0,(AY34-BA34)*$AY$61)++IF(CB34=0,0,(BC34-BE34)*$BC$61)+IF(CC34=0,0,BG34)+IF(CD34=0,0,(BJ34-BL34)*$BC$61))</f>
        <v>-71143.70434849663</v>
      </c>
      <c r="CG34" s="241">
        <f>(D34-E34)*BO34+((G34-H34-(I34-J34))*G$61)*BP34+((K34-L34-(M34-N34))*K$61)*BQ34+((O34-P34-(Q34-R34))*O$61)*BR34+((S34-T34-(U34-V34))*S$61)*BS34+((W34-X34-(Y34-Z34))*W$61)*BT34+((AA34-AB34-(AC34-AD34))*AA$61)*BU34+((AE34-AF34-(AG34-AH34))*AE$61)*BV34+((AI34-AJ34-(AK34-AL34))*AI$61)*BW34+((AM34-AN34)*BX34-(AO34-AP34))*$AM$61+((AQ34-AR34)*BY34-(AS34-AT34))*$AQ$61+((AU34-AV34)*BZ34-(AW34-AX34))*$AU$61+((AY34-AZ34)*CA34-(BA34-BB34))*$AY$61+((BC34-BD34)*CB34-(BF34-BN34))*$BC$61+(BG34-BH34)*CC34+((BJ34-BK34)*CD34-(BL34-BM34))*$BC$61</f>
        <v>1211381.4443252163</v>
      </c>
    </row>
    <row r="35" spans="1:85" ht="12.75" customHeight="1">
      <c r="A35" s="6"/>
      <c r="B35" s="3" t="s">
        <v>50</v>
      </c>
      <c r="C35" s="7">
        <v>30</v>
      </c>
      <c r="D35" s="37">
        <v>10109999.26940603</v>
      </c>
      <c r="E35" s="152"/>
      <c r="F35" s="153">
        <v>6944775.122452748</v>
      </c>
      <c r="G35" s="88">
        <v>110095.16</v>
      </c>
      <c r="H35" s="89"/>
      <c r="I35" s="128"/>
      <c r="J35" s="89"/>
      <c r="K35" s="90">
        <v>147527.42</v>
      </c>
      <c r="L35" s="91">
        <v>20984</v>
      </c>
      <c r="M35" s="154"/>
      <c r="N35" s="92"/>
      <c r="O35" s="96">
        <v>202095.11</v>
      </c>
      <c r="P35" s="94"/>
      <c r="Q35" s="95"/>
      <c r="R35" s="94"/>
      <c r="S35" s="155">
        <v>159017</v>
      </c>
      <c r="T35" s="115"/>
      <c r="U35" s="155"/>
      <c r="V35" s="156"/>
      <c r="W35" s="58">
        <v>103233.12</v>
      </c>
      <c r="X35" s="58">
        <v>0</v>
      </c>
      <c r="Y35" s="58"/>
      <c r="Z35" s="59"/>
      <c r="AA35" s="77">
        <v>228601</v>
      </c>
      <c r="AB35" s="157">
        <v>0</v>
      </c>
      <c r="AC35" s="158"/>
      <c r="AD35" s="63"/>
      <c r="AE35" s="64">
        <v>200982</v>
      </c>
      <c r="AF35" s="64">
        <v>0</v>
      </c>
      <c r="AG35" s="159"/>
      <c r="AH35" s="62"/>
      <c r="AI35" s="155">
        <v>317412.79</v>
      </c>
      <c r="AJ35" s="155">
        <v>0</v>
      </c>
      <c r="AK35" s="155"/>
      <c r="AL35" s="156"/>
      <c r="AM35" s="49">
        <v>385355</v>
      </c>
      <c r="AN35" s="49">
        <v>0</v>
      </c>
      <c r="AO35" s="49"/>
      <c r="AP35" s="50"/>
      <c r="AQ35" s="160">
        <v>616660.66</v>
      </c>
      <c r="AR35" s="200">
        <v>0</v>
      </c>
      <c r="AS35" s="200"/>
      <c r="AT35" s="200"/>
      <c r="AU35" s="212">
        <v>343937.51999999996</v>
      </c>
      <c r="AV35" s="212">
        <v>0</v>
      </c>
      <c r="AW35" s="212"/>
      <c r="AX35" s="212"/>
      <c r="AY35" s="130">
        <v>322760.92000000004</v>
      </c>
      <c r="AZ35" s="130">
        <v>0</v>
      </c>
      <c r="BA35" s="130"/>
      <c r="BB35" s="130"/>
      <c r="BC35" s="147">
        <f>'[3]Resumen'!C34</f>
        <v>379311.01</v>
      </c>
      <c r="BD35" s="137"/>
      <c r="BE35" s="137"/>
      <c r="BF35" s="137"/>
      <c r="BG35" s="262">
        <f>+BH35</f>
        <v>173846.80269805776</v>
      </c>
      <c r="BH35" s="262">
        <v>173846.80269805776</v>
      </c>
      <c r="BI35" s="262">
        <f>0.4*327755.15</f>
        <v>131102.06000000003</v>
      </c>
      <c r="BJ35" s="228">
        <f>'[4]Resumen'!C34</f>
        <v>336121.92999999993</v>
      </c>
      <c r="BK35" s="228"/>
      <c r="BL35" s="228"/>
      <c r="BM35" s="228"/>
      <c r="BN35" s="26">
        <f>IF(D35=0,0,2001-(D35-F35)*C35/D35)</f>
        <v>1991.607642802117</v>
      </c>
      <c r="BO35" s="43">
        <f>IF((1-($CE$2-$BN35)/$C35)&gt;0,(1-($CE$2-$BN35)/$C35),0)</f>
        <v>0.22025476007056566</v>
      </c>
      <c r="BP35" s="43">
        <f>IF((1-($CE$2-G$2)/$C35)&gt;0,(1-($CE$2-G$2)/$C35),0)</f>
        <v>0.5666666666666667</v>
      </c>
      <c r="BQ35" s="43">
        <f>IF((1-($CE$2-K$2)/$C35)&gt;0,(1-($CE$2-K$2)/$C35),0)</f>
        <v>0.6</v>
      </c>
      <c r="BR35" s="43">
        <f>IF((1-($CE$2-O$2)/$C35)&gt;0,(1-($CE$2-O$2)/$C35),0)</f>
        <v>0.6333333333333333</v>
      </c>
      <c r="BS35" s="43">
        <f>IF((1-($CE$2-S$2)/$C35)&gt;0,(1-($CE$2-S$2)/$C35),0)</f>
        <v>0.6666666666666667</v>
      </c>
      <c r="BT35" s="43">
        <f>IF((1-($CE$2-W$2)/$C35)&gt;0,(1-($CE$2-W$2)/$C35),0)</f>
        <v>0.7</v>
      </c>
      <c r="BU35" s="43">
        <f>IF((1-($CE$2-AA$2)/$C35)&gt;0,(1-($CE$2-AA$2)/$C35),0)</f>
        <v>0.7333333333333334</v>
      </c>
      <c r="BV35" s="43">
        <f>IF((1-($CE$2-AE$2)/$C35)&gt;0,(1-($CE$2-AE$2)/$C35),0)</f>
        <v>0.7666666666666666</v>
      </c>
      <c r="BW35" s="43">
        <f>IF((1-($CE$2-AI$2)/$C35)&gt;0,(1-($CE$2-AI$2)/$C35),0)</f>
        <v>0.8</v>
      </c>
      <c r="BX35" s="43">
        <f>IF((1-($CE$2-AM$2)/$C35)&gt;0,(1-($CE$2-AM$2)/$C35),0)</f>
        <v>0.8333333333333334</v>
      </c>
      <c r="BY35" s="43">
        <f>IF((1-($CE$2-AQ$2)/$C35)&gt;0,(1-($CE$2-AQ$2)/$C35),0)</f>
        <v>0.8666666666666667</v>
      </c>
      <c r="BZ35" s="43">
        <f>IF((1-($CE$2-AU$2)/$C35)&gt;0,(1-($CE$2-AU$2)/$C35),0)</f>
        <v>0.9</v>
      </c>
      <c r="CA35" s="43">
        <f>IF((1-($CE$2-AY$2)/$C35)&gt;0,(1-($CE$2-AY$2)/$C35),0)</f>
        <v>0.9333333333333333</v>
      </c>
      <c r="CB35" s="43">
        <f>IF((1-($CE$2-BC$2)/$C35)&gt;0,(1-($CE$2-BC$2)/$C35),0)</f>
        <v>0.9666666666666667</v>
      </c>
      <c r="CC35" s="43">
        <f>IF(BG35=0,0,1-($CE$2-(2014.5-(BG35-BI35)*C35/BG35))/C35)</f>
        <v>0.737457412495731</v>
      </c>
      <c r="CD35" s="43">
        <f>IF((1-($CE$2-BJ$2)/$C35)&gt;0,(1-($CE$2-BJ$2)/$C35),0)</f>
        <v>1</v>
      </c>
      <c r="CE35" s="241">
        <f>+D35-E35+(G35-I35)*G$61+(K35-M35)*K$61+(O35-Q35)*O$61+(S35-U35)*S$61+(W35-Y35)*W$61+(AA35-AC35)*AA$61+(AE35-AG35)*AE$61+(AI35-AK35)*AI$61+(AM35-AO35)*AM$61+(AQ35-AS35)*$AQ$61+(AU35-AW35)*$AU$61+(AY35-BA35)*$AY$61+(BC35-BE35)*$BC$61+BG35+(BJ35-BL35)*$BJ$61</f>
        <v>13287958.436731318</v>
      </c>
      <c r="CF35" s="241">
        <f>CE35-(IF(BO35=0,0,D35-E35)+IF(BP35=0,0,(G35-I35)*G$61)+IF(BQ35=0,0,(K35-M35)*K$61)+IF(BR35=0,0,(O35-Q35)*O$61)+IF(BS35=0,0,(S35-U35)*S$61)+IF(BT35=0,0,(W35-Y35)*W$61)+IF(BU35=0,0,(AA35-AC35)*AA$61)+IF(BV35=0,0,(AE35-AG35)*AE$61)+IF(BW35=0,0,(AI35-AK35)*AI$61)+IF(BX35=0,0,(AM35-AO35)*AM$61)+IF(BY35=0,0,(AQ35-AS35)*$AQ$61)+IF(BZ35=0,0,(AU35-AW35)*$AU$61)+IF(CA35=0,0,(AY35-BA35)*$AY$61)++IF(CB35=0,0,(BC35-BE35)*$BC$61)+IF(CC35=0,0,BG35)+IF(CD35=0,0,(BJ35-BL35)*$BC$61))</f>
        <v>-47605.11921828054</v>
      </c>
      <c r="CG35" s="241">
        <f>(D35-E35)*BO35+((G35-H35-(I35-J35))*G$61)*BP35+((K35-L35-(M35-N35))*K$61)*BQ35+((O35-P35-(Q35-R35))*O$61)*BR35+((S35-T35-(U35-V35))*S$61)*BS35+((W35-X35-(Y35-Z35))*W$61)*BT35+((AA35-AB35-(AC35-AD35))*AA$61)*BU35+((AE35-AF35-(AG35-AH35))*AE$61)*BV35+((AI35-AJ35-(AK35-AL35))*AI$61)*BW35+((AM35-AN35)*BX35-(AO35-AP35))*$AM$61+((AQ35-AR35)*BY35-(AS35-AT35))*$AQ$61+((AU35-AV35)*BZ35-(AW35-AX35))*$AU$61+((AY35-AZ35)*CA35-(BA35-BB35))*$AY$61+((BC35-BD35)*CB35-(BF35-BN35))*$BC$61+(BG35-BH35)*CC35+((BJ35-BK35)*CD35-(BL35-BM35))*$BC$61</f>
        <v>4729403.520264831</v>
      </c>
    </row>
    <row r="36" spans="1:85" ht="12.75" customHeight="1">
      <c r="A36" s="6"/>
      <c r="B36" s="5" t="s">
        <v>32</v>
      </c>
      <c r="C36" s="16"/>
      <c r="D36" s="78">
        <v>0</v>
      </c>
      <c r="E36" s="110"/>
      <c r="F36" s="78">
        <v>0</v>
      </c>
      <c r="G36" s="105"/>
      <c r="H36" s="105"/>
      <c r="I36" s="105"/>
      <c r="J36" s="105"/>
      <c r="K36" s="106"/>
      <c r="L36" s="107">
        <v>0</v>
      </c>
      <c r="M36" s="107"/>
      <c r="N36" s="106"/>
      <c r="O36" s="108"/>
      <c r="P36" s="108"/>
      <c r="Q36" s="108"/>
      <c r="R36" s="108"/>
      <c r="S36" s="169"/>
      <c r="T36" s="169"/>
      <c r="U36" s="170"/>
      <c r="V36" s="171"/>
      <c r="W36" s="75"/>
      <c r="X36" s="74"/>
      <c r="Y36" s="75"/>
      <c r="Z36" s="74"/>
      <c r="AA36" s="76"/>
      <c r="AB36" s="76"/>
      <c r="AC36" s="172"/>
      <c r="AD36" s="76"/>
      <c r="AE36" s="50"/>
      <c r="AF36" s="50"/>
      <c r="AG36" s="53"/>
      <c r="AH36" s="50"/>
      <c r="AI36" s="170"/>
      <c r="AJ36" s="171"/>
      <c r="AK36" s="171"/>
      <c r="AL36" s="171"/>
      <c r="AM36" s="192">
        <v>0</v>
      </c>
      <c r="AN36" s="86">
        <v>0</v>
      </c>
      <c r="AO36" s="86"/>
      <c r="AP36" s="87"/>
      <c r="AQ36" s="209">
        <v>0</v>
      </c>
      <c r="AR36" s="204">
        <v>0</v>
      </c>
      <c r="AS36" s="204"/>
      <c r="AT36" s="204"/>
      <c r="AU36" s="220">
        <v>0</v>
      </c>
      <c r="AV36" s="216">
        <v>0</v>
      </c>
      <c r="AW36" s="216"/>
      <c r="AX36" s="221"/>
      <c r="AY36" s="129">
        <v>0</v>
      </c>
      <c r="AZ36" s="129">
        <v>0</v>
      </c>
      <c r="BA36" s="129"/>
      <c r="BB36" s="129"/>
      <c r="BC36" s="148"/>
      <c r="BD36" s="144"/>
      <c r="BE36" s="144"/>
      <c r="BF36" s="144"/>
      <c r="BG36" s="262"/>
      <c r="BH36" s="262"/>
      <c r="BI36" s="262"/>
      <c r="BJ36" s="228"/>
      <c r="BK36" s="228"/>
      <c r="BL36" s="228"/>
      <c r="BM36" s="228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243"/>
      <c r="CF36" s="243"/>
      <c r="CG36" s="243"/>
    </row>
    <row r="37" spans="1:85" ht="12.75" customHeight="1">
      <c r="A37" s="6"/>
      <c r="B37" s="24" t="s">
        <v>59</v>
      </c>
      <c r="C37" s="7">
        <v>10</v>
      </c>
      <c r="D37" s="37">
        <v>0</v>
      </c>
      <c r="E37" s="152"/>
      <c r="F37" s="37">
        <v>0</v>
      </c>
      <c r="G37" s="88">
        <v>0</v>
      </c>
      <c r="H37" s="88"/>
      <c r="I37" s="128"/>
      <c r="J37" s="88"/>
      <c r="K37" s="90">
        <v>0</v>
      </c>
      <c r="L37" s="109">
        <v>0</v>
      </c>
      <c r="M37" s="154"/>
      <c r="N37" s="90"/>
      <c r="O37" s="96">
        <v>0</v>
      </c>
      <c r="P37" s="173"/>
      <c r="Q37" s="95"/>
      <c r="R37" s="173"/>
      <c r="S37" s="155">
        <v>0</v>
      </c>
      <c r="T37" s="115"/>
      <c r="U37" s="155"/>
      <c r="V37" s="156"/>
      <c r="W37" s="58">
        <v>0</v>
      </c>
      <c r="X37" s="58">
        <v>0</v>
      </c>
      <c r="Y37" s="58"/>
      <c r="Z37" s="59"/>
      <c r="AA37" s="77">
        <v>0</v>
      </c>
      <c r="AB37" s="157">
        <v>0</v>
      </c>
      <c r="AC37" s="158"/>
      <c r="AD37" s="63"/>
      <c r="AE37" s="64">
        <v>0</v>
      </c>
      <c r="AF37" s="64">
        <v>0</v>
      </c>
      <c r="AG37" s="159"/>
      <c r="AH37" s="62"/>
      <c r="AI37" s="155">
        <v>0</v>
      </c>
      <c r="AJ37" s="155">
        <v>0</v>
      </c>
      <c r="AK37" s="155"/>
      <c r="AL37" s="156"/>
      <c r="AM37" s="49">
        <v>0</v>
      </c>
      <c r="AN37" s="49">
        <v>0</v>
      </c>
      <c r="AO37" s="49"/>
      <c r="AP37" s="50"/>
      <c r="AQ37" s="160">
        <v>0</v>
      </c>
      <c r="AR37" s="200">
        <v>0</v>
      </c>
      <c r="AS37" s="200"/>
      <c r="AT37" s="200"/>
      <c r="AU37" s="212">
        <v>0</v>
      </c>
      <c r="AV37" s="212">
        <v>0</v>
      </c>
      <c r="AW37" s="212"/>
      <c r="AX37" s="212"/>
      <c r="AY37" s="130">
        <v>0</v>
      </c>
      <c r="AZ37" s="130">
        <v>0</v>
      </c>
      <c r="BA37" s="130"/>
      <c r="BB37" s="130"/>
      <c r="BC37" s="147">
        <f>'[3]Resumen'!$C$38</f>
        <v>0</v>
      </c>
      <c r="BD37" s="137"/>
      <c r="BE37" s="137"/>
      <c r="BF37" s="137"/>
      <c r="BG37" s="262"/>
      <c r="BH37" s="262"/>
      <c r="BI37" s="262"/>
      <c r="BJ37" s="228">
        <f>'[4]Resumen'!$C$38</f>
        <v>0</v>
      </c>
      <c r="BK37" s="228"/>
      <c r="BL37" s="228"/>
      <c r="BM37" s="228"/>
      <c r="BN37" s="26">
        <f aca="true" t="shared" si="40" ref="BN37:BN44">IF(D37=0,0,2001-(D37-F37)*C37/D37)</f>
        <v>0</v>
      </c>
      <c r="BO37" s="43">
        <f aca="true" t="shared" si="41" ref="BO37:BO44">IF((1-($CE$2-$BN37)/$C37)&gt;0,(1-($CE$2-$BN37)/$C37),0)</f>
        <v>0</v>
      </c>
      <c r="BP37" s="43">
        <f aca="true" t="shared" si="42" ref="BP37:BP44">IF((1-($CE$2-G$2)/$C37)&gt;0,(1-($CE$2-G$2)/$C37),0)</f>
        <v>0</v>
      </c>
      <c r="BQ37" s="43">
        <f aca="true" t="shared" si="43" ref="BQ37:BQ44">IF((1-($CE$2-K$2)/$C37)&gt;0,(1-($CE$2-K$2)/$C37),0)</f>
        <v>0</v>
      </c>
      <c r="BR37" s="43">
        <f aca="true" t="shared" si="44" ref="BR37:BR44">IF((1-($CE$2-O$2)/$C37)&gt;0,(1-($CE$2-O$2)/$C37),0)</f>
        <v>0</v>
      </c>
      <c r="BS37" s="43">
        <f aca="true" t="shared" si="45" ref="BS37:BS44">IF((1-($CE$2-S$2)/$C37)&gt;0,(1-($CE$2-S$2)/$C37),0)</f>
        <v>0</v>
      </c>
      <c r="BT37" s="43">
        <f aca="true" t="shared" si="46" ref="BT37:BT44">IF((1-($CE$2-W$2)/$C37)&gt;0,(1-($CE$2-W$2)/$C37),0)</f>
        <v>0.09999999999999998</v>
      </c>
      <c r="BU37" s="43">
        <f aca="true" t="shared" si="47" ref="BU37:BU44">IF((1-($CE$2-AA$2)/$C37)&gt;0,(1-($CE$2-AA$2)/$C37),0)</f>
        <v>0.19999999999999996</v>
      </c>
      <c r="BV37" s="43">
        <f aca="true" t="shared" si="48" ref="BV37:BV44">IF((1-($CE$2-AE$2)/$C37)&gt;0,(1-($CE$2-AE$2)/$C37),0)</f>
        <v>0.30000000000000004</v>
      </c>
      <c r="BW37" s="43">
        <f aca="true" t="shared" si="49" ref="BW37:BW44">IF((1-($CE$2-AI$2)/$C37)&gt;0,(1-($CE$2-AI$2)/$C37),0)</f>
        <v>0.4</v>
      </c>
      <c r="BX37" s="43">
        <f aca="true" t="shared" si="50" ref="BX37:BX44">IF((1-($CE$2-AM$2)/$C37)&gt;0,(1-($CE$2-AM$2)/$C37),0)</f>
        <v>0.5</v>
      </c>
      <c r="BY37" s="43">
        <f aca="true" t="shared" si="51" ref="BY37:BY44">IF((1-($CE$2-AQ$2)/$C37)&gt;0,(1-($CE$2-AQ$2)/$C37),0)</f>
        <v>0.6</v>
      </c>
      <c r="BZ37" s="43">
        <f aca="true" t="shared" si="52" ref="BZ37:BZ44">IF((1-($CE$2-AU$2)/$C37)&gt;0,(1-($CE$2-AU$2)/$C37),0)</f>
        <v>0.7</v>
      </c>
      <c r="CA37" s="43">
        <f aca="true" t="shared" si="53" ref="CA37:CA44">IF((1-($CE$2-AY$2)/$C37)&gt;0,(1-($CE$2-AY$2)/$C37),0)</f>
        <v>0.8</v>
      </c>
      <c r="CB37" s="43">
        <f aca="true" t="shared" si="54" ref="CB37:CB44">IF((1-($CE$2-BC$2)/$C37)&gt;0,(1-($CE$2-BC$2)/$C37),0)</f>
        <v>0.9</v>
      </c>
      <c r="CC37" s="43">
        <f aca="true" t="shared" si="55" ref="CC37:CC44">IF(BG37=0,0,1-($CE$2-(2014.5-(BG37-BI37)*C37/BG37))/C37)</f>
        <v>0</v>
      </c>
      <c r="CD37" s="43">
        <f aca="true" t="shared" si="56" ref="CD37:CD44">IF((1-($CE$2-BJ$2)/$C37)&gt;0,(1-($CE$2-BJ$2)/$C37),0)</f>
        <v>1</v>
      </c>
      <c r="CE37" s="241">
        <f aca="true" t="shared" si="57" ref="CE37:CE44">+D37-E37+(G37-I37)*G$61+(K37-M37)*K$61+(O37-Q37)*O$61+(S37-U37)*S$61+(W37-Y37)*W$61+(AA37-AC37)*AA$61+(AE37-AG37)*AE$61+(AI37-AK37)*AI$61+(AM37-AO37)*AM$61+(AQ37-AS37)*$AQ$61+(AU37-AW37)*$AU$61+(AY37-BA37)*$AY$61+(BC37-BE37)*$BC$61+BG37+(BJ37-BL37)*$BJ$61</f>
        <v>0</v>
      </c>
      <c r="CF37" s="241">
        <f aca="true" t="shared" si="58" ref="CF37:CF44">CE37-(IF(BO37=0,0,D37-E37)+IF(BP37=0,0,(G37-I37)*G$61)+IF(BQ37=0,0,(K37-M37)*K$61)+IF(BR37=0,0,(O37-Q37)*O$61)+IF(BS37=0,0,(S37-U37)*S$61)+IF(BT37=0,0,(W37-Y37)*W$61)+IF(BU37=0,0,(AA37-AC37)*AA$61)+IF(BV37=0,0,(AE37-AG37)*AE$61)+IF(BW37=0,0,(AI37-AK37)*AI$61)+IF(BX37=0,0,(AM37-AO37)*AM$61)+IF(BY37=0,0,(AQ37-AS37)*$AQ$61)+IF(BZ37=0,0,(AU37-AW37)*$AU$61)+IF(CA37=0,0,(AY37-BA37)*$AY$61)++IF(CB37=0,0,(BC37-BE37)*$BC$61)+IF(CC37=0,0,BG37)+IF(CD37=0,0,(BJ37-BL37)*$BC$61))</f>
        <v>0</v>
      </c>
      <c r="CG37" s="241">
        <f aca="true" t="shared" si="59" ref="CG37:CG44">(D37-E37)*BO37+((G37-H37-(I37-J37))*G$61)*BP37+((K37-L37-(M37-N37))*K$61)*BQ37+((O37-P37-(Q37-R37))*O$61)*BR37+((S37-T37-(U37-V37))*S$61)*BS37+((W37-X37-(Y37-Z37))*W$61)*BT37+((AA37-AB37-(AC37-AD37))*AA$61)*BU37+((AE37-AF37-(AG37-AH37))*AE$61)*BV37+((AI37-AJ37-(AK37-AL37))*AI$61)*BW37+((AM37-AN37)*BX37-(AO37-AP37))*$AM$61+((AQ37-AR37)*BY37-(AS37-AT37))*$AQ$61+((AU37-AV37)*BZ37-(AW37-AX37))*$AU$61+((AY37-AZ37)*CA37-(BA37-BB37))*$AY$61+((BC37-BD37)*CB37-(BF37-BN37))*$BC$61+(BG37-BH37)*CC37+((BJ37-BK37)*CD37-(BL37-BM37))*$BC$61</f>
        <v>0</v>
      </c>
    </row>
    <row r="38" spans="1:85" ht="12.75" customHeight="1">
      <c r="A38" s="6"/>
      <c r="B38" s="24" t="s">
        <v>12</v>
      </c>
      <c r="C38" s="7">
        <v>5</v>
      </c>
      <c r="D38" s="37">
        <v>0</v>
      </c>
      <c r="E38" s="152"/>
      <c r="F38" s="37">
        <v>0</v>
      </c>
      <c r="G38" s="88">
        <v>0</v>
      </c>
      <c r="H38" s="88"/>
      <c r="I38" s="128"/>
      <c r="J38" s="88"/>
      <c r="K38" s="90">
        <v>0</v>
      </c>
      <c r="L38" s="109">
        <v>0</v>
      </c>
      <c r="M38" s="154"/>
      <c r="N38" s="90"/>
      <c r="O38" s="96">
        <v>0</v>
      </c>
      <c r="P38" s="173"/>
      <c r="Q38" s="95"/>
      <c r="R38" s="173"/>
      <c r="S38" s="155">
        <v>0</v>
      </c>
      <c r="T38" s="115"/>
      <c r="U38" s="155"/>
      <c r="V38" s="156"/>
      <c r="W38" s="58">
        <v>0</v>
      </c>
      <c r="X38" s="58">
        <v>0</v>
      </c>
      <c r="Y38" s="58"/>
      <c r="Z38" s="59"/>
      <c r="AA38" s="77">
        <v>0</v>
      </c>
      <c r="AB38" s="157">
        <v>0</v>
      </c>
      <c r="AC38" s="158"/>
      <c r="AD38" s="63"/>
      <c r="AE38" s="64">
        <v>0</v>
      </c>
      <c r="AF38" s="64">
        <v>0</v>
      </c>
      <c r="AG38" s="159"/>
      <c r="AH38" s="62"/>
      <c r="AI38" s="155">
        <v>0</v>
      </c>
      <c r="AJ38" s="155">
        <v>0</v>
      </c>
      <c r="AK38" s="155"/>
      <c r="AL38" s="156"/>
      <c r="AM38" s="49">
        <v>0</v>
      </c>
      <c r="AN38" s="49">
        <v>0</v>
      </c>
      <c r="AO38" s="49"/>
      <c r="AP38" s="50"/>
      <c r="AQ38" s="160">
        <v>0</v>
      </c>
      <c r="AR38" s="200">
        <v>0</v>
      </c>
      <c r="AS38" s="200"/>
      <c r="AT38" s="200"/>
      <c r="AU38" s="212">
        <v>0</v>
      </c>
      <c r="AV38" s="212">
        <v>0</v>
      </c>
      <c r="AW38" s="212"/>
      <c r="AX38" s="212"/>
      <c r="AY38" s="130">
        <v>13307.93</v>
      </c>
      <c r="AZ38" s="130">
        <v>0</v>
      </c>
      <c r="BA38" s="130"/>
      <c r="BB38" s="130"/>
      <c r="BC38" s="147"/>
      <c r="BD38" s="137"/>
      <c r="BE38" s="137"/>
      <c r="BF38" s="137"/>
      <c r="BG38" s="262"/>
      <c r="BH38" s="262"/>
      <c r="BI38" s="262"/>
      <c r="BJ38" s="228"/>
      <c r="BK38" s="228"/>
      <c r="BL38" s="228"/>
      <c r="BM38" s="228"/>
      <c r="BN38" s="26">
        <f t="shared" si="40"/>
        <v>0</v>
      </c>
      <c r="BO38" s="43">
        <f t="shared" si="41"/>
        <v>0</v>
      </c>
      <c r="BP38" s="43">
        <f t="shared" si="42"/>
        <v>0</v>
      </c>
      <c r="BQ38" s="43">
        <f t="shared" si="43"/>
        <v>0</v>
      </c>
      <c r="BR38" s="43">
        <f t="shared" si="44"/>
        <v>0</v>
      </c>
      <c r="BS38" s="43">
        <f t="shared" si="45"/>
        <v>0</v>
      </c>
      <c r="BT38" s="43">
        <f t="shared" si="46"/>
        <v>0</v>
      </c>
      <c r="BU38" s="43">
        <f t="shared" si="47"/>
        <v>0</v>
      </c>
      <c r="BV38" s="43">
        <f t="shared" si="48"/>
        <v>0</v>
      </c>
      <c r="BW38" s="43">
        <f t="shared" si="49"/>
        <v>0</v>
      </c>
      <c r="BX38" s="43">
        <f t="shared" si="50"/>
        <v>0</v>
      </c>
      <c r="BY38" s="43">
        <f t="shared" si="51"/>
        <v>0.19999999999999996</v>
      </c>
      <c r="BZ38" s="43">
        <f t="shared" si="52"/>
        <v>0.4</v>
      </c>
      <c r="CA38" s="43">
        <f t="shared" si="53"/>
        <v>0.6</v>
      </c>
      <c r="CB38" s="43">
        <f t="shared" si="54"/>
        <v>0.8</v>
      </c>
      <c r="CC38" s="43">
        <f t="shared" si="55"/>
        <v>0</v>
      </c>
      <c r="CD38" s="43">
        <f t="shared" si="56"/>
        <v>1</v>
      </c>
      <c r="CE38" s="241">
        <f t="shared" si="57"/>
        <v>7670.868980967576</v>
      </c>
      <c r="CF38" s="241">
        <f t="shared" si="58"/>
        <v>0</v>
      </c>
      <c r="CG38" s="241">
        <f t="shared" si="59"/>
        <v>4602.521388580545</v>
      </c>
    </row>
    <row r="39" spans="1:85" ht="12.75" customHeight="1">
      <c r="A39" s="6"/>
      <c r="B39" s="24" t="s">
        <v>39</v>
      </c>
      <c r="C39" s="7">
        <v>1000</v>
      </c>
      <c r="D39" s="37">
        <v>0</v>
      </c>
      <c r="E39" s="152"/>
      <c r="F39" s="37">
        <v>0</v>
      </c>
      <c r="G39" s="88">
        <v>0</v>
      </c>
      <c r="H39" s="88"/>
      <c r="I39" s="128"/>
      <c r="J39" s="88"/>
      <c r="K39" s="90">
        <v>0</v>
      </c>
      <c r="L39" s="109">
        <v>0</v>
      </c>
      <c r="M39" s="154"/>
      <c r="N39" s="90"/>
      <c r="O39" s="96">
        <v>0</v>
      </c>
      <c r="P39" s="173"/>
      <c r="Q39" s="95"/>
      <c r="R39" s="173"/>
      <c r="S39" s="155">
        <v>0</v>
      </c>
      <c r="T39" s="115"/>
      <c r="U39" s="155"/>
      <c r="V39" s="156"/>
      <c r="W39" s="58">
        <v>0</v>
      </c>
      <c r="X39" s="58">
        <v>0</v>
      </c>
      <c r="Y39" s="58"/>
      <c r="Z39" s="59"/>
      <c r="AA39" s="77">
        <v>0</v>
      </c>
      <c r="AB39" s="157">
        <v>0</v>
      </c>
      <c r="AC39" s="158"/>
      <c r="AD39" s="63"/>
      <c r="AE39" s="64">
        <v>0</v>
      </c>
      <c r="AF39" s="64">
        <v>0</v>
      </c>
      <c r="AG39" s="159"/>
      <c r="AH39" s="62"/>
      <c r="AI39" s="155">
        <v>0</v>
      </c>
      <c r="AJ39" s="155">
        <v>0</v>
      </c>
      <c r="AK39" s="155"/>
      <c r="AL39" s="156"/>
      <c r="AM39" s="49">
        <v>0</v>
      </c>
      <c r="AN39" s="49">
        <v>0</v>
      </c>
      <c r="AO39" s="49"/>
      <c r="AP39" s="50"/>
      <c r="AQ39" s="160">
        <v>0</v>
      </c>
      <c r="AR39" s="200">
        <v>0</v>
      </c>
      <c r="AS39" s="200"/>
      <c r="AT39" s="200"/>
      <c r="AU39" s="212">
        <v>0</v>
      </c>
      <c r="AV39" s="212">
        <v>0</v>
      </c>
      <c r="AW39" s="212"/>
      <c r="AX39" s="212"/>
      <c r="AY39" s="130">
        <v>0</v>
      </c>
      <c r="AZ39" s="130">
        <v>0</v>
      </c>
      <c r="BA39" s="130"/>
      <c r="BB39" s="130"/>
      <c r="BC39" s="147"/>
      <c r="BD39" s="137"/>
      <c r="BE39" s="137"/>
      <c r="BF39" s="137"/>
      <c r="BG39" s="262"/>
      <c r="BH39" s="262"/>
      <c r="BI39" s="262"/>
      <c r="BJ39" s="228"/>
      <c r="BK39" s="228"/>
      <c r="BL39" s="228"/>
      <c r="BM39" s="228"/>
      <c r="BN39" s="26">
        <f t="shared" si="40"/>
        <v>0</v>
      </c>
      <c r="BO39" s="43">
        <f t="shared" si="41"/>
        <v>0</v>
      </c>
      <c r="BP39" s="43">
        <f t="shared" si="42"/>
        <v>0.987</v>
      </c>
      <c r="BQ39" s="43">
        <f t="shared" si="43"/>
        <v>0.988</v>
      </c>
      <c r="BR39" s="43">
        <f t="shared" si="44"/>
        <v>0.989</v>
      </c>
      <c r="BS39" s="43">
        <f t="shared" si="45"/>
        <v>0.99</v>
      </c>
      <c r="BT39" s="43">
        <f t="shared" si="46"/>
        <v>0.991</v>
      </c>
      <c r="BU39" s="43">
        <f t="shared" si="47"/>
        <v>0.992</v>
      </c>
      <c r="BV39" s="43">
        <f t="shared" si="48"/>
        <v>0.993</v>
      </c>
      <c r="BW39" s="43">
        <f t="shared" si="49"/>
        <v>0.994</v>
      </c>
      <c r="BX39" s="43">
        <f t="shared" si="50"/>
        <v>0.995</v>
      </c>
      <c r="BY39" s="43">
        <f t="shared" si="51"/>
        <v>0.996</v>
      </c>
      <c r="BZ39" s="43">
        <f t="shared" si="52"/>
        <v>0.997</v>
      </c>
      <c r="CA39" s="43">
        <f t="shared" si="53"/>
        <v>0.998</v>
      </c>
      <c r="CB39" s="43">
        <f t="shared" si="54"/>
        <v>0.999</v>
      </c>
      <c r="CC39" s="43">
        <f t="shared" si="55"/>
        <v>0</v>
      </c>
      <c r="CD39" s="43">
        <f t="shared" si="56"/>
        <v>1</v>
      </c>
      <c r="CE39" s="241">
        <f t="shared" si="57"/>
        <v>0</v>
      </c>
      <c r="CF39" s="241">
        <f t="shared" si="58"/>
        <v>0</v>
      </c>
      <c r="CG39" s="241">
        <f t="shared" si="59"/>
        <v>0</v>
      </c>
    </row>
    <row r="40" spans="1:85" ht="12.75" customHeight="1">
      <c r="A40" s="6"/>
      <c r="B40" s="24" t="s">
        <v>9</v>
      </c>
      <c r="C40" s="7">
        <v>40</v>
      </c>
      <c r="D40" s="37">
        <v>0</v>
      </c>
      <c r="E40" s="152"/>
      <c r="F40" s="37">
        <v>0</v>
      </c>
      <c r="G40" s="88">
        <v>0</v>
      </c>
      <c r="H40" s="88"/>
      <c r="I40" s="128"/>
      <c r="J40" s="88"/>
      <c r="K40" s="90">
        <v>0</v>
      </c>
      <c r="L40" s="109">
        <v>0</v>
      </c>
      <c r="M40" s="154"/>
      <c r="N40" s="90"/>
      <c r="O40" s="96">
        <v>0</v>
      </c>
      <c r="P40" s="173"/>
      <c r="Q40" s="95"/>
      <c r="R40" s="173"/>
      <c r="S40" s="155">
        <v>0</v>
      </c>
      <c r="T40" s="115"/>
      <c r="U40" s="155"/>
      <c r="V40" s="156"/>
      <c r="W40" s="58">
        <v>0</v>
      </c>
      <c r="X40" s="58">
        <v>0</v>
      </c>
      <c r="Y40" s="58"/>
      <c r="Z40" s="59"/>
      <c r="AA40" s="77">
        <v>0</v>
      </c>
      <c r="AB40" s="157">
        <v>0</v>
      </c>
      <c r="AC40" s="158"/>
      <c r="AD40" s="63"/>
      <c r="AE40" s="64">
        <v>0</v>
      </c>
      <c r="AF40" s="64">
        <v>0</v>
      </c>
      <c r="AG40" s="159"/>
      <c r="AH40" s="62"/>
      <c r="AI40" s="155">
        <v>0</v>
      </c>
      <c r="AJ40" s="155">
        <v>0</v>
      </c>
      <c r="AK40" s="155"/>
      <c r="AL40" s="156"/>
      <c r="AM40" s="49">
        <v>0</v>
      </c>
      <c r="AN40" s="49">
        <v>0</v>
      </c>
      <c r="AO40" s="49"/>
      <c r="AP40" s="50"/>
      <c r="AQ40" s="160">
        <v>0</v>
      </c>
      <c r="AR40" s="200">
        <v>0</v>
      </c>
      <c r="AS40" s="200"/>
      <c r="AT40" s="200"/>
      <c r="AU40" s="212">
        <v>0</v>
      </c>
      <c r="AV40" s="212">
        <v>0</v>
      </c>
      <c r="AW40" s="212"/>
      <c r="AX40" s="212"/>
      <c r="AY40" s="130">
        <v>0</v>
      </c>
      <c r="AZ40" s="130">
        <v>0</v>
      </c>
      <c r="BA40" s="130"/>
      <c r="BB40" s="130"/>
      <c r="BC40" s="147"/>
      <c r="BD40" s="137"/>
      <c r="BE40" s="137"/>
      <c r="BF40" s="137"/>
      <c r="BG40" s="262"/>
      <c r="BH40" s="262"/>
      <c r="BI40" s="262"/>
      <c r="BJ40" s="228"/>
      <c r="BK40" s="228"/>
      <c r="BL40" s="228"/>
      <c r="BM40" s="228"/>
      <c r="BN40" s="26">
        <f t="shared" si="40"/>
        <v>0</v>
      </c>
      <c r="BO40" s="43">
        <f t="shared" si="41"/>
        <v>0</v>
      </c>
      <c r="BP40" s="43">
        <f t="shared" si="42"/>
        <v>0.675</v>
      </c>
      <c r="BQ40" s="43">
        <f t="shared" si="43"/>
        <v>0.7</v>
      </c>
      <c r="BR40" s="43">
        <f t="shared" si="44"/>
        <v>0.725</v>
      </c>
      <c r="BS40" s="43">
        <f t="shared" si="45"/>
        <v>0.75</v>
      </c>
      <c r="BT40" s="43">
        <f t="shared" si="46"/>
        <v>0.775</v>
      </c>
      <c r="BU40" s="43">
        <f t="shared" si="47"/>
        <v>0.8</v>
      </c>
      <c r="BV40" s="43">
        <f t="shared" si="48"/>
        <v>0.825</v>
      </c>
      <c r="BW40" s="43">
        <f t="shared" si="49"/>
        <v>0.85</v>
      </c>
      <c r="BX40" s="43">
        <f t="shared" si="50"/>
        <v>0.875</v>
      </c>
      <c r="BY40" s="43">
        <f t="shared" si="51"/>
        <v>0.9</v>
      </c>
      <c r="BZ40" s="43">
        <f t="shared" si="52"/>
        <v>0.925</v>
      </c>
      <c r="CA40" s="43">
        <f t="shared" si="53"/>
        <v>0.95</v>
      </c>
      <c r="CB40" s="43">
        <f t="shared" si="54"/>
        <v>0.975</v>
      </c>
      <c r="CC40" s="43">
        <f t="shared" si="55"/>
        <v>0</v>
      </c>
      <c r="CD40" s="43">
        <f t="shared" si="56"/>
        <v>1</v>
      </c>
      <c r="CE40" s="241">
        <f t="shared" si="57"/>
        <v>0</v>
      </c>
      <c r="CF40" s="241">
        <f t="shared" si="58"/>
        <v>0</v>
      </c>
      <c r="CG40" s="241">
        <f t="shared" si="59"/>
        <v>0</v>
      </c>
    </row>
    <row r="41" spans="1:85" ht="12.75" customHeight="1">
      <c r="A41" s="6"/>
      <c r="B41" s="3" t="s">
        <v>51</v>
      </c>
      <c r="C41" s="7">
        <v>10</v>
      </c>
      <c r="D41" s="37">
        <v>68012.53229779568</v>
      </c>
      <c r="E41" s="152"/>
      <c r="F41" s="153">
        <v>0</v>
      </c>
      <c r="G41" s="88">
        <v>8156.81</v>
      </c>
      <c r="H41" s="89"/>
      <c r="I41" s="128"/>
      <c r="J41" s="89"/>
      <c r="K41" s="90">
        <v>72957</v>
      </c>
      <c r="L41" s="91">
        <v>0</v>
      </c>
      <c r="M41" s="154"/>
      <c r="N41" s="92"/>
      <c r="O41" s="96">
        <v>70981</v>
      </c>
      <c r="P41" s="94"/>
      <c r="Q41" s="95"/>
      <c r="R41" s="94"/>
      <c r="S41" s="155">
        <v>43325</v>
      </c>
      <c r="T41" s="115"/>
      <c r="U41" s="155"/>
      <c r="V41" s="156"/>
      <c r="W41" s="58">
        <v>0</v>
      </c>
      <c r="X41" s="58">
        <v>0</v>
      </c>
      <c r="Y41" s="58"/>
      <c r="Z41" s="59"/>
      <c r="AA41" s="77">
        <v>0</v>
      </c>
      <c r="AB41" s="157">
        <v>0</v>
      </c>
      <c r="AC41" s="158"/>
      <c r="AD41" s="63"/>
      <c r="AE41" s="64">
        <v>48894</v>
      </c>
      <c r="AF41" s="64">
        <v>0</v>
      </c>
      <c r="AG41" s="159"/>
      <c r="AH41" s="62"/>
      <c r="AI41" s="155">
        <v>43891.280000000006</v>
      </c>
      <c r="AJ41" s="155">
        <v>0</v>
      </c>
      <c r="AK41" s="155"/>
      <c r="AL41" s="156"/>
      <c r="AM41" s="49">
        <v>15184</v>
      </c>
      <c r="AN41" s="49">
        <v>0</v>
      </c>
      <c r="AO41" s="49"/>
      <c r="AP41" s="50"/>
      <c r="AQ41" s="160">
        <v>15539.74</v>
      </c>
      <c r="AR41" s="200">
        <v>0</v>
      </c>
      <c r="AS41" s="200"/>
      <c r="AT41" s="200"/>
      <c r="AU41" s="212">
        <v>11462.5</v>
      </c>
      <c r="AV41" s="212">
        <v>0</v>
      </c>
      <c r="AW41" s="212"/>
      <c r="AX41" s="212"/>
      <c r="AY41" s="130">
        <v>13307.93</v>
      </c>
      <c r="AZ41" s="130">
        <v>0</v>
      </c>
      <c r="BA41" s="130"/>
      <c r="BB41" s="130"/>
      <c r="BC41" s="147">
        <f>'[3]Resumen'!C36</f>
        <v>326558.83</v>
      </c>
      <c r="BD41" s="137"/>
      <c r="BE41" s="137"/>
      <c r="BF41" s="137"/>
      <c r="BG41" s="262"/>
      <c r="BH41" s="262"/>
      <c r="BI41" s="262"/>
      <c r="BJ41" s="228">
        <f>'[4]Resumen'!C36</f>
        <v>848385</v>
      </c>
      <c r="BK41" s="228"/>
      <c r="BL41" s="228"/>
      <c r="BM41" s="228"/>
      <c r="BN41" s="26">
        <f t="shared" si="40"/>
        <v>1991</v>
      </c>
      <c r="BO41" s="43">
        <f t="shared" si="41"/>
        <v>0</v>
      </c>
      <c r="BP41" s="43">
        <f t="shared" si="42"/>
        <v>0</v>
      </c>
      <c r="BQ41" s="43">
        <f t="shared" si="43"/>
        <v>0</v>
      </c>
      <c r="BR41" s="43">
        <f t="shared" si="44"/>
        <v>0</v>
      </c>
      <c r="BS41" s="43">
        <f t="shared" si="45"/>
        <v>0</v>
      </c>
      <c r="BT41" s="43">
        <f t="shared" si="46"/>
        <v>0.09999999999999998</v>
      </c>
      <c r="BU41" s="43">
        <f t="shared" si="47"/>
        <v>0.19999999999999996</v>
      </c>
      <c r="BV41" s="43">
        <f t="shared" si="48"/>
        <v>0.30000000000000004</v>
      </c>
      <c r="BW41" s="43">
        <f t="shared" si="49"/>
        <v>0.4</v>
      </c>
      <c r="BX41" s="43">
        <f t="shared" si="50"/>
        <v>0.5</v>
      </c>
      <c r="BY41" s="43">
        <f t="shared" si="51"/>
        <v>0.6</v>
      </c>
      <c r="BZ41" s="43">
        <f t="shared" si="52"/>
        <v>0.7</v>
      </c>
      <c r="CA41" s="43">
        <f t="shared" si="53"/>
        <v>0.8</v>
      </c>
      <c r="CB41" s="43">
        <f t="shared" si="54"/>
        <v>0.9</v>
      </c>
      <c r="CC41" s="43">
        <f t="shared" si="55"/>
        <v>0</v>
      </c>
      <c r="CD41" s="43">
        <f t="shared" si="56"/>
        <v>1</v>
      </c>
      <c r="CE41" s="241">
        <f t="shared" si="57"/>
        <v>1138847.5796503688</v>
      </c>
      <c r="CF41" s="241">
        <f t="shared" si="58"/>
        <v>118304.1309076692</v>
      </c>
      <c r="CG41" s="241">
        <f t="shared" si="59"/>
        <v>930825.3810947038</v>
      </c>
    </row>
    <row r="42" spans="1:85" ht="12.75" customHeight="1">
      <c r="A42" s="6"/>
      <c r="B42" s="3" t="s">
        <v>52</v>
      </c>
      <c r="C42" s="7">
        <v>22</v>
      </c>
      <c r="D42" s="37">
        <v>0</v>
      </c>
      <c r="E42" s="152"/>
      <c r="F42" s="84">
        <v>0</v>
      </c>
      <c r="G42" s="88">
        <v>0</v>
      </c>
      <c r="H42" s="89"/>
      <c r="I42" s="128"/>
      <c r="J42" s="89"/>
      <c r="K42" s="90">
        <v>0</v>
      </c>
      <c r="L42" s="91">
        <v>0</v>
      </c>
      <c r="M42" s="154"/>
      <c r="N42" s="92"/>
      <c r="O42" s="96">
        <v>0</v>
      </c>
      <c r="P42" s="94"/>
      <c r="Q42" s="95"/>
      <c r="R42" s="94"/>
      <c r="S42" s="155">
        <v>0</v>
      </c>
      <c r="T42" s="115"/>
      <c r="U42" s="155"/>
      <c r="V42" s="156"/>
      <c r="W42" s="58">
        <v>0</v>
      </c>
      <c r="X42" s="58">
        <v>0</v>
      </c>
      <c r="Y42" s="58"/>
      <c r="Z42" s="59"/>
      <c r="AA42" s="77">
        <v>0</v>
      </c>
      <c r="AB42" s="157">
        <v>0</v>
      </c>
      <c r="AC42" s="158"/>
      <c r="AD42" s="63"/>
      <c r="AE42" s="64">
        <v>21889</v>
      </c>
      <c r="AF42" s="64">
        <v>0</v>
      </c>
      <c r="AG42" s="159"/>
      <c r="AH42" s="62"/>
      <c r="AI42" s="155">
        <v>0</v>
      </c>
      <c r="AJ42" s="155">
        <v>0</v>
      </c>
      <c r="AK42" s="155"/>
      <c r="AL42" s="156"/>
      <c r="AM42" s="49">
        <v>0</v>
      </c>
      <c r="AN42" s="49">
        <v>0</v>
      </c>
      <c r="AO42" s="49"/>
      <c r="AP42" s="50"/>
      <c r="AQ42" s="160">
        <v>0</v>
      </c>
      <c r="AR42" s="200">
        <v>0</v>
      </c>
      <c r="AS42" s="200"/>
      <c r="AT42" s="200"/>
      <c r="AU42" s="212">
        <v>2142</v>
      </c>
      <c r="AV42" s="212">
        <v>0</v>
      </c>
      <c r="AW42" s="212"/>
      <c r="AX42" s="212"/>
      <c r="AY42" s="130">
        <v>48264.98</v>
      </c>
      <c r="AZ42" s="130">
        <v>0</v>
      </c>
      <c r="BA42" s="130"/>
      <c r="BB42" s="130"/>
      <c r="BC42" s="147">
        <f>'[3]Resumen'!C37</f>
        <v>285524.53</v>
      </c>
      <c r="BD42" s="137"/>
      <c r="BE42" s="137"/>
      <c r="BF42" s="137"/>
      <c r="BG42" s="262"/>
      <c r="BH42" s="262"/>
      <c r="BI42" s="262"/>
      <c r="BJ42" s="228">
        <f>'[4]Resumen'!C37</f>
        <v>23834.440000000002</v>
      </c>
      <c r="BK42" s="228"/>
      <c r="BL42" s="228"/>
      <c r="BM42" s="228"/>
      <c r="BN42" s="26">
        <f t="shared" si="40"/>
        <v>0</v>
      </c>
      <c r="BO42" s="43">
        <f t="shared" si="41"/>
        <v>0</v>
      </c>
      <c r="BP42" s="43">
        <f t="shared" si="42"/>
        <v>0.40909090909090906</v>
      </c>
      <c r="BQ42" s="43">
        <f t="shared" si="43"/>
        <v>0.4545454545454546</v>
      </c>
      <c r="BR42" s="43">
        <f t="shared" si="44"/>
        <v>0.5</v>
      </c>
      <c r="BS42" s="43">
        <f t="shared" si="45"/>
        <v>0.5454545454545454</v>
      </c>
      <c r="BT42" s="43">
        <f t="shared" si="46"/>
        <v>0.5909090909090908</v>
      </c>
      <c r="BU42" s="43">
        <f t="shared" si="47"/>
        <v>0.6363636363636364</v>
      </c>
      <c r="BV42" s="43">
        <f t="shared" si="48"/>
        <v>0.6818181818181819</v>
      </c>
      <c r="BW42" s="43">
        <f t="shared" si="49"/>
        <v>0.7272727272727273</v>
      </c>
      <c r="BX42" s="43">
        <f t="shared" si="50"/>
        <v>0.7727272727272727</v>
      </c>
      <c r="BY42" s="43">
        <f t="shared" si="51"/>
        <v>0.8181818181818181</v>
      </c>
      <c r="BZ42" s="43">
        <f t="shared" si="52"/>
        <v>0.8636363636363636</v>
      </c>
      <c r="CA42" s="43">
        <f t="shared" si="53"/>
        <v>0.9090909090909091</v>
      </c>
      <c r="CB42" s="43">
        <f t="shared" si="54"/>
        <v>0.9545454545454546</v>
      </c>
      <c r="CC42" s="43">
        <f t="shared" si="55"/>
        <v>0</v>
      </c>
      <c r="CD42" s="43">
        <f t="shared" si="56"/>
        <v>1</v>
      </c>
      <c r="CE42" s="241">
        <f t="shared" si="57"/>
        <v>282093.99707887846</v>
      </c>
      <c r="CF42" s="241">
        <f t="shared" si="58"/>
        <v>-3375.683811231749</v>
      </c>
      <c r="CG42" s="241">
        <f t="shared" si="59"/>
        <v>266834.7658404396</v>
      </c>
    </row>
    <row r="43" spans="1:85" ht="12.75" customHeight="1">
      <c r="A43" s="6"/>
      <c r="B43" s="3" t="s">
        <v>33</v>
      </c>
      <c r="C43" s="7">
        <v>4</v>
      </c>
      <c r="D43" s="37">
        <v>0</v>
      </c>
      <c r="E43" s="152"/>
      <c r="F43" s="153">
        <v>0</v>
      </c>
      <c r="G43" s="88">
        <v>0</v>
      </c>
      <c r="H43" s="89"/>
      <c r="I43" s="128"/>
      <c r="J43" s="89"/>
      <c r="K43" s="90">
        <v>0</v>
      </c>
      <c r="L43" s="91">
        <v>0</v>
      </c>
      <c r="M43" s="154"/>
      <c r="N43" s="92"/>
      <c r="O43" s="96">
        <v>0</v>
      </c>
      <c r="P43" s="94"/>
      <c r="Q43" s="95"/>
      <c r="R43" s="94"/>
      <c r="S43" s="155">
        <v>0</v>
      </c>
      <c r="T43" s="115"/>
      <c r="U43" s="155"/>
      <c r="V43" s="156"/>
      <c r="W43" s="58">
        <v>0</v>
      </c>
      <c r="X43" s="58">
        <v>0</v>
      </c>
      <c r="Y43" s="58"/>
      <c r="Z43" s="59"/>
      <c r="AA43" s="77">
        <v>0</v>
      </c>
      <c r="AB43" s="157">
        <v>0</v>
      </c>
      <c r="AC43" s="158"/>
      <c r="AD43" s="63"/>
      <c r="AE43" s="64">
        <v>0</v>
      </c>
      <c r="AF43" s="64">
        <v>0</v>
      </c>
      <c r="AG43" s="159"/>
      <c r="AH43" s="62"/>
      <c r="AI43" s="155">
        <v>0</v>
      </c>
      <c r="AJ43" s="155">
        <v>0</v>
      </c>
      <c r="AK43" s="155"/>
      <c r="AL43" s="156"/>
      <c r="AM43" s="49">
        <v>0</v>
      </c>
      <c r="AN43" s="49">
        <v>0</v>
      </c>
      <c r="AO43" s="49"/>
      <c r="AP43" s="50"/>
      <c r="AQ43" s="160">
        <v>0</v>
      </c>
      <c r="AR43" s="200">
        <v>0</v>
      </c>
      <c r="AS43" s="200"/>
      <c r="AT43" s="200"/>
      <c r="AU43" s="212">
        <v>0</v>
      </c>
      <c r="AV43" s="212">
        <v>0</v>
      </c>
      <c r="AW43" s="212"/>
      <c r="AX43" s="212"/>
      <c r="AY43" s="130">
        <v>0</v>
      </c>
      <c r="AZ43" s="130">
        <v>0</v>
      </c>
      <c r="BA43" s="130"/>
      <c r="BB43" s="130"/>
      <c r="BC43" s="147"/>
      <c r="BD43" s="137"/>
      <c r="BE43" s="137"/>
      <c r="BF43" s="137"/>
      <c r="BG43" s="262"/>
      <c r="BH43" s="262"/>
      <c r="BI43" s="262"/>
      <c r="BJ43" s="228"/>
      <c r="BK43" s="228"/>
      <c r="BL43" s="228"/>
      <c r="BM43" s="228"/>
      <c r="BN43" s="26">
        <f t="shared" si="40"/>
        <v>0</v>
      </c>
      <c r="BO43" s="43">
        <f t="shared" si="41"/>
        <v>0</v>
      </c>
      <c r="BP43" s="43">
        <f t="shared" si="42"/>
        <v>0</v>
      </c>
      <c r="BQ43" s="43">
        <f t="shared" si="43"/>
        <v>0</v>
      </c>
      <c r="BR43" s="43">
        <f t="shared" si="44"/>
        <v>0</v>
      </c>
      <c r="BS43" s="43">
        <f t="shared" si="45"/>
        <v>0</v>
      </c>
      <c r="BT43" s="43">
        <f t="shared" si="46"/>
        <v>0</v>
      </c>
      <c r="BU43" s="43">
        <f t="shared" si="47"/>
        <v>0</v>
      </c>
      <c r="BV43" s="43">
        <f t="shared" si="48"/>
        <v>0</v>
      </c>
      <c r="BW43" s="43">
        <f t="shared" si="49"/>
        <v>0</v>
      </c>
      <c r="BX43" s="43">
        <f t="shared" si="50"/>
        <v>0</v>
      </c>
      <c r="BY43" s="43">
        <f t="shared" si="51"/>
        <v>0</v>
      </c>
      <c r="BZ43" s="43">
        <f t="shared" si="52"/>
        <v>0.25</v>
      </c>
      <c r="CA43" s="43">
        <f t="shared" si="53"/>
        <v>0.5</v>
      </c>
      <c r="CB43" s="43">
        <f t="shared" si="54"/>
        <v>0.75</v>
      </c>
      <c r="CC43" s="43">
        <f t="shared" si="55"/>
        <v>0</v>
      </c>
      <c r="CD43" s="43">
        <f t="shared" si="56"/>
        <v>1</v>
      </c>
      <c r="CE43" s="241">
        <f t="shared" si="57"/>
        <v>0</v>
      </c>
      <c r="CF43" s="241">
        <f t="shared" si="58"/>
        <v>0</v>
      </c>
      <c r="CG43" s="241">
        <f t="shared" si="59"/>
        <v>0</v>
      </c>
    </row>
    <row r="44" spans="1:85" ht="12.75" customHeight="1" thickBot="1">
      <c r="A44" s="6"/>
      <c r="B44" s="10" t="s">
        <v>13</v>
      </c>
      <c r="C44" s="11">
        <v>8</v>
      </c>
      <c r="D44" s="41">
        <v>0</v>
      </c>
      <c r="E44" s="152"/>
      <c r="F44" s="163">
        <v>0</v>
      </c>
      <c r="G44" s="88">
        <v>28201.54</v>
      </c>
      <c r="H44" s="97"/>
      <c r="I44" s="128"/>
      <c r="J44" s="97"/>
      <c r="K44" s="90">
        <v>40330.749936</v>
      </c>
      <c r="L44" s="98">
        <v>0</v>
      </c>
      <c r="M44" s="154"/>
      <c r="N44" s="99"/>
      <c r="O44" s="93">
        <v>24699.62</v>
      </c>
      <c r="P44" s="100"/>
      <c r="Q44" s="95"/>
      <c r="R44" s="100"/>
      <c r="S44" s="174">
        <v>0</v>
      </c>
      <c r="T44" s="115"/>
      <c r="U44" s="155"/>
      <c r="V44" s="175"/>
      <c r="W44" s="58">
        <v>30771.72</v>
      </c>
      <c r="X44" s="58">
        <v>0</v>
      </c>
      <c r="Y44" s="58"/>
      <c r="Z44" s="65"/>
      <c r="AA44" s="79">
        <v>26890.07</v>
      </c>
      <c r="AB44" s="157">
        <v>0</v>
      </c>
      <c r="AC44" s="158"/>
      <c r="AD44" s="66"/>
      <c r="AE44" s="64">
        <v>24056.72</v>
      </c>
      <c r="AF44" s="64">
        <v>0</v>
      </c>
      <c r="AG44" s="159"/>
      <c r="AH44" s="67"/>
      <c r="AI44" s="174">
        <v>0</v>
      </c>
      <c r="AJ44" s="155">
        <v>0</v>
      </c>
      <c r="AK44" s="155"/>
      <c r="AL44" s="175"/>
      <c r="AM44" s="49">
        <v>0</v>
      </c>
      <c r="AN44" s="49">
        <v>0</v>
      </c>
      <c r="AO44" s="49"/>
      <c r="AP44" s="51"/>
      <c r="AQ44" s="160">
        <v>0</v>
      </c>
      <c r="AR44" s="201">
        <v>0</v>
      </c>
      <c r="AS44" s="201"/>
      <c r="AT44" s="201"/>
      <c r="AU44" s="213">
        <v>0</v>
      </c>
      <c r="AV44" s="213">
        <v>0</v>
      </c>
      <c r="AW44" s="213"/>
      <c r="AX44" s="213"/>
      <c r="AY44" s="131">
        <v>0</v>
      </c>
      <c r="AZ44" s="131">
        <v>0</v>
      </c>
      <c r="BA44" s="131"/>
      <c r="BB44" s="131"/>
      <c r="BC44" s="147"/>
      <c r="BD44" s="138"/>
      <c r="BE44" s="138"/>
      <c r="BF44" s="138"/>
      <c r="BG44" s="263"/>
      <c r="BH44" s="263"/>
      <c r="BI44" s="263"/>
      <c r="BJ44" s="229"/>
      <c r="BK44" s="229"/>
      <c r="BL44" s="229"/>
      <c r="BM44" s="229"/>
      <c r="BN44" s="26">
        <f t="shared" si="40"/>
        <v>0</v>
      </c>
      <c r="BO44" s="44">
        <f t="shared" si="41"/>
        <v>0</v>
      </c>
      <c r="BP44" s="43">
        <f t="shared" si="42"/>
        <v>0</v>
      </c>
      <c r="BQ44" s="43">
        <f t="shared" si="43"/>
        <v>0</v>
      </c>
      <c r="BR44" s="43">
        <f t="shared" si="44"/>
        <v>0</v>
      </c>
      <c r="BS44" s="43">
        <f t="shared" si="45"/>
        <v>0</v>
      </c>
      <c r="BT44" s="43">
        <f t="shared" si="46"/>
        <v>0</v>
      </c>
      <c r="BU44" s="43">
        <f t="shared" si="47"/>
        <v>0</v>
      </c>
      <c r="BV44" s="43">
        <f t="shared" si="48"/>
        <v>0.125</v>
      </c>
      <c r="BW44" s="43">
        <f t="shared" si="49"/>
        <v>0.25</v>
      </c>
      <c r="BX44" s="43">
        <f t="shared" si="50"/>
        <v>0.375</v>
      </c>
      <c r="BY44" s="43">
        <f t="shared" si="51"/>
        <v>0.5</v>
      </c>
      <c r="BZ44" s="43">
        <f t="shared" si="52"/>
        <v>0.625</v>
      </c>
      <c r="CA44" s="43">
        <f t="shared" si="53"/>
        <v>0.75</v>
      </c>
      <c r="CB44" s="43">
        <f t="shared" si="54"/>
        <v>0.875</v>
      </c>
      <c r="CC44" s="43">
        <f t="shared" si="55"/>
        <v>0</v>
      </c>
      <c r="CD44" s="43">
        <f t="shared" si="56"/>
        <v>1</v>
      </c>
      <c r="CE44" s="241">
        <f t="shared" si="57"/>
        <v>153091.8132994501</v>
      </c>
      <c r="CF44" s="241">
        <f t="shared" si="58"/>
        <v>132675.08030027515</v>
      </c>
      <c r="CG44" s="241">
        <f t="shared" si="59"/>
        <v>2552.0916248968683</v>
      </c>
    </row>
    <row r="45" spans="1:85" s="1" customFormat="1" ht="12.75" customHeight="1" thickBot="1">
      <c r="A45" s="9"/>
      <c r="B45" s="13" t="s">
        <v>34</v>
      </c>
      <c r="C45" s="18"/>
      <c r="D45" s="38">
        <v>64380215.578288</v>
      </c>
      <c r="E45" s="38"/>
      <c r="F45" s="38">
        <v>36745444.950886555</v>
      </c>
      <c r="G45" s="68">
        <v>1262365.3598000002</v>
      </c>
      <c r="H45" s="68">
        <v>0</v>
      </c>
      <c r="I45" s="68"/>
      <c r="J45" s="68"/>
      <c r="K45" s="117">
        <v>2422005.5850740555</v>
      </c>
      <c r="L45" s="117">
        <v>315949</v>
      </c>
      <c r="M45" s="117"/>
      <c r="N45" s="117"/>
      <c r="O45" s="69">
        <v>2468106.68</v>
      </c>
      <c r="P45" s="69">
        <v>0</v>
      </c>
      <c r="Q45" s="69"/>
      <c r="R45" s="69"/>
      <c r="S45" s="121">
        <v>2636963</v>
      </c>
      <c r="T45" s="122">
        <v>0</v>
      </c>
      <c r="U45" s="122"/>
      <c r="V45" s="123"/>
      <c r="W45" s="68">
        <v>2901614.0900000003</v>
      </c>
      <c r="X45" s="68">
        <v>0</v>
      </c>
      <c r="Y45" s="68"/>
      <c r="Z45" s="68"/>
      <c r="AA45" s="117">
        <v>4650052.8100000005</v>
      </c>
      <c r="AB45" s="117">
        <v>556386.0700000001</v>
      </c>
      <c r="AC45" s="117"/>
      <c r="AD45" s="117"/>
      <c r="AE45" s="69">
        <v>5437854.699999999</v>
      </c>
      <c r="AF45" s="69">
        <v>0</v>
      </c>
      <c r="AG45" s="69"/>
      <c r="AH45" s="118"/>
      <c r="AI45" s="121">
        <v>7755169.099999997</v>
      </c>
      <c r="AJ45" s="122">
        <v>0</v>
      </c>
      <c r="AK45" s="122"/>
      <c r="AL45" s="123"/>
      <c r="AM45" s="52">
        <v>5445007.671999998</v>
      </c>
      <c r="AN45" s="52">
        <v>0</v>
      </c>
      <c r="AO45" s="52"/>
      <c r="AP45" s="52"/>
      <c r="AQ45" s="210">
        <v>6483412.960000003</v>
      </c>
      <c r="AR45" s="205">
        <v>0</v>
      </c>
      <c r="AS45" s="205"/>
      <c r="AT45" s="205"/>
      <c r="AU45" s="217">
        <v>4744163.729999997</v>
      </c>
      <c r="AV45" s="217">
        <v>0</v>
      </c>
      <c r="AW45" s="217"/>
      <c r="AX45" s="217"/>
      <c r="AY45" s="134">
        <v>8655575.757999996</v>
      </c>
      <c r="AZ45" s="134">
        <v>0</v>
      </c>
      <c r="BA45" s="134"/>
      <c r="BB45" s="134"/>
      <c r="BC45" s="149">
        <f>+SUM(BC14:BC44)</f>
        <v>8595478.489999998</v>
      </c>
      <c r="BD45" s="141"/>
      <c r="BE45" s="141"/>
      <c r="BF45" s="141"/>
      <c r="BG45" s="265">
        <f>+SUM(BG14:BG44)</f>
        <v>6931047.247958069</v>
      </c>
      <c r="BH45" s="265">
        <f>+SUM(BH14:BH44)</f>
        <v>5763524.557958069</v>
      </c>
      <c r="BI45" s="265">
        <f>+SUM(BI14:BI44)</f>
        <v>4907911.219999999</v>
      </c>
      <c r="BJ45" s="231">
        <f>+SUM(BJ14:BJ44)</f>
        <v>10289030.280000001</v>
      </c>
      <c r="BK45" s="231">
        <f>+SUM(BK14:BK44)</f>
        <v>0</v>
      </c>
      <c r="BL45" s="231"/>
      <c r="BM45" s="231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242">
        <f>SUM(CE14:CE44)</f>
        <v>127619777.69792672</v>
      </c>
      <c r="CF45" s="242">
        <f>SUM(CF14:CF44)</f>
        <v>4415270.182211454</v>
      </c>
      <c r="CG45" s="242">
        <f>SUM(CG14:CG44)</f>
        <v>55427920.00032416</v>
      </c>
    </row>
    <row r="46" spans="1:85" ht="12.75" customHeight="1" thickBot="1">
      <c r="A46" s="372" t="s">
        <v>35</v>
      </c>
      <c r="B46" s="19" t="s">
        <v>36</v>
      </c>
      <c r="C46" s="20">
        <v>22</v>
      </c>
      <c r="D46" s="42">
        <v>2957226.500730681</v>
      </c>
      <c r="E46" s="152"/>
      <c r="F46" s="176">
        <v>1915114.0768671127</v>
      </c>
      <c r="G46" s="88">
        <v>383603.42</v>
      </c>
      <c r="H46" s="111"/>
      <c r="I46" s="128"/>
      <c r="J46" s="111"/>
      <c r="K46" s="90">
        <v>723366.95</v>
      </c>
      <c r="L46" s="112"/>
      <c r="M46" s="154"/>
      <c r="N46" s="113"/>
      <c r="O46" s="93">
        <v>345218.57</v>
      </c>
      <c r="P46" s="114"/>
      <c r="Q46" s="95"/>
      <c r="R46" s="114"/>
      <c r="S46" s="177">
        <v>343113</v>
      </c>
      <c r="T46" s="178"/>
      <c r="U46" s="155"/>
      <c r="V46" s="179"/>
      <c r="W46" s="58">
        <v>288347.67</v>
      </c>
      <c r="X46" s="58">
        <v>0</v>
      </c>
      <c r="Y46" s="58"/>
      <c r="Z46" s="80"/>
      <c r="AA46" s="77">
        <v>301261.25000000006</v>
      </c>
      <c r="AB46" s="157">
        <v>0</v>
      </c>
      <c r="AC46" s="158"/>
      <c r="AD46" s="81"/>
      <c r="AE46" s="82">
        <v>418664.33</v>
      </c>
      <c r="AF46" s="64">
        <v>0</v>
      </c>
      <c r="AG46" s="159"/>
      <c r="AH46" s="83"/>
      <c r="AI46" s="177">
        <v>191547.63</v>
      </c>
      <c r="AJ46" s="155">
        <v>0</v>
      </c>
      <c r="AK46" s="155"/>
      <c r="AL46" s="179"/>
      <c r="AM46" s="49">
        <v>284788.3</v>
      </c>
      <c r="AN46" s="49">
        <v>0</v>
      </c>
      <c r="AO46" s="49"/>
      <c r="AP46" s="180"/>
      <c r="AQ46" s="160">
        <v>417455.7888913727</v>
      </c>
      <c r="AR46" s="206">
        <v>0</v>
      </c>
      <c r="AS46" s="206"/>
      <c r="AT46" s="206"/>
      <c r="AU46" s="218">
        <v>846640.6300000001</v>
      </c>
      <c r="AV46" s="218">
        <v>0</v>
      </c>
      <c r="AW46" s="218"/>
      <c r="AX46" s="218"/>
      <c r="AY46" s="135">
        <v>696982</v>
      </c>
      <c r="AZ46" s="135">
        <v>0</v>
      </c>
      <c r="BA46" s="135"/>
      <c r="BB46" s="135"/>
      <c r="BC46" s="150">
        <f>'[3]Resumen'!$C$40</f>
        <v>611593.03</v>
      </c>
      <c r="BD46" s="142"/>
      <c r="BE46" s="142"/>
      <c r="BF46" s="142"/>
      <c r="BG46" s="266"/>
      <c r="BH46" s="266"/>
      <c r="BI46" s="266"/>
      <c r="BJ46" s="232">
        <f>'[4]Resumen'!$C$40</f>
        <v>717101.01</v>
      </c>
      <c r="BK46" s="232"/>
      <c r="BL46" s="232"/>
      <c r="BM46" s="232"/>
      <c r="BN46" s="26">
        <f>IF(D46=0,0,2001-(D46-F46)*C46/D46)</f>
        <v>1993.2473056022818</v>
      </c>
      <c r="BO46" s="48">
        <f>IF((1-($CE$2-$BN46)/$C46)&gt;0,(1-($CE$2-$BN46)/$C46),0)</f>
        <v>0.011241163740082438</v>
      </c>
      <c r="BP46" s="43">
        <f>IF((1-($CE$2-G$2)/$C46)&gt;0,(1-($CE$2-G$2)/$C46),0)</f>
        <v>0.40909090909090906</v>
      </c>
      <c r="BQ46" s="43">
        <f>IF((1-($CE$2-K$2)/$C46)&gt;0,(1-($CE$2-K$2)/$C46),0)</f>
        <v>0.4545454545454546</v>
      </c>
      <c r="BR46" s="43">
        <f>IF((1-($CE$2-O$2)/$C46)&gt;0,(1-($CE$2-O$2)/$C46),0)</f>
        <v>0.5</v>
      </c>
      <c r="BS46" s="43">
        <f>IF((1-($CE$2-S$2)/$C46)&gt;0,(1-($CE$2-S$2)/$C46),0)</f>
        <v>0.5454545454545454</v>
      </c>
      <c r="BT46" s="43">
        <f>IF((1-($CE$2-W$2)/$C46)&gt;0,(1-($CE$2-W$2)/$C46),0)</f>
        <v>0.5909090909090908</v>
      </c>
      <c r="BU46" s="43">
        <f>IF((1-($CE$2-AA$2)/$C46)&gt;0,(1-($CE$2-AA$2)/$C46),0)</f>
        <v>0.6363636363636364</v>
      </c>
      <c r="BV46" s="43">
        <f>IF((1-($CE$2-AE$2)/$C46)&gt;0,(1-($CE$2-AE$2)/$C46),0)</f>
        <v>0.6818181818181819</v>
      </c>
      <c r="BW46" s="43">
        <f>IF((1-($CE$2-AI$2)/$C46)&gt;0,(1-($CE$2-AI$2)/$C46),0)</f>
        <v>0.7272727272727273</v>
      </c>
      <c r="BX46" s="43">
        <f>IF((1-($CE$2-AM$2)/$C46)&gt;0,(1-($CE$2-AM$2)/$C46),0)</f>
        <v>0.7727272727272727</v>
      </c>
      <c r="BY46" s="43">
        <f>IF((1-($CE$2-AQ$2)/$C46)&gt;0,(1-($CE$2-AQ$2)/$C46),0)</f>
        <v>0.8181818181818181</v>
      </c>
      <c r="BZ46" s="43">
        <f>IF((1-($CE$2-AU$2)/$C46)&gt;0,(1-($CE$2-AU$2)/$C46),0)</f>
        <v>0.8636363636363636</v>
      </c>
      <c r="CA46" s="43">
        <f>IF((1-($CE$2-AY$2)/$C46)&gt;0,(1-($CE$2-AY$2)/$C46),0)</f>
        <v>0.9090909090909091</v>
      </c>
      <c r="CB46" s="43">
        <f>IF((1-($CE$2-BC$2)/$C46)&gt;0,(1-($CE$2-BC$2)/$C46),0)</f>
        <v>0.9545454545454546</v>
      </c>
      <c r="CC46" s="43">
        <f>IF(BG46=0,0,1-($CE$2-(2014.5-(BG46-BI46)*C46/BG46))/C46)</f>
        <v>0</v>
      </c>
      <c r="CD46" s="43">
        <f>IF((1-($CE$2-BJ$2)/$C46)&gt;0,(1-($CE$2-BJ$2)/$C46),0)</f>
        <v>1</v>
      </c>
      <c r="CE46" s="241">
        <f>D46-E46+(G46-I46)*G$62+(K46-M46)*K$62+(O46-Q46)*O$62+(S46-U46)*S$62+(W46-Y46)*W$62+(AA46-AC46)*AA$62+(AE46-AG46)*AE$62+(AI46-AK46)*AI$62+(AM46-AO46)*AM$62+(AQ46-AR46)*$AQ$62+(AU46-AV46)*$AU$62+(AY46-AZ46)*$AY$62+(BC46-BD46)*$BC$62+BG46+(BJ46-BL46)*$BJ$62</f>
        <v>9298055.005222054</v>
      </c>
      <c r="CF46" s="241">
        <f>CE46-(IF(BO46=0,0,D46-E46)+IF(BP46=0,0,(G46-I46)*G$62)+IF(BQ46=0,0,(K46-M46)*K$62)+IF(BR46=0,0,(O46-Q46)*O$62)+IF(BS46=0,0,(S46-U46)*S$62)+IF(BT46=0,0,(W46-Y46)*W$62)+IF(BU46=0,0,(AA46-AC46)*AA$62)+IF(BV46=0,0,(AE46-AG46)*AE$62)+IF(BW46=0,0,(AI46-AK46)*AI$62)+IF(BX46=0,0,(AM46-AO46)*AM$62)+IF(BY46=0,0,(AQ46-AS46)*$AQ$62)+IF(BZ46=0,0,(AU46-AW46)*$AU$62)+IF(CA46=0,0,(AY46-BA46)*$AY$62)+IF(CB46=0,0,(BC46-BE46)*$BC$62)+IF(CC46=0,0,BG46)+IF(CD46=0,0,(BJ46-BL46)*$BC$62))</f>
        <v>0</v>
      </c>
      <c r="CG46" s="241">
        <f>(D46-E46)*BO46+((G46-H46-(I46-J46))*G$62)*BP46+((K46-L46-(M46-N46))*K$62)*BQ46+((O46-P46-(Q46-R46))*O$62)*BR46+((S46-T46-(U46-V46))*S$62)*BS46+((W46-X46-(Y46-Z46))*W$62)*BT46+((AA46-AB46-(AC46-AD46))*AA$62)*BU46+((AE46-AF46-(AG46-AH46))*AE$62)*BV46+((AI46-AJ46-(AK46-AL46))*AI$62)*BW46+((AM46-AN46)*BX46-(AO46-AP46))*$AM$62+((AQ46-AR46)*BY46-(AS46-AT46))*$AQ$62+((AU46-AV46)*BZ46-(AW46-AX46))*$AU$62+((AY46-AZ46)*CA46-(BA46-BB46))*$AY$62+((BC46-BD46)*CB46-(BF46-BN46))*$BC$62+(BG46-BH46)*CC46+((BJ46-BK46)*CD46-(BL46-BM46))*$BC$62</f>
        <v>4701673.7710610265</v>
      </c>
    </row>
    <row r="47" spans="1:85" s="1" customFormat="1" ht="12.75" customHeight="1" thickBot="1">
      <c r="A47" s="374"/>
      <c r="B47" s="13" t="s">
        <v>37</v>
      </c>
      <c r="C47" s="18"/>
      <c r="D47" s="38">
        <v>2957226.500730681</v>
      </c>
      <c r="E47" s="38"/>
      <c r="F47" s="38">
        <v>1915114.0768671127</v>
      </c>
      <c r="G47" s="68">
        <v>383603.42</v>
      </c>
      <c r="H47" s="68">
        <v>0</v>
      </c>
      <c r="I47" s="68"/>
      <c r="J47" s="68"/>
      <c r="K47" s="117">
        <v>723366.95</v>
      </c>
      <c r="L47" s="117">
        <v>0</v>
      </c>
      <c r="M47" s="117"/>
      <c r="N47" s="117"/>
      <c r="O47" s="69">
        <v>345218.57</v>
      </c>
      <c r="P47" s="69">
        <v>0</v>
      </c>
      <c r="Q47" s="69"/>
      <c r="R47" s="69"/>
      <c r="S47" s="121">
        <v>343113</v>
      </c>
      <c r="T47" s="122">
        <v>0</v>
      </c>
      <c r="U47" s="122"/>
      <c r="V47" s="123"/>
      <c r="W47" s="68">
        <v>288347.67</v>
      </c>
      <c r="X47" s="68">
        <v>0</v>
      </c>
      <c r="Y47" s="68"/>
      <c r="Z47" s="68"/>
      <c r="AA47" s="117">
        <v>301261.25000000006</v>
      </c>
      <c r="AB47" s="117">
        <v>0</v>
      </c>
      <c r="AC47" s="117"/>
      <c r="AD47" s="117"/>
      <c r="AE47" s="69">
        <v>418664.33</v>
      </c>
      <c r="AF47" s="69">
        <v>0</v>
      </c>
      <c r="AG47" s="69"/>
      <c r="AH47" s="118"/>
      <c r="AI47" s="121">
        <v>191547.63</v>
      </c>
      <c r="AJ47" s="122">
        <v>0</v>
      </c>
      <c r="AK47" s="122"/>
      <c r="AL47" s="123"/>
      <c r="AM47" s="52">
        <v>284788.3</v>
      </c>
      <c r="AN47" s="52">
        <v>0</v>
      </c>
      <c r="AO47" s="52"/>
      <c r="AP47" s="52"/>
      <c r="AQ47" s="210">
        <v>417455.7888913727</v>
      </c>
      <c r="AR47" s="205">
        <v>0</v>
      </c>
      <c r="AS47" s="205"/>
      <c r="AT47" s="205"/>
      <c r="AU47" s="217">
        <v>846640.6300000001</v>
      </c>
      <c r="AV47" s="217">
        <v>0</v>
      </c>
      <c r="AW47" s="217"/>
      <c r="AX47" s="217"/>
      <c r="AY47" s="134">
        <v>696982</v>
      </c>
      <c r="AZ47" s="134">
        <v>0</v>
      </c>
      <c r="BA47" s="134"/>
      <c r="BB47" s="134"/>
      <c r="BC47" s="149">
        <f>+BC46</f>
        <v>611593.03</v>
      </c>
      <c r="BD47" s="141"/>
      <c r="BE47" s="141"/>
      <c r="BF47" s="141"/>
      <c r="BG47" s="265">
        <f>+BG46</f>
        <v>0</v>
      </c>
      <c r="BH47" s="265">
        <f>+BH46</f>
        <v>0</v>
      </c>
      <c r="BI47" s="265">
        <f>+BI46</f>
        <v>0</v>
      </c>
      <c r="BJ47" s="231">
        <f>+BJ46</f>
        <v>717101.01</v>
      </c>
      <c r="BK47" s="231">
        <f>+BK46</f>
        <v>0</v>
      </c>
      <c r="BL47" s="231"/>
      <c r="BM47" s="231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242">
        <f>CE46</f>
        <v>9298055.005222054</v>
      </c>
      <c r="CF47" s="242">
        <f>CF46</f>
        <v>0</v>
      </c>
      <c r="CG47" s="242">
        <f>CG46</f>
        <v>4701673.7710610265</v>
      </c>
    </row>
    <row r="48" spans="1:85" ht="12.75" customHeight="1">
      <c r="A48" s="372" t="s">
        <v>38</v>
      </c>
      <c r="B48" s="27" t="s">
        <v>17</v>
      </c>
      <c r="C48" s="12">
        <v>4</v>
      </c>
      <c r="D48" s="39">
        <v>0</v>
      </c>
      <c r="E48" s="152"/>
      <c r="F48" s="181">
        <v>0</v>
      </c>
      <c r="G48" s="88">
        <v>0</v>
      </c>
      <c r="H48" s="101"/>
      <c r="I48" s="128"/>
      <c r="J48" s="101"/>
      <c r="K48" s="90">
        <v>0</v>
      </c>
      <c r="L48" s="102"/>
      <c r="M48" s="154"/>
      <c r="N48" s="103"/>
      <c r="O48" s="93">
        <v>0</v>
      </c>
      <c r="P48" s="104"/>
      <c r="Q48" s="95"/>
      <c r="R48" s="104"/>
      <c r="S48" s="167">
        <v>0</v>
      </c>
      <c r="T48" s="182"/>
      <c r="U48" s="155"/>
      <c r="V48" s="168"/>
      <c r="W48" s="58">
        <v>0</v>
      </c>
      <c r="X48" s="58">
        <v>0</v>
      </c>
      <c r="Y48" s="58"/>
      <c r="Z48" s="70"/>
      <c r="AA48" s="77">
        <v>0</v>
      </c>
      <c r="AB48" s="157">
        <v>0</v>
      </c>
      <c r="AC48" s="158"/>
      <c r="AD48" s="72"/>
      <c r="AE48" s="64">
        <v>0</v>
      </c>
      <c r="AF48" s="64">
        <v>0</v>
      </c>
      <c r="AG48" s="159"/>
      <c r="AH48" s="73"/>
      <c r="AI48" s="167">
        <v>0</v>
      </c>
      <c r="AJ48" s="155">
        <v>0</v>
      </c>
      <c r="AK48" s="155"/>
      <c r="AL48" s="168"/>
      <c r="AM48" s="49">
        <v>0</v>
      </c>
      <c r="AN48" s="49">
        <v>0</v>
      </c>
      <c r="AO48" s="49"/>
      <c r="AP48" s="183"/>
      <c r="AQ48" s="160">
        <v>0</v>
      </c>
      <c r="AR48" s="203">
        <v>0</v>
      </c>
      <c r="AS48" s="203"/>
      <c r="AT48" s="203"/>
      <c r="AU48" s="215">
        <v>0</v>
      </c>
      <c r="AV48" s="215">
        <v>0</v>
      </c>
      <c r="AW48" s="215"/>
      <c r="AX48" s="215"/>
      <c r="AY48" s="133">
        <v>0</v>
      </c>
      <c r="AZ48" s="133">
        <v>0</v>
      </c>
      <c r="BA48" s="133"/>
      <c r="BB48" s="133"/>
      <c r="BC48" s="147"/>
      <c r="BD48" s="140"/>
      <c r="BE48" s="140"/>
      <c r="BF48" s="140"/>
      <c r="BG48" s="267"/>
      <c r="BH48" s="267"/>
      <c r="BI48" s="267"/>
      <c r="BJ48" s="233"/>
      <c r="BK48" s="233"/>
      <c r="BL48" s="233"/>
      <c r="BM48" s="233"/>
      <c r="BN48" s="26">
        <f aca="true" t="shared" si="60" ref="BN48:BN57">IF(D48=0,0,2001-(D48-F48)*C48/D48)</f>
        <v>0</v>
      </c>
      <c r="BO48" s="46">
        <f aca="true" t="shared" si="61" ref="BO48:BO57">IF((1-($CE$2-$BN48)/$C48)&gt;0,(1-($CE$2-$BN48)/$C48),0)</f>
        <v>0</v>
      </c>
      <c r="BP48" s="43">
        <f aca="true" t="shared" si="62" ref="BP48:BP57">IF((1-($CE$2-G$2)/$C48)&gt;0,(1-($CE$2-G$2)/$C48),0)</f>
        <v>0</v>
      </c>
      <c r="BQ48" s="43">
        <f aca="true" t="shared" si="63" ref="BQ48:BQ57">IF((1-($CE$2-K$2)/$C48)&gt;0,(1-($CE$2-K$2)/$C48),0)</f>
        <v>0</v>
      </c>
      <c r="BR48" s="43">
        <f aca="true" t="shared" si="64" ref="BR48:BR57">IF((1-($CE$2-O$2)/$C48)&gt;0,(1-($CE$2-O$2)/$C48),0)</f>
        <v>0</v>
      </c>
      <c r="BS48" s="43">
        <f aca="true" t="shared" si="65" ref="BS48:BS57">IF((1-($CE$2-S$2)/$C48)&gt;0,(1-($CE$2-S$2)/$C48),0)</f>
        <v>0</v>
      </c>
      <c r="BT48" s="43">
        <f aca="true" t="shared" si="66" ref="BT48:BT57">IF((1-($CE$2-W$2)/$C48)&gt;0,(1-($CE$2-W$2)/$C48),0)</f>
        <v>0</v>
      </c>
      <c r="BU48" s="43">
        <f aca="true" t="shared" si="67" ref="BU48:BU57">IF((1-($CE$2-AA$2)/$C48)&gt;0,(1-($CE$2-AA$2)/$C48),0)</f>
        <v>0</v>
      </c>
      <c r="BV48" s="43">
        <f aca="true" t="shared" si="68" ref="BV48:BV57">IF((1-($CE$2-AE$2)/$C48)&gt;0,(1-($CE$2-AE$2)/$C48),0)</f>
        <v>0</v>
      </c>
      <c r="BW48" s="43">
        <f aca="true" t="shared" si="69" ref="BW48:BW57">IF((1-($CE$2-AI$2)/$C48)&gt;0,(1-($CE$2-AI$2)/$C48),0)</f>
        <v>0</v>
      </c>
      <c r="BX48" s="43">
        <f aca="true" t="shared" si="70" ref="BX48:BX57">IF((1-($CE$2-AM$2)/$C48)&gt;0,(1-($CE$2-AM$2)/$C48),0)</f>
        <v>0</v>
      </c>
      <c r="BY48" s="43">
        <f aca="true" t="shared" si="71" ref="BY48:BY57">IF((1-($CE$2-AQ$2)/$C48)&gt;0,(1-($CE$2-AQ$2)/$C48),0)</f>
        <v>0</v>
      </c>
      <c r="BZ48" s="43">
        <f aca="true" t="shared" si="72" ref="BZ48:BZ57">IF((1-($CE$2-AU$2)/$C48)&gt;0,(1-($CE$2-AU$2)/$C48),0)</f>
        <v>0.25</v>
      </c>
      <c r="CA48" s="43">
        <f aca="true" t="shared" si="73" ref="CA48:CA57">IF((1-($CE$2-AY$2)/$C48)&gt;0,(1-($CE$2-AY$2)/$C48),0)</f>
        <v>0.5</v>
      </c>
      <c r="CB48" s="43">
        <f aca="true" t="shared" si="74" ref="CB48:CB57">IF((1-($CE$2-BC$2)/$C48)&gt;0,(1-($CE$2-BC$2)/$C48),0)</f>
        <v>0.75</v>
      </c>
      <c r="CC48" s="43">
        <f aca="true" t="shared" si="75" ref="CC48:CC57">IF(BG48=0,0,1-($CE$2-(2014.5-(BG48-BI48)*C48/BG48))/C48)</f>
        <v>0</v>
      </c>
      <c r="CD48" s="43">
        <f aca="true" t="shared" si="76" ref="CD48:CD57">IF((1-($CE$2-BJ$2)/$C48)&gt;0,(1-($CE$2-BJ$2)/$C48),0)</f>
        <v>1</v>
      </c>
      <c r="CE48" s="241">
        <f>D48-E48+(G48-I48)*G$63+(K48-M48)*K$63+(O48-Q48)*O$63+(S48-U48)*S$63+(W48-Y48)*W$63+(AA48-AC48)*AA$63+(AE48-AG48)*AE$63+(AI48-AK48)*AI$63+(AM48-AO48)*AM$63+(AQ48-AS48)*$AQ$63+(AU48-AW48)*$AU$63+(AY48-BA48)*$AY$63+(BC48-BE48)*$BC$63+BG48+(BJ48-BL48)*$BJ$63</f>
        <v>0</v>
      </c>
      <c r="CF48" s="241">
        <f>CE48-(IF(BO48=0,0,D48-E48)+IF(BP48=0,0,(G48-I48)*G$63)+IF(BQ48=0,0,(K48-M48)*K$63)+IF(BR48=0,0,(O48-Q48)*O$63)+IF(BS48=0,0,(S48-U48)*S$63)+IF(BT48=0,0,(W48-Y48)*W$63)+IF(BU48=0,0,(AA48-AC48)*AA$63)+IF(BV48=0,0,(AE48-AG48)*AE$63)+IF(BW48=0,0,(AI48-AK48)*AI$63)+IF(BX48=0,0,(AM48-AO48)*AM$63)+IF(BY48=0,0,(AQ48-AS48)*$AQ$63)+IF(BZ48=0,0,(AU48-AW48)*$AU$63)+IF(CA48=0,0,(AY48-BA48)*$AY$63)+IF(CB48=0,0,(BC48-BE48)*$BC$63)+IF(CC48=0,0,BG48)+IF(CD48=0,0,(BJ48-BL48)*$BC$63))</f>
        <v>0</v>
      </c>
      <c r="CG48" s="241">
        <f>(D48-E48)*BO48+((G48-H48-(I48-J48))*G$63)*BP48+((K48-L48-(M48-N48))*K$63)*BQ48+((O48-P48-(Q48-R48))*O$63)*BR48+((S48-T48-(U48-V48))*S$63)*BS48+((W48-X48-(Y48-Z48))*W$63)*BT48+((AA48-AB48-(AC48-AD48))*AA$63)*BU48+((AE48-AF48-(AG48-AH48))*AE$63)*BV48+((AI48-AJ48-(AK48-AL48))*AI$63)*BW48+((AM48-AN48)*BX48-(AO48-AP48))*$AM$63+((AQ48-AR48)*BY48-(AS48-AT48))*$AQ$63+((AU48-AV48)*BZ48-(AW48-AX48))*$AU$63+((AY48-AZ48)*CA48-(BA48-BB48))*$AY$63+((BC48-BD48)*CB48-(BF48-BN48))*$BC$63+(BG48-BH48)*CC48+((BJ48-BK48)*CD48-(BL48-BM48))*$BC$63</f>
        <v>0</v>
      </c>
    </row>
    <row r="49" spans="1:85" ht="12.75" customHeight="1">
      <c r="A49" s="373"/>
      <c r="B49" s="28" t="s">
        <v>39</v>
      </c>
      <c r="C49" s="17">
        <v>1000</v>
      </c>
      <c r="D49" s="37">
        <v>0</v>
      </c>
      <c r="E49" s="152"/>
      <c r="F49" s="161">
        <v>0</v>
      </c>
      <c r="G49" s="88">
        <v>0</v>
      </c>
      <c r="H49" s="89"/>
      <c r="I49" s="128"/>
      <c r="J49" s="89"/>
      <c r="K49" s="90">
        <v>0</v>
      </c>
      <c r="L49" s="91"/>
      <c r="M49" s="154"/>
      <c r="N49" s="92"/>
      <c r="O49" s="96">
        <v>0</v>
      </c>
      <c r="P49" s="94"/>
      <c r="Q49" s="95"/>
      <c r="R49" s="94"/>
      <c r="S49" s="155">
        <v>0</v>
      </c>
      <c r="T49" s="184"/>
      <c r="U49" s="155"/>
      <c r="V49" s="156"/>
      <c r="W49" s="58">
        <v>0</v>
      </c>
      <c r="X49" s="58">
        <v>0</v>
      </c>
      <c r="Y49" s="58"/>
      <c r="Z49" s="59"/>
      <c r="AA49" s="77">
        <v>0</v>
      </c>
      <c r="AB49" s="157">
        <v>0</v>
      </c>
      <c r="AC49" s="158"/>
      <c r="AD49" s="63"/>
      <c r="AE49" s="64">
        <v>0</v>
      </c>
      <c r="AF49" s="64">
        <v>0</v>
      </c>
      <c r="AG49" s="159"/>
      <c r="AH49" s="62"/>
      <c r="AI49" s="155">
        <v>0</v>
      </c>
      <c r="AJ49" s="155">
        <v>0</v>
      </c>
      <c r="AK49" s="155"/>
      <c r="AL49" s="156"/>
      <c r="AM49" s="49">
        <v>0</v>
      </c>
      <c r="AN49" s="49">
        <v>0</v>
      </c>
      <c r="AO49" s="49"/>
      <c r="AP49" s="185"/>
      <c r="AQ49" s="160">
        <v>0</v>
      </c>
      <c r="AR49" s="200">
        <v>0</v>
      </c>
      <c r="AS49" s="200"/>
      <c r="AT49" s="200"/>
      <c r="AU49" s="212">
        <v>0</v>
      </c>
      <c r="AV49" s="212">
        <v>0</v>
      </c>
      <c r="AW49" s="212"/>
      <c r="AX49" s="212"/>
      <c r="AY49" s="130">
        <v>0</v>
      </c>
      <c r="AZ49" s="130">
        <v>0</v>
      </c>
      <c r="BA49" s="130"/>
      <c r="BB49" s="130"/>
      <c r="BC49" s="147"/>
      <c r="BD49" s="137"/>
      <c r="BE49" s="137"/>
      <c r="BF49" s="137"/>
      <c r="BG49" s="262"/>
      <c r="BH49" s="262"/>
      <c r="BI49" s="262"/>
      <c r="BJ49" s="228"/>
      <c r="BK49" s="228"/>
      <c r="BL49" s="228"/>
      <c r="BM49" s="228"/>
      <c r="BN49" s="26">
        <f t="shared" si="60"/>
        <v>0</v>
      </c>
      <c r="BO49" s="46">
        <f t="shared" si="61"/>
        <v>0</v>
      </c>
      <c r="BP49" s="43">
        <f t="shared" si="62"/>
        <v>0.987</v>
      </c>
      <c r="BQ49" s="43">
        <f t="shared" si="63"/>
        <v>0.988</v>
      </c>
      <c r="BR49" s="43">
        <f t="shared" si="64"/>
        <v>0.989</v>
      </c>
      <c r="BS49" s="43">
        <f t="shared" si="65"/>
        <v>0.99</v>
      </c>
      <c r="BT49" s="43">
        <f t="shared" si="66"/>
        <v>0.991</v>
      </c>
      <c r="BU49" s="43">
        <f t="shared" si="67"/>
        <v>0.992</v>
      </c>
      <c r="BV49" s="43">
        <f t="shared" si="68"/>
        <v>0.993</v>
      </c>
      <c r="BW49" s="43">
        <f t="shared" si="69"/>
        <v>0.994</v>
      </c>
      <c r="BX49" s="43">
        <f t="shared" si="70"/>
        <v>0.995</v>
      </c>
      <c r="BY49" s="43">
        <f t="shared" si="71"/>
        <v>0.996</v>
      </c>
      <c r="BZ49" s="43">
        <f t="shared" si="72"/>
        <v>0.997</v>
      </c>
      <c r="CA49" s="43">
        <f t="shared" si="73"/>
        <v>0.998</v>
      </c>
      <c r="CB49" s="43">
        <f t="shared" si="74"/>
        <v>0.999</v>
      </c>
      <c r="CC49" s="43">
        <f t="shared" si="75"/>
        <v>0</v>
      </c>
      <c r="CD49" s="43">
        <f t="shared" si="76"/>
        <v>1</v>
      </c>
      <c r="CE49" s="241">
        <f aca="true" t="shared" si="77" ref="CE49:CE57">D49-E49+(G49-I49)*G$63+(K49-M49)*K$63+(O49-Q49)*O$63+(S49-U49)*S$63+(W49-Y49)*W$63+(AA49-AC49)*AA$63+(AE49-AG49)*AE$63+(AI49-AK49)*AI$63+(AM49-AO49)*AM$63+(AQ49-AS49)*$AQ$63+(AU49-AW49)*$AU$63+(AY49-BA49)*$AY$63+(BC49-BE49)*$BC$63+BG49+(BJ49-BL49)*$BJ$63</f>
        <v>0</v>
      </c>
      <c r="CF49" s="241">
        <f aca="true" t="shared" si="78" ref="CF49:CF57">CE49-(IF(BO49=0,0,D49-E49)+IF(BP49=0,0,(G49-I49)*G$63)+IF(BQ49=0,0,(K49-M49)*K$63)+IF(BR49=0,0,(O49-Q49)*O$63)+IF(BS49=0,0,(S49-U49)*S$63)+IF(BT49=0,0,(W49-Y49)*W$63)+IF(BU49=0,0,(AA49-AC49)*AA$63)+IF(BV49=0,0,(AE49-AG49)*AE$63)+IF(BW49=0,0,(AI49-AK49)*AI$63)+IF(BX49=0,0,(AM49-AO49)*AM$63)+IF(BY49=0,0,(AQ49-AS49)*$AQ$63)+IF(BZ49=0,0,(AU49-AW49)*$AU$63)+IF(CA49=0,0,(AY49-BA49)*$AY$63)+IF(CB49=0,0,(BC49-BE49)*$BC$63)+IF(CC49=0,0,BG49)+IF(CD49=0,0,(BJ49-BL49)*$BC$63))</f>
        <v>0</v>
      </c>
      <c r="CG49" s="241">
        <f aca="true" t="shared" si="79" ref="CG49:CG57">(D49-E49)*BO49+((G49-H49-(I49-J49))*G$63)*BP49+((K49-L49-(M49-N49))*K$63)*BQ49+((O49-P49-(Q49-R49))*O$63)*BR49+((S49-T49-(U49-V49))*S$63)*BS49+((W49-X49-(Y49-Z49))*W$63)*BT49+((AA49-AB49-(AC49-AD49))*AA$63)*BU49+((AE49-AF49-(AG49-AH49))*AE$63)*BV49+((AI49-AJ49-(AK49-AL49))*AI$63)*BW49+((AM49-AN49)*BX49-(AO49-AP49))*$AM$63+((AQ49-AR49)*BY49-(AS49-AT49))*$AQ$63+((AU49-AV49)*BZ49-(AW49-AX49))*$AU$63+((AY49-AZ49)*CA49-(BA49-BB49))*$AY$63+((BC49-BD49)*CB49-(BF49-BN49))*$BC$63+(BG49-BH49)*CC49+((BJ49-BK49)*CD49-(BL49-BM49))*$BC$63</f>
        <v>0</v>
      </c>
    </row>
    <row r="50" spans="1:85" ht="12.75" customHeight="1">
      <c r="A50" s="373"/>
      <c r="B50" s="28" t="s">
        <v>9</v>
      </c>
      <c r="C50" s="7">
        <v>40</v>
      </c>
      <c r="D50" s="37">
        <v>1075230.20478759</v>
      </c>
      <c r="E50" s="152"/>
      <c r="F50" s="153">
        <v>828035.68623604</v>
      </c>
      <c r="G50" s="88">
        <v>0</v>
      </c>
      <c r="H50" s="89"/>
      <c r="I50" s="128"/>
      <c r="J50" s="89"/>
      <c r="K50" s="90">
        <v>0</v>
      </c>
      <c r="L50" s="91"/>
      <c r="M50" s="154"/>
      <c r="N50" s="92"/>
      <c r="O50" s="96">
        <v>0</v>
      </c>
      <c r="P50" s="94"/>
      <c r="Q50" s="95"/>
      <c r="R50" s="94"/>
      <c r="S50" s="155">
        <v>0</v>
      </c>
      <c r="T50" s="184"/>
      <c r="U50" s="155"/>
      <c r="V50" s="156"/>
      <c r="W50" s="58">
        <v>0</v>
      </c>
      <c r="X50" s="58">
        <v>0</v>
      </c>
      <c r="Y50" s="58"/>
      <c r="Z50" s="59"/>
      <c r="AA50" s="77">
        <v>26826.64</v>
      </c>
      <c r="AB50" s="157">
        <v>0</v>
      </c>
      <c r="AC50" s="158"/>
      <c r="AD50" s="63"/>
      <c r="AE50" s="64">
        <v>0</v>
      </c>
      <c r="AF50" s="64">
        <v>0</v>
      </c>
      <c r="AG50" s="159"/>
      <c r="AH50" s="62"/>
      <c r="AI50" s="155">
        <v>0</v>
      </c>
      <c r="AJ50" s="155">
        <v>0</v>
      </c>
      <c r="AK50" s="155"/>
      <c r="AL50" s="156"/>
      <c r="AM50" s="49">
        <v>0</v>
      </c>
      <c r="AN50" s="49">
        <v>0</v>
      </c>
      <c r="AO50" s="49"/>
      <c r="AP50" s="185"/>
      <c r="AQ50" s="160">
        <v>0</v>
      </c>
      <c r="AR50" s="200">
        <v>0</v>
      </c>
      <c r="AS50" s="200"/>
      <c r="AT50" s="200"/>
      <c r="AU50" s="212">
        <v>0</v>
      </c>
      <c r="AV50" s="212">
        <v>0</v>
      </c>
      <c r="AW50" s="212"/>
      <c r="AX50" s="212"/>
      <c r="AY50" s="130">
        <v>0</v>
      </c>
      <c r="AZ50" s="130">
        <v>0</v>
      </c>
      <c r="BA50" s="130"/>
      <c r="BB50" s="130"/>
      <c r="BC50" s="147"/>
      <c r="BD50" s="137"/>
      <c r="BE50" s="137"/>
      <c r="BF50" s="137"/>
      <c r="BG50" s="262"/>
      <c r="BH50" s="262"/>
      <c r="BI50" s="262"/>
      <c r="BJ50" s="228"/>
      <c r="BK50" s="228"/>
      <c r="BL50" s="228"/>
      <c r="BM50" s="228"/>
      <c r="BN50" s="26">
        <f t="shared" si="60"/>
        <v>1991.8040336868928</v>
      </c>
      <c r="BO50" s="43">
        <f t="shared" si="61"/>
        <v>0.42010084217232024</v>
      </c>
      <c r="BP50" s="43">
        <f t="shared" si="62"/>
        <v>0.675</v>
      </c>
      <c r="BQ50" s="43">
        <f t="shared" si="63"/>
        <v>0.7</v>
      </c>
      <c r="BR50" s="43">
        <f t="shared" si="64"/>
        <v>0.725</v>
      </c>
      <c r="BS50" s="43">
        <f t="shared" si="65"/>
        <v>0.75</v>
      </c>
      <c r="BT50" s="43">
        <f t="shared" si="66"/>
        <v>0.775</v>
      </c>
      <c r="BU50" s="43">
        <f t="shared" si="67"/>
        <v>0.8</v>
      </c>
      <c r="BV50" s="43">
        <f t="shared" si="68"/>
        <v>0.825</v>
      </c>
      <c r="BW50" s="43">
        <f t="shared" si="69"/>
        <v>0.85</v>
      </c>
      <c r="BX50" s="43">
        <f t="shared" si="70"/>
        <v>0.875</v>
      </c>
      <c r="BY50" s="43">
        <f t="shared" si="71"/>
        <v>0.9</v>
      </c>
      <c r="BZ50" s="43">
        <f t="shared" si="72"/>
        <v>0.925</v>
      </c>
      <c r="CA50" s="43">
        <f t="shared" si="73"/>
        <v>0.95</v>
      </c>
      <c r="CB50" s="43">
        <f t="shared" si="74"/>
        <v>0.975</v>
      </c>
      <c r="CC50" s="43">
        <f t="shared" si="75"/>
        <v>0</v>
      </c>
      <c r="CD50" s="43">
        <f t="shared" si="76"/>
        <v>1</v>
      </c>
      <c r="CE50" s="241">
        <f t="shared" si="77"/>
        <v>1094161.605459783</v>
      </c>
      <c r="CF50" s="241">
        <f t="shared" si="78"/>
        <v>0</v>
      </c>
      <c r="CG50" s="241">
        <f t="shared" si="79"/>
        <v>468443.6783250869</v>
      </c>
    </row>
    <row r="51" spans="1:85" ht="12.75" customHeight="1">
      <c r="A51" s="373"/>
      <c r="B51" s="28" t="s">
        <v>40</v>
      </c>
      <c r="C51" s="7">
        <v>22</v>
      </c>
      <c r="D51" s="37">
        <v>4570414.922067367</v>
      </c>
      <c r="E51" s="152"/>
      <c r="F51" s="153">
        <v>3249798.252767378</v>
      </c>
      <c r="G51" s="88">
        <v>385845.48</v>
      </c>
      <c r="H51" s="89"/>
      <c r="I51" s="128"/>
      <c r="J51" s="89"/>
      <c r="K51" s="90">
        <v>452747.86</v>
      </c>
      <c r="L51" s="91"/>
      <c r="M51" s="154"/>
      <c r="N51" s="92"/>
      <c r="O51" s="96">
        <v>370817.32</v>
      </c>
      <c r="P51" s="94"/>
      <c r="Q51" s="95"/>
      <c r="R51" s="94"/>
      <c r="S51" s="155">
        <v>396757.73</v>
      </c>
      <c r="T51" s="184"/>
      <c r="U51" s="155"/>
      <c r="V51" s="156"/>
      <c r="W51" s="58">
        <v>291785.6699999999</v>
      </c>
      <c r="X51" s="58">
        <v>0</v>
      </c>
      <c r="Y51" s="58"/>
      <c r="Z51" s="59"/>
      <c r="AA51" s="77">
        <v>444306.60000000003</v>
      </c>
      <c r="AB51" s="157">
        <v>0</v>
      </c>
      <c r="AC51" s="158"/>
      <c r="AD51" s="63"/>
      <c r="AE51" s="64">
        <v>641039</v>
      </c>
      <c r="AF51" s="64">
        <v>0</v>
      </c>
      <c r="AG51" s="159"/>
      <c r="AH51" s="62"/>
      <c r="AI51" s="155">
        <v>528906.6300000001</v>
      </c>
      <c r="AJ51" s="155">
        <v>0</v>
      </c>
      <c r="AK51" s="155"/>
      <c r="AL51" s="156"/>
      <c r="AM51" s="49">
        <v>421950.0299999999</v>
      </c>
      <c r="AN51" s="49">
        <v>0</v>
      </c>
      <c r="AO51" s="49"/>
      <c r="AP51" s="225"/>
      <c r="AQ51" s="160">
        <v>401723.83</v>
      </c>
      <c r="AR51" s="200">
        <v>0</v>
      </c>
      <c r="AS51" s="200"/>
      <c r="AT51" s="200"/>
      <c r="AU51" s="212">
        <v>401731.13</v>
      </c>
      <c r="AV51" s="212">
        <v>0</v>
      </c>
      <c r="AW51" s="212"/>
      <c r="AX51" s="212"/>
      <c r="AY51" s="130">
        <v>555885.053197</v>
      </c>
      <c r="AZ51" s="130">
        <v>0</v>
      </c>
      <c r="BA51" s="130"/>
      <c r="BB51" s="130"/>
      <c r="BC51" s="147">
        <f>'[3]Resumen'!C42</f>
        <v>660890.2499999999</v>
      </c>
      <c r="BD51" s="137"/>
      <c r="BE51" s="137"/>
      <c r="BF51" s="137"/>
      <c r="BG51" s="262">
        <f>+BH51</f>
        <v>265555</v>
      </c>
      <c r="BH51" s="262">
        <v>265555</v>
      </c>
      <c r="BI51" s="262">
        <v>173348.46</v>
      </c>
      <c r="BJ51" s="228">
        <f>'[4]Resumen'!C42</f>
        <v>682413</v>
      </c>
      <c r="BK51" s="228"/>
      <c r="BL51" s="228"/>
      <c r="BM51" s="228"/>
      <c r="BN51" s="26">
        <f t="shared" si="60"/>
        <v>1994.6431227317414</v>
      </c>
      <c r="BO51" s="43">
        <f t="shared" si="61"/>
        <v>0.07468739689733706</v>
      </c>
      <c r="BP51" s="43">
        <f t="shared" si="62"/>
        <v>0.40909090909090906</v>
      </c>
      <c r="BQ51" s="43">
        <f t="shared" si="63"/>
        <v>0.4545454545454546</v>
      </c>
      <c r="BR51" s="43">
        <f t="shared" si="64"/>
        <v>0.5</v>
      </c>
      <c r="BS51" s="43">
        <f t="shared" si="65"/>
        <v>0.5454545454545454</v>
      </c>
      <c r="BT51" s="43">
        <f t="shared" si="66"/>
        <v>0.5909090909090908</v>
      </c>
      <c r="BU51" s="43">
        <f t="shared" si="67"/>
        <v>0.6363636363636364</v>
      </c>
      <c r="BV51" s="43">
        <f t="shared" si="68"/>
        <v>0.6818181818181819</v>
      </c>
      <c r="BW51" s="43">
        <f t="shared" si="69"/>
        <v>0.7272727272727273</v>
      </c>
      <c r="BX51" s="43">
        <f t="shared" si="70"/>
        <v>0.7727272727272727</v>
      </c>
      <c r="BY51" s="43">
        <f t="shared" si="71"/>
        <v>0.8181818181818181</v>
      </c>
      <c r="BZ51" s="43">
        <f t="shared" si="72"/>
        <v>0.8636363636363636</v>
      </c>
      <c r="CA51" s="43">
        <f t="shared" si="73"/>
        <v>0.9090909090909091</v>
      </c>
      <c r="CB51" s="43">
        <f t="shared" si="74"/>
        <v>0.9545454545454546</v>
      </c>
      <c r="CC51" s="43">
        <f t="shared" si="75"/>
        <v>0.6300507205321226</v>
      </c>
      <c r="CD51" s="43">
        <f t="shared" si="76"/>
        <v>1</v>
      </c>
      <c r="CE51" s="241">
        <f t="shared" si="77"/>
        <v>9960032.680811008</v>
      </c>
      <c r="CF51" s="241">
        <f t="shared" si="78"/>
        <v>0</v>
      </c>
      <c r="CG51" s="241">
        <f t="shared" si="79"/>
        <v>4056536.2615696695</v>
      </c>
    </row>
    <row r="52" spans="1:85" ht="12.75" customHeight="1">
      <c r="A52" s="373"/>
      <c r="B52" s="28" t="s">
        <v>54</v>
      </c>
      <c r="C52" s="7">
        <v>22</v>
      </c>
      <c r="D52" s="37">
        <v>0</v>
      </c>
      <c r="E52" s="152"/>
      <c r="F52" s="153">
        <v>0</v>
      </c>
      <c r="G52" s="88">
        <v>0</v>
      </c>
      <c r="H52" s="89"/>
      <c r="I52" s="128"/>
      <c r="J52" s="89"/>
      <c r="K52" s="90">
        <v>0</v>
      </c>
      <c r="L52" s="91"/>
      <c r="M52" s="154"/>
      <c r="N52" s="92"/>
      <c r="O52" s="96">
        <v>0</v>
      </c>
      <c r="P52" s="94"/>
      <c r="Q52" s="95"/>
      <c r="R52" s="94"/>
      <c r="S52" s="155">
        <v>0</v>
      </c>
      <c r="T52" s="184"/>
      <c r="U52" s="155"/>
      <c r="V52" s="156"/>
      <c r="W52" s="58">
        <v>0</v>
      </c>
      <c r="X52" s="58">
        <v>0</v>
      </c>
      <c r="Y52" s="58"/>
      <c r="Z52" s="59"/>
      <c r="AA52" s="77">
        <v>0</v>
      </c>
      <c r="AB52" s="157">
        <v>0</v>
      </c>
      <c r="AC52" s="158"/>
      <c r="AD52" s="63"/>
      <c r="AE52" s="64">
        <v>0</v>
      </c>
      <c r="AF52" s="64">
        <v>0</v>
      </c>
      <c r="AG52" s="159"/>
      <c r="AH52" s="62"/>
      <c r="AI52" s="155">
        <v>0</v>
      </c>
      <c r="AJ52" s="155">
        <v>0</v>
      </c>
      <c r="AK52" s="155"/>
      <c r="AL52" s="156"/>
      <c r="AM52" s="49">
        <v>0</v>
      </c>
      <c r="AN52" s="49">
        <v>0</v>
      </c>
      <c r="AO52" s="49"/>
      <c r="AP52" s="185"/>
      <c r="AQ52" s="160">
        <v>0</v>
      </c>
      <c r="AR52" s="200">
        <v>0</v>
      </c>
      <c r="AS52" s="200"/>
      <c r="AT52" s="200"/>
      <c r="AU52" s="212">
        <v>0</v>
      </c>
      <c r="AV52" s="212">
        <v>0</v>
      </c>
      <c r="AW52" s="212"/>
      <c r="AX52" s="212"/>
      <c r="AY52" s="130">
        <v>0</v>
      </c>
      <c r="AZ52" s="130">
        <v>0</v>
      </c>
      <c r="BA52" s="130"/>
      <c r="BB52" s="130"/>
      <c r="BC52" s="147">
        <f>'[3]Resumen'!C43</f>
        <v>0</v>
      </c>
      <c r="BD52" s="137"/>
      <c r="BE52" s="137"/>
      <c r="BF52" s="137"/>
      <c r="BG52" s="262"/>
      <c r="BH52" s="262"/>
      <c r="BI52" s="262"/>
      <c r="BJ52" s="228">
        <f>'[4]Resumen'!C43</f>
        <v>0</v>
      </c>
      <c r="BK52" s="228"/>
      <c r="BL52" s="228"/>
      <c r="BM52" s="228"/>
      <c r="BN52" s="26">
        <f t="shared" si="60"/>
        <v>0</v>
      </c>
      <c r="BO52" s="43">
        <f t="shared" si="61"/>
        <v>0</v>
      </c>
      <c r="BP52" s="43">
        <f t="shared" si="62"/>
        <v>0.40909090909090906</v>
      </c>
      <c r="BQ52" s="43">
        <f t="shared" si="63"/>
        <v>0.4545454545454546</v>
      </c>
      <c r="BR52" s="43">
        <f t="shared" si="64"/>
        <v>0.5</v>
      </c>
      <c r="BS52" s="43">
        <f t="shared" si="65"/>
        <v>0.5454545454545454</v>
      </c>
      <c r="BT52" s="43">
        <f t="shared" si="66"/>
        <v>0.5909090909090908</v>
      </c>
      <c r="BU52" s="43">
        <f t="shared" si="67"/>
        <v>0.6363636363636364</v>
      </c>
      <c r="BV52" s="43">
        <f t="shared" si="68"/>
        <v>0.6818181818181819</v>
      </c>
      <c r="BW52" s="43">
        <f t="shared" si="69"/>
        <v>0.7272727272727273</v>
      </c>
      <c r="BX52" s="43">
        <f t="shared" si="70"/>
        <v>0.7727272727272727</v>
      </c>
      <c r="BY52" s="43">
        <f t="shared" si="71"/>
        <v>0.8181818181818181</v>
      </c>
      <c r="BZ52" s="43">
        <f t="shared" si="72"/>
        <v>0.8636363636363636</v>
      </c>
      <c r="CA52" s="43">
        <f t="shared" si="73"/>
        <v>0.9090909090909091</v>
      </c>
      <c r="CB52" s="43">
        <f t="shared" si="74"/>
        <v>0.9545454545454546</v>
      </c>
      <c r="CC52" s="43">
        <f t="shared" si="75"/>
        <v>0</v>
      </c>
      <c r="CD52" s="43">
        <f t="shared" si="76"/>
        <v>1</v>
      </c>
      <c r="CE52" s="241">
        <f t="shared" si="77"/>
        <v>0</v>
      </c>
      <c r="CF52" s="241">
        <f t="shared" si="78"/>
        <v>0</v>
      </c>
      <c r="CG52" s="241">
        <f t="shared" si="79"/>
        <v>0</v>
      </c>
    </row>
    <row r="53" spans="1:85" ht="12.75" customHeight="1">
      <c r="A53" s="373"/>
      <c r="B53" s="28" t="s">
        <v>10</v>
      </c>
      <c r="C53" s="7">
        <v>7</v>
      </c>
      <c r="D53" s="37">
        <v>14383.151123919413</v>
      </c>
      <c r="E53" s="152"/>
      <c r="F53" s="153">
        <v>14250.373412526502</v>
      </c>
      <c r="G53" s="88">
        <v>0</v>
      </c>
      <c r="H53" s="89"/>
      <c r="I53" s="128"/>
      <c r="J53" s="89"/>
      <c r="K53" s="90">
        <v>0</v>
      </c>
      <c r="L53" s="91"/>
      <c r="M53" s="154"/>
      <c r="N53" s="92"/>
      <c r="O53" s="96">
        <v>0</v>
      </c>
      <c r="P53" s="94"/>
      <c r="Q53" s="95"/>
      <c r="R53" s="94"/>
      <c r="S53" s="155">
        <v>0</v>
      </c>
      <c r="T53" s="184"/>
      <c r="U53" s="155"/>
      <c r="V53" s="156"/>
      <c r="W53" s="58">
        <v>0</v>
      </c>
      <c r="X53" s="58">
        <v>0</v>
      </c>
      <c r="Y53" s="58"/>
      <c r="Z53" s="59"/>
      <c r="AA53" s="77">
        <v>0</v>
      </c>
      <c r="AB53" s="157">
        <v>0</v>
      </c>
      <c r="AC53" s="158"/>
      <c r="AD53" s="63"/>
      <c r="AE53" s="64">
        <v>0</v>
      </c>
      <c r="AF53" s="64">
        <v>0</v>
      </c>
      <c r="AG53" s="159"/>
      <c r="AH53" s="62"/>
      <c r="AI53" s="155">
        <v>0</v>
      </c>
      <c r="AJ53" s="155">
        <v>0</v>
      </c>
      <c r="AK53" s="155"/>
      <c r="AL53" s="156"/>
      <c r="AM53" s="49">
        <v>0</v>
      </c>
      <c r="AN53" s="49">
        <v>0</v>
      </c>
      <c r="AO53" s="49"/>
      <c r="AP53" s="185"/>
      <c r="AQ53" s="160">
        <v>0</v>
      </c>
      <c r="AR53" s="200">
        <v>0</v>
      </c>
      <c r="AS53" s="200"/>
      <c r="AT53" s="200"/>
      <c r="AU53" s="212">
        <v>0</v>
      </c>
      <c r="AV53" s="212">
        <v>0</v>
      </c>
      <c r="AW53" s="212"/>
      <c r="AX53" s="212"/>
      <c r="AY53" s="130">
        <v>0</v>
      </c>
      <c r="AZ53" s="130">
        <v>0</v>
      </c>
      <c r="BA53" s="130"/>
      <c r="BB53" s="130"/>
      <c r="BC53" s="147"/>
      <c r="BD53" s="137"/>
      <c r="BE53" s="137"/>
      <c r="BF53" s="137"/>
      <c r="BG53" s="262"/>
      <c r="BH53" s="262"/>
      <c r="BI53" s="262"/>
      <c r="BJ53" s="228"/>
      <c r="BK53" s="228"/>
      <c r="BL53" s="228"/>
      <c r="BM53" s="228"/>
      <c r="BN53" s="26">
        <f t="shared" si="60"/>
        <v>2000.9353796694659</v>
      </c>
      <c r="BO53" s="43">
        <f t="shared" si="61"/>
        <v>0</v>
      </c>
      <c r="BP53" s="43">
        <f t="shared" si="62"/>
        <v>0</v>
      </c>
      <c r="BQ53" s="43">
        <f t="shared" si="63"/>
        <v>0</v>
      </c>
      <c r="BR53" s="43">
        <f t="shared" si="64"/>
        <v>0</v>
      </c>
      <c r="BS53" s="43">
        <f t="shared" si="65"/>
        <v>0</v>
      </c>
      <c r="BT53" s="43">
        <f t="shared" si="66"/>
        <v>0</v>
      </c>
      <c r="BU53" s="43">
        <f t="shared" si="67"/>
        <v>0</v>
      </c>
      <c r="BV53" s="43">
        <f t="shared" si="68"/>
        <v>0</v>
      </c>
      <c r="BW53" s="43">
        <f t="shared" si="69"/>
        <v>0.1428571428571429</v>
      </c>
      <c r="BX53" s="43">
        <f t="shared" si="70"/>
        <v>0.2857142857142857</v>
      </c>
      <c r="BY53" s="43">
        <f t="shared" si="71"/>
        <v>0.4285714285714286</v>
      </c>
      <c r="BZ53" s="43">
        <f t="shared" si="72"/>
        <v>0.5714285714285714</v>
      </c>
      <c r="CA53" s="43">
        <f t="shared" si="73"/>
        <v>0.7142857142857143</v>
      </c>
      <c r="CB53" s="43">
        <f t="shared" si="74"/>
        <v>0.8571428571428572</v>
      </c>
      <c r="CC53" s="43">
        <f t="shared" si="75"/>
        <v>0</v>
      </c>
      <c r="CD53" s="43">
        <f t="shared" si="76"/>
        <v>1</v>
      </c>
      <c r="CE53" s="241">
        <f t="shared" si="77"/>
        <v>14383.151123919413</v>
      </c>
      <c r="CF53" s="241">
        <f t="shared" si="78"/>
        <v>14383.151123919413</v>
      </c>
      <c r="CG53" s="241">
        <f t="shared" si="79"/>
        <v>1600.7483037355732</v>
      </c>
    </row>
    <row r="54" spans="1:85" ht="12.75" customHeight="1">
      <c r="A54" s="373"/>
      <c r="B54" s="28" t="s">
        <v>11</v>
      </c>
      <c r="C54" s="7">
        <v>4</v>
      </c>
      <c r="D54" s="37">
        <v>0</v>
      </c>
      <c r="E54" s="152"/>
      <c r="F54" s="153">
        <v>0</v>
      </c>
      <c r="G54" s="88">
        <v>0</v>
      </c>
      <c r="H54" s="89"/>
      <c r="I54" s="128"/>
      <c r="J54" s="89"/>
      <c r="K54" s="90">
        <v>0</v>
      </c>
      <c r="L54" s="91"/>
      <c r="M54" s="154"/>
      <c r="N54" s="92"/>
      <c r="O54" s="96">
        <v>0</v>
      </c>
      <c r="P54" s="94"/>
      <c r="Q54" s="95"/>
      <c r="R54" s="94"/>
      <c r="S54" s="155">
        <v>0</v>
      </c>
      <c r="T54" s="184"/>
      <c r="U54" s="155"/>
      <c r="V54" s="156"/>
      <c r="W54" s="58">
        <v>0</v>
      </c>
      <c r="X54" s="58">
        <v>0</v>
      </c>
      <c r="Y54" s="58"/>
      <c r="Z54" s="59"/>
      <c r="AA54" s="77">
        <v>0</v>
      </c>
      <c r="AB54" s="157">
        <v>0</v>
      </c>
      <c r="AC54" s="158"/>
      <c r="AD54" s="63"/>
      <c r="AE54" s="64">
        <v>0</v>
      </c>
      <c r="AF54" s="64">
        <v>0</v>
      </c>
      <c r="AG54" s="159"/>
      <c r="AH54" s="62"/>
      <c r="AI54" s="155">
        <v>0</v>
      </c>
      <c r="AJ54" s="155">
        <v>0</v>
      </c>
      <c r="AK54" s="155"/>
      <c r="AL54" s="156"/>
      <c r="AM54" s="49">
        <v>0</v>
      </c>
      <c r="AN54" s="49">
        <v>0</v>
      </c>
      <c r="AO54" s="49"/>
      <c r="AP54" s="185"/>
      <c r="AQ54" s="160">
        <v>0</v>
      </c>
      <c r="AR54" s="200">
        <v>0</v>
      </c>
      <c r="AS54" s="200"/>
      <c r="AT54" s="200"/>
      <c r="AU54" s="212">
        <v>0</v>
      </c>
      <c r="AV54" s="212">
        <v>0</v>
      </c>
      <c r="AW54" s="212"/>
      <c r="AX54" s="212"/>
      <c r="AY54" s="130">
        <v>0</v>
      </c>
      <c r="AZ54" s="130">
        <v>0</v>
      </c>
      <c r="BA54" s="130"/>
      <c r="BB54" s="130"/>
      <c r="BC54" s="147"/>
      <c r="BD54" s="137"/>
      <c r="BE54" s="137"/>
      <c r="BF54" s="137"/>
      <c r="BG54" s="262"/>
      <c r="BH54" s="262"/>
      <c r="BI54" s="262"/>
      <c r="BJ54" s="228"/>
      <c r="BK54" s="228"/>
      <c r="BL54" s="228"/>
      <c r="BM54" s="228"/>
      <c r="BN54" s="26">
        <f t="shared" si="60"/>
        <v>0</v>
      </c>
      <c r="BO54" s="43">
        <f t="shared" si="61"/>
        <v>0</v>
      </c>
      <c r="BP54" s="43">
        <f t="shared" si="62"/>
        <v>0</v>
      </c>
      <c r="BQ54" s="43">
        <f t="shared" si="63"/>
        <v>0</v>
      </c>
      <c r="BR54" s="43">
        <f t="shared" si="64"/>
        <v>0</v>
      </c>
      <c r="BS54" s="43">
        <f t="shared" si="65"/>
        <v>0</v>
      </c>
      <c r="BT54" s="43">
        <f t="shared" si="66"/>
        <v>0</v>
      </c>
      <c r="BU54" s="43">
        <f t="shared" si="67"/>
        <v>0</v>
      </c>
      <c r="BV54" s="43">
        <f t="shared" si="68"/>
        <v>0</v>
      </c>
      <c r="BW54" s="43">
        <f t="shared" si="69"/>
        <v>0</v>
      </c>
      <c r="BX54" s="43">
        <f t="shared" si="70"/>
        <v>0</v>
      </c>
      <c r="BY54" s="43">
        <f t="shared" si="71"/>
        <v>0</v>
      </c>
      <c r="BZ54" s="43">
        <f t="shared" si="72"/>
        <v>0.25</v>
      </c>
      <c r="CA54" s="43">
        <f t="shared" si="73"/>
        <v>0.5</v>
      </c>
      <c r="CB54" s="43">
        <f t="shared" si="74"/>
        <v>0.75</v>
      </c>
      <c r="CC54" s="43">
        <f t="shared" si="75"/>
        <v>0</v>
      </c>
      <c r="CD54" s="43">
        <f t="shared" si="76"/>
        <v>1</v>
      </c>
      <c r="CE54" s="241">
        <f t="shared" si="77"/>
        <v>0</v>
      </c>
      <c r="CF54" s="241">
        <f t="shared" si="78"/>
        <v>0</v>
      </c>
      <c r="CG54" s="241">
        <f t="shared" si="79"/>
        <v>0</v>
      </c>
    </row>
    <row r="55" spans="1:85" ht="12.75" customHeight="1">
      <c r="A55" s="373"/>
      <c r="B55" s="28" t="s">
        <v>12</v>
      </c>
      <c r="C55" s="7">
        <v>5</v>
      </c>
      <c r="D55" s="37">
        <v>0</v>
      </c>
      <c r="E55" s="152"/>
      <c r="F55" s="153">
        <v>0</v>
      </c>
      <c r="G55" s="88">
        <v>0</v>
      </c>
      <c r="H55" s="89"/>
      <c r="I55" s="128"/>
      <c r="J55" s="89"/>
      <c r="K55" s="90">
        <v>0</v>
      </c>
      <c r="L55" s="91"/>
      <c r="M55" s="154"/>
      <c r="N55" s="92"/>
      <c r="O55" s="96">
        <v>0</v>
      </c>
      <c r="P55" s="94"/>
      <c r="Q55" s="95"/>
      <c r="R55" s="94"/>
      <c r="S55" s="155">
        <v>0</v>
      </c>
      <c r="T55" s="184"/>
      <c r="U55" s="155"/>
      <c r="V55" s="156"/>
      <c r="W55" s="58">
        <v>0</v>
      </c>
      <c r="X55" s="58">
        <v>0</v>
      </c>
      <c r="Y55" s="58"/>
      <c r="Z55" s="59"/>
      <c r="AA55" s="77">
        <v>0</v>
      </c>
      <c r="AB55" s="157">
        <v>0</v>
      </c>
      <c r="AC55" s="158"/>
      <c r="AD55" s="63"/>
      <c r="AE55" s="64">
        <v>0</v>
      </c>
      <c r="AF55" s="64">
        <v>0</v>
      </c>
      <c r="AG55" s="159"/>
      <c r="AH55" s="62"/>
      <c r="AI55" s="155">
        <v>0</v>
      </c>
      <c r="AJ55" s="155">
        <v>0</v>
      </c>
      <c r="AK55" s="155"/>
      <c r="AL55" s="156"/>
      <c r="AM55" s="49">
        <v>0</v>
      </c>
      <c r="AN55" s="49">
        <v>0</v>
      </c>
      <c r="AO55" s="49"/>
      <c r="AP55" s="185"/>
      <c r="AQ55" s="160">
        <v>0</v>
      </c>
      <c r="AR55" s="200">
        <v>0</v>
      </c>
      <c r="AS55" s="200"/>
      <c r="AT55" s="200"/>
      <c r="AU55" s="212">
        <v>0</v>
      </c>
      <c r="AV55" s="212">
        <v>0</v>
      </c>
      <c r="AW55" s="212"/>
      <c r="AX55" s="212"/>
      <c r="AY55" s="130">
        <v>0</v>
      </c>
      <c r="AZ55" s="130">
        <v>0</v>
      </c>
      <c r="BA55" s="130"/>
      <c r="BB55" s="130"/>
      <c r="BC55" s="147"/>
      <c r="BD55" s="137"/>
      <c r="BE55" s="137"/>
      <c r="BF55" s="137"/>
      <c r="BG55" s="262"/>
      <c r="BH55" s="262"/>
      <c r="BI55" s="262"/>
      <c r="BJ55" s="228"/>
      <c r="BK55" s="228"/>
      <c r="BL55" s="228"/>
      <c r="BM55" s="228"/>
      <c r="BN55" s="26">
        <f t="shared" si="60"/>
        <v>0</v>
      </c>
      <c r="BO55" s="43">
        <f t="shared" si="61"/>
        <v>0</v>
      </c>
      <c r="BP55" s="43">
        <f t="shared" si="62"/>
        <v>0</v>
      </c>
      <c r="BQ55" s="43">
        <f t="shared" si="63"/>
        <v>0</v>
      </c>
      <c r="BR55" s="43">
        <f t="shared" si="64"/>
        <v>0</v>
      </c>
      <c r="BS55" s="43">
        <f t="shared" si="65"/>
        <v>0</v>
      </c>
      <c r="BT55" s="43">
        <f t="shared" si="66"/>
        <v>0</v>
      </c>
      <c r="BU55" s="43">
        <f t="shared" si="67"/>
        <v>0</v>
      </c>
      <c r="BV55" s="43">
        <f t="shared" si="68"/>
        <v>0</v>
      </c>
      <c r="BW55" s="43">
        <f t="shared" si="69"/>
        <v>0</v>
      </c>
      <c r="BX55" s="43">
        <f t="shared" si="70"/>
        <v>0</v>
      </c>
      <c r="BY55" s="43">
        <f t="shared" si="71"/>
        <v>0.19999999999999996</v>
      </c>
      <c r="BZ55" s="43">
        <f t="shared" si="72"/>
        <v>0.4</v>
      </c>
      <c r="CA55" s="43">
        <f t="shared" si="73"/>
        <v>0.6</v>
      </c>
      <c r="CB55" s="43">
        <f t="shared" si="74"/>
        <v>0.8</v>
      </c>
      <c r="CC55" s="43">
        <f t="shared" si="75"/>
        <v>0</v>
      </c>
      <c r="CD55" s="43">
        <f t="shared" si="76"/>
        <v>1</v>
      </c>
      <c r="CE55" s="241">
        <f t="shared" si="77"/>
        <v>0</v>
      </c>
      <c r="CF55" s="241">
        <f t="shared" si="78"/>
        <v>0</v>
      </c>
      <c r="CG55" s="241">
        <f t="shared" si="79"/>
        <v>0</v>
      </c>
    </row>
    <row r="56" spans="1:85" ht="12.75" customHeight="1">
      <c r="A56" s="373"/>
      <c r="B56" s="28" t="s">
        <v>13</v>
      </c>
      <c r="C56" s="7">
        <v>8</v>
      </c>
      <c r="D56" s="37">
        <v>0</v>
      </c>
      <c r="E56" s="152"/>
      <c r="F56" s="153">
        <v>0</v>
      </c>
      <c r="G56" s="88">
        <v>0</v>
      </c>
      <c r="H56" s="89"/>
      <c r="I56" s="128"/>
      <c r="J56" s="89"/>
      <c r="K56" s="90">
        <v>0</v>
      </c>
      <c r="L56" s="91"/>
      <c r="M56" s="154"/>
      <c r="N56" s="92"/>
      <c r="O56" s="96">
        <v>0</v>
      </c>
      <c r="P56" s="94"/>
      <c r="Q56" s="95"/>
      <c r="R56" s="94"/>
      <c r="S56" s="155">
        <v>0</v>
      </c>
      <c r="T56" s="184"/>
      <c r="U56" s="155"/>
      <c r="V56" s="156"/>
      <c r="W56" s="58">
        <v>0</v>
      </c>
      <c r="X56" s="58">
        <v>0</v>
      </c>
      <c r="Y56" s="58"/>
      <c r="Z56" s="59"/>
      <c r="AA56" s="77">
        <v>0</v>
      </c>
      <c r="AB56" s="157">
        <v>0</v>
      </c>
      <c r="AC56" s="158"/>
      <c r="AD56" s="63"/>
      <c r="AE56" s="64">
        <v>0</v>
      </c>
      <c r="AF56" s="64">
        <v>0</v>
      </c>
      <c r="AG56" s="159"/>
      <c r="AH56" s="62"/>
      <c r="AI56" s="155">
        <v>0</v>
      </c>
      <c r="AJ56" s="155">
        <v>0</v>
      </c>
      <c r="AK56" s="155"/>
      <c r="AL56" s="156"/>
      <c r="AM56" s="49">
        <v>0</v>
      </c>
      <c r="AN56" s="49">
        <v>0</v>
      </c>
      <c r="AO56" s="49"/>
      <c r="AP56" s="185"/>
      <c r="AQ56" s="160">
        <v>0</v>
      </c>
      <c r="AR56" s="200">
        <v>0</v>
      </c>
      <c r="AS56" s="200"/>
      <c r="AT56" s="200"/>
      <c r="AU56" s="212">
        <v>0</v>
      </c>
      <c r="AV56" s="212">
        <v>0</v>
      </c>
      <c r="AW56" s="212"/>
      <c r="AX56" s="212"/>
      <c r="AY56" s="130">
        <v>0</v>
      </c>
      <c r="AZ56" s="130">
        <v>0</v>
      </c>
      <c r="BA56" s="130"/>
      <c r="BB56" s="130"/>
      <c r="BC56" s="147"/>
      <c r="BD56" s="137"/>
      <c r="BE56" s="137"/>
      <c r="BF56" s="137"/>
      <c r="BG56" s="262"/>
      <c r="BH56" s="262"/>
      <c r="BI56" s="262"/>
      <c r="BJ56" s="228"/>
      <c r="BK56" s="228"/>
      <c r="BL56" s="228"/>
      <c r="BM56" s="228"/>
      <c r="BN56" s="26">
        <f t="shared" si="60"/>
        <v>0</v>
      </c>
      <c r="BO56" s="43">
        <f t="shared" si="61"/>
        <v>0</v>
      </c>
      <c r="BP56" s="43">
        <f t="shared" si="62"/>
        <v>0</v>
      </c>
      <c r="BQ56" s="43">
        <f t="shared" si="63"/>
        <v>0</v>
      </c>
      <c r="BR56" s="43">
        <f t="shared" si="64"/>
        <v>0</v>
      </c>
      <c r="BS56" s="43">
        <f t="shared" si="65"/>
        <v>0</v>
      </c>
      <c r="BT56" s="43">
        <f t="shared" si="66"/>
        <v>0</v>
      </c>
      <c r="BU56" s="43">
        <f t="shared" si="67"/>
        <v>0</v>
      </c>
      <c r="BV56" s="43">
        <f t="shared" si="68"/>
        <v>0.125</v>
      </c>
      <c r="BW56" s="43">
        <f t="shared" si="69"/>
        <v>0.25</v>
      </c>
      <c r="BX56" s="43">
        <f t="shared" si="70"/>
        <v>0.375</v>
      </c>
      <c r="BY56" s="43">
        <f t="shared" si="71"/>
        <v>0.5</v>
      </c>
      <c r="BZ56" s="43">
        <f t="shared" si="72"/>
        <v>0.625</v>
      </c>
      <c r="CA56" s="43">
        <f t="shared" si="73"/>
        <v>0.75</v>
      </c>
      <c r="CB56" s="43">
        <f t="shared" si="74"/>
        <v>0.875</v>
      </c>
      <c r="CC56" s="43">
        <f t="shared" si="75"/>
        <v>0</v>
      </c>
      <c r="CD56" s="43">
        <f t="shared" si="76"/>
        <v>1</v>
      </c>
      <c r="CE56" s="241">
        <f t="shared" si="77"/>
        <v>0</v>
      </c>
      <c r="CF56" s="241">
        <f t="shared" si="78"/>
        <v>0</v>
      </c>
      <c r="CG56" s="241">
        <f t="shared" si="79"/>
        <v>0</v>
      </c>
    </row>
    <row r="57" spans="1:85" ht="12.75" customHeight="1" thickBot="1">
      <c r="A57" s="373"/>
      <c r="B57" s="29" t="s">
        <v>41</v>
      </c>
      <c r="C57" s="11">
        <v>17</v>
      </c>
      <c r="D57" s="41">
        <v>0</v>
      </c>
      <c r="E57" s="152"/>
      <c r="F57" s="163">
        <v>0</v>
      </c>
      <c r="G57" s="88">
        <v>0</v>
      </c>
      <c r="H57" s="97"/>
      <c r="I57" s="128"/>
      <c r="J57" s="97"/>
      <c r="K57" s="90">
        <v>0</v>
      </c>
      <c r="L57" s="98"/>
      <c r="M57" s="154"/>
      <c r="N57" s="99"/>
      <c r="O57" s="93">
        <v>0</v>
      </c>
      <c r="P57" s="100"/>
      <c r="Q57" s="95"/>
      <c r="R57" s="100"/>
      <c r="S57" s="174">
        <v>0</v>
      </c>
      <c r="T57" s="186"/>
      <c r="U57" s="155"/>
      <c r="V57" s="175"/>
      <c r="W57" s="58">
        <v>0</v>
      </c>
      <c r="X57" s="58">
        <v>0</v>
      </c>
      <c r="Y57" s="58"/>
      <c r="Z57" s="65"/>
      <c r="AA57" s="77">
        <v>0</v>
      </c>
      <c r="AB57" s="157">
        <v>0</v>
      </c>
      <c r="AC57" s="158"/>
      <c r="AD57" s="66"/>
      <c r="AE57" s="64">
        <v>0</v>
      </c>
      <c r="AF57" s="64">
        <v>0</v>
      </c>
      <c r="AG57" s="159"/>
      <c r="AH57" s="67"/>
      <c r="AI57" s="174">
        <v>0</v>
      </c>
      <c r="AJ57" s="155">
        <v>0</v>
      </c>
      <c r="AK57" s="155"/>
      <c r="AL57" s="175"/>
      <c r="AM57" s="49">
        <v>0</v>
      </c>
      <c r="AN57" s="49">
        <v>0</v>
      </c>
      <c r="AO57" s="49"/>
      <c r="AP57" s="187"/>
      <c r="AQ57" s="160">
        <v>0</v>
      </c>
      <c r="AR57" s="201">
        <v>0</v>
      </c>
      <c r="AS57" s="201"/>
      <c r="AT57" s="201"/>
      <c r="AU57" s="213">
        <v>0</v>
      </c>
      <c r="AV57" s="213">
        <v>0</v>
      </c>
      <c r="AW57" s="213"/>
      <c r="AX57" s="213"/>
      <c r="AY57" s="131">
        <v>0</v>
      </c>
      <c r="AZ57" s="131">
        <v>0</v>
      </c>
      <c r="BA57" s="131"/>
      <c r="BB57" s="131"/>
      <c r="BC57" s="147">
        <f>'[3]Resumen'!$C$44</f>
        <v>0</v>
      </c>
      <c r="BD57" s="138"/>
      <c r="BE57" s="138"/>
      <c r="BF57" s="138"/>
      <c r="BG57" s="263"/>
      <c r="BH57" s="263"/>
      <c r="BI57" s="263"/>
      <c r="BJ57" s="229">
        <f>'[4]Resumen'!$C$44</f>
        <v>0</v>
      </c>
      <c r="BK57" s="229"/>
      <c r="BL57" s="229"/>
      <c r="BM57" s="229"/>
      <c r="BN57" s="26">
        <f t="shared" si="60"/>
        <v>0</v>
      </c>
      <c r="BO57" s="44">
        <f t="shared" si="61"/>
        <v>0</v>
      </c>
      <c r="BP57" s="43">
        <f t="shared" si="62"/>
        <v>0.23529411764705888</v>
      </c>
      <c r="BQ57" s="43">
        <f t="shared" si="63"/>
        <v>0.2941176470588235</v>
      </c>
      <c r="BR57" s="43">
        <f t="shared" si="64"/>
        <v>0.3529411764705882</v>
      </c>
      <c r="BS57" s="43">
        <f t="shared" si="65"/>
        <v>0.4117647058823529</v>
      </c>
      <c r="BT57" s="43">
        <f t="shared" si="66"/>
        <v>0.47058823529411764</v>
      </c>
      <c r="BU57" s="43">
        <f t="shared" si="67"/>
        <v>0.5294117647058824</v>
      </c>
      <c r="BV57" s="43">
        <f t="shared" si="68"/>
        <v>0.5882352941176471</v>
      </c>
      <c r="BW57" s="43">
        <f t="shared" si="69"/>
        <v>0.6470588235294117</v>
      </c>
      <c r="BX57" s="43">
        <f t="shared" si="70"/>
        <v>0.7058823529411764</v>
      </c>
      <c r="BY57" s="43">
        <f t="shared" si="71"/>
        <v>0.7647058823529411</v>
      </c>
      <c r="BZ57" s="43">
        <f t="shared" si="72"/>
        <v>0.8235294117647058</v>
      </c>
      <c r="CA57" s="43">
        <f t="shared" si="73"/>
        <v>0.8823529411764706</v>
      </c>
      <c r="CB57" s="43">
        <f t="shared" si="74"/>
        <v>0.9411764705882353</v>
      </c>
      <c r="CC57" s="43">
        <f t="shared" si="75"/>
        <v>0</v>
      </c>
      <c r="CD57" s="43">
        <f t="shared" si="76"/>
        <v>1</v>
      </c>
      <c r="CE57" s="241">
        <f t="shared" si="77"/>
        <v>0</v>
      </c>
      <c r="CF57" s="241">
        <f t="shared" si="78"/>
        <v>0</v>
      </c>
      <c r="CG57" s="241">
        <f t="shared" si="79"/>
        <v>0</v>
      </c>
    </row>
    <row r="58" spans="1:85" s="1" customFormat="1" ht="12.75" customHeight="1" thickBot="1">
      <c r="A58" s="375"/>
      <c r="B58" s="30" t="s">
        <v>42</v>
      </c>
      <c r="C58" s="31"/>
      <c r="D58" s="38">
        <v>5660028.277978876</v>
      </c>
      <c r="E58" s="38"/>
      <c r="F58" s="38">
        <v>4092084.312415945</v>
      </c>
      <c r="G58" s="68">
        <v>385845.48</v>
      </c>
      <c r="H58" s="68">
        <v>0</v>
      </c>
      <c r="I58" s="68"/>
      <c r="J58" s="68"/>
      <c r="K58" s="117">
        <v>452747.86</v>
      </c>
      <c r="L58" s="117">
        <v>0</v>
      </c>
      <c r="M58" s="117"/>
      <c r="N58" s="117"/>
      <c r="O58" s="69">
        <v>370817.32</v>
      </c>
      <c r="P58" s="69">
        <v>0</v>
      </c>
      <c r="Q58" s="69"/>
      <c r="R58" s="69"/>
      <c r="S58" s="124">
        <v>396757.73</v>
      </c>
      <c r="T58" s="125">
        <v>0</v>
      </c>
      <c r="U58" s="125"/>
      <c r="V58" s="126"/>
      <c r="W58" s="68">
        <v>291785.6699999999</v>
      </c>
      <c r="X58" s="68">
        <v>0</v>
      </c>
      <c r="Y58" s="68"/>
      <c r="Z58" s="68"/>
      <c r="AA58" s="117">
        <v>471133.24000000005</v>
      </c>
      <c r="AB58" s="117">
        <v>0</v>
      </c>
      <c r="AC58" s="127"/>
      <c r="AD58" s="117"/>
      <c r="AE58" s="69">
        <v>641039</v>
      </c>
      <c r="AF58" s="69">
        <v>0</v>
      </c>
      <c r="AG58" s="69"/>
      <c r="AH58" s="118"/>
      <c r="AI58" s="124">
        <v>528906.6300000001</v>
      </c>
      <c r="AJ58" s="125">
        <v>0</v>
      </c>
      <c r="AK58" s="125"/>
      <c r="AL58" s="126"/>
      <c r="AM58" s="52">
        <v>421950.0299999999</v>
      </c>
      <c r="AN58" s="52">
        <v>0</v>
      </c>
      <c r="AO58" s="52"/>
      <c r="AP58" s="52"/>
      <c r="AQ58" s="210">
        <v>401723.83</v>
      </c>
      <c r="AR58" s="205">
        <v>0</v>
      </c>
      <c r="AS58" s="205"/>
      <c r="AT58" s="205"/>
      <c r="AU58" s="217">
        <v>401723.83</v>
      </c>
      <c r="AV58" s="217">
        <v>0</v>
      </c>
      <c r="AW58" s="217"/>
      <c r="AX58" s="217"/>
      <c r="AY58" s="134">
        <v>555885.053197</v>
      </c>
      <c r="AZ58" s="134">
        <v>0</v>
      </c>
      <c r="BA58" s="134"/>
      <c r="BB58" s="134"/>
      <c r="BC58" s="149">
        <f>+SUM(BC48:BC57)</f>
        <v>660890.2499999999</v>
      </c>
      <c r="BD58" s="141"/>
      <c r="BE58" s="141"/>
      <c r="BF58" s="141"/>
      <c r="BG58" s="265">
        <f>+SUM(BG48:BG57)</f>
        <v>265555</v>
      </c>
      <c r="BH58" s="265">
        <f>+SUM(BH48:BH57)</f>
        <v>265555</v>
      </c>
      <c r="BI58" s="265">
        <f>+SUM(BI48:BI57)</f>
        <v>173348.46</v>
      </c>
      <c r="BJ58" s="231">
        <f>+SUM(BJ48:BJ57)</f>
        <v>682413</v>
      </c>
      <c r="BK58" s="231">
        <f>+SUM(BK48:BK57)</f>
        <v>0</v>
      </c>
      <c r="BL58" s="231"/>
      <c r="BM58" s="231"/>
      <c r="BN58" s="54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242">
        <f>SUM(CE48:CE57)</f>
        <v>11068577.43739471</v>
      </c>
      <c r="CF58" s="242">
        <f>SUM(CF48:CF57)</f>
        <v>14383.151123919413</v>
      </c>
      <c r="CG58" s="242">
        <f>SUM(CG48:CG57)</f>
        <v>4526580.688198492</v>
      </c>
    </row>
    <row r="59" spans="1:85" s="23" customFormat="1" ht="30" customHeight="1">
      <c r="A59" s="2"/>
      <c r="B59" s="21" t="s">
        <v>43</v>
      </c>
      <c r="C59" s="22"/>
      <c r="D59" s="32">
        <v>80363913.34210952</v>
      </c>
      <c r="E59" s="32"/>
      <c r="F59" s="32">
        <v>45909466.48164099</v>
      </c>
      <c r="G59" s="25">
        <v>2297920.788792</v>
      </c>
      <c r="H59" s="25">
        <v>0</v>
      </c>
      <c r="I59" s="25"/>
      <c r="J59" s="25"/>
      <c r="K59" s="33">
        <v>3705380.735074055</v>
      </c>
      <c r="L59" s="33">
        <v>315949</v>
      </c>
      <c r="M59" s="33"/>
      <c r="N59" s="33"/>
      <c r="O59" s="34">
        <v>3354159.611061</v>
      </c>
      <c r="P59" s="34">
        <v>0</v>
      </c>
      <c r="Q59" s="34"/>
      <c r="R59" s="34"/>
      <c r="S59" s="198">
        <v>3518386.36</v>
      </c>
      <c r="T59" s="198">
        <v>0</v>
      </c>
      <c r="U59" s="198"/>
      <c r="V59" s="198"/>
      <c r="W59" s="25">
        <v>3815993.5700000003</v>
      </c>
      <c r="X59" s="25">
        <v>0</v>
      </c>
      <c r="Y59" s="25"/>
      <c r="Z59" s="25"/>
      <c r="AA59" s="33">
        <v>5590315.430000001</v>
      </c>
      <c r="AB59" s="33">
        <v>556386.0700000001</v>
      </c>
      <c r="AC59" s="33"/>
      <c r="AD59" s="33"/>
      <c r="AE59" s="36">
        <v>6630069.31</v>
      </c>
      <c r="AF59" s="34">
        <v>0</v>
      </c>
      <c r="AG59" s="34"/>
      <c r="AH59" s="34"/>
      <c r="AI59" s="198">
        <v>8798937.463876996</v>
      </c>
      <c r="AJ59" s="198">
        <v>0</v>
      </c>
      <c r="AK59" s="198"/>
      <c r="AL59" s="198"/>
      <c r="AM59" s="199">
        <v>6243081.931999998</v>
      </c>
      <c r="AN59" s="199">
        <v>0</v>
      </c>
      <c r="AO59" s="196"/>
      <c r="AP59" s="199"/>
      <c r="AQ59" s="211">
        <v>7546107.308891376</v>
      </c>
      <c r="AR59" s="207">
        <v>0</v>
      </c>
      <c r="AS59" s="207"/>
      <c r="AT59" s="207"/>
      <c r="AU59" s="219">
        <v>5992528.189999997</v>
      </c>
      <c r="AV59" s="219">
        <v>0</v>
      </c>
      <c r="AW59" s="219"/>
      <c r="AX59" s="219"/>
      <c r="AY59" s="136">
        <v>9964863.591196995</v>
      </c>
      <c r="AZ59" s="136">
        <v>0</v>
      </c>
      <c r="BA59" s="136"/>
      <c r="BB59" s="136"/>
      <c r="BC59" s="151">
        <f>+BC58+BC47+BC45+BC13</f>
        <v>11143773.309999999</v>
      </c>
      <c r="BD59" s="143"/>
      <c r="BE59" s="143"/>
      <c r="BF59" s="143"/>
      <c r="BG59" s="268">
        <f>+BG58+BG47+BG45+BG13</f>
        <v>8136602.247958069</v>
      </c>
      <c r="BH59" s="268"/>
      <c r="BI59" s="268">
        <f>+BI58+BI47+BI45+BI13</f>
        <v>6021259.679999999</v>
      </c>
      <c r="BJ59" s="234">
        <f>+BJ58+BJ47+BJ45+BJ13</f>
        <v>12605720.15</v>
      </c>
      <c r="BK59" s="234">
        <f>+BK58+BK47+BK45+BK13</f>
        <v>0</v>
      </c>
      <c r="BL59" s="234"/>
      <c r="BM59" s="234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244">
        <f>CE13+CE45+CE47+CE58</f>
        <v>159900715.25000387</v>
      </c>
      <c r="CF59" s="244">
        <f>CF13+CF45+CF47+CF58</f>
        <v>11724149.701883268</v>
      </c>
      <c r="CG59" s="244">
        <f>CG13+CG45+CG47+CG58</f>
        <v>67988969.74679229</v>
      </c>
    </row>
    <row r="60" spans="1:85" ht="12.75" customHeight="1">
      <c r="A60" s="376" t="s">
        <v>46</v>
      </c>
      <c r="B60" s="377" t="s">
        <v>6</v>
      </c>
      <c r="C60" s="377"/>
      <c r="D60" s="366">
        <v>1</v>
      </c>
      <c r="E60" s="367"/>
      <c r="F60" s="368"/>
      <c r="G60" s="369">
        <v>0.7342593574540746</v>
      </c>
      <c r="H60" s="370"/>
      <c r="I60" s="370"/>
      <c r="J60" s="371"/>
      <c r="K60" s="381">
        <v>0.7223278986436179</v>
      </c>
      <c r="L60" s="382"/>
      <c r="M60" s="382"/>
      <c r="N60" s="383"/>
      <c r="O60" s="384">
        <v>0.8044641537546091</v>
      </c>
      <c r="P60" s="385"/>
      <c r="Q60" s="385"/>
      <c r="R60" s="386"/>
      <c r="S60" s="387">
        <v>0.6</v>
      </c>
      <c r="T60" s="388"/>
      <c r="U60" s="388"/>
      <c r="V60" s="389"/>
      <c r="W60" s="369">
        <v>0.8861967156898204</v>
      </c>
      <c r="X60" s="370"/>
      <c r="Y60" s="370"/>
      <c r="Z60" s="371"/>
      <c r="AA60" s="369">
        <v>0.8373990762868448</v>
      </c>
      <c r="AB60" s="370"/>
      <c r="AC60" s="370"/>
      <c r="AD60" s="371"/>
      <c r="AE60" s="369">
        <v>0.8548920514540347</v>
      </c>
      <c r="AF60" s="370"/>
      <c r="AG60" s="370"/>
      <c r="AH60" s="371"/>
      <c r="AI60" s="369">
        <v>0.860049343536328</v>
      </c>
      <c r="AJ60" s="370"/>
      <c r="AK60" s="370"/>
      <c r="AL60" s="371"/>
      <c r="AM60" s="378">
        <v>1</v>
      </c>
      <c r="AN60" s="379">
        <v>0</v>
      </c>
      <c r="AO60" s="379">
        <v>0</v>
      </c>
      <c r="AP60" s="380">
        <v>0</v>
      </c>
      <c r="AQ60" s="393">
        <v>0.9645074858510613</v>
      </c>
      <c r="AR60" s="394">
        <v>0</v>
      </c>
      <c r="AS60" s="394">
        <v>0</v>
      </c>
      <c r="AT60" s="395">
        <v>0</v>
      </c>
      <c r="AU60" s="390">
        <v>0</v>
      </c>
      <c r="AV60" s="391">
        <v>0</v>
      </c>
      <c r="AW60" s="391">
        <v>0</v>
      </c>
      <c r="AX60" s="392">
        <v>0</v>
      </c>
      <c r="AY60" s="301">
        <v>1</v>
      </c>
      <c r="AZ60" s="302">
        <v>0</v>
      </c>
      <c r="BA60" s="302">
        <v>0</v>
      </c>
      <c r="BB60" s="303">
        <v>0</v>
      </c>
      <c r="BC60" s="399">
        <f>'[3]Resumen'!$D$13</f>
        <v>0.9007403577804288</v>
      </c>
      <c r="BD60" s="400"/>
      <c r="BE60" s="400"/>
      <c r="BF60" s="401"/>
      <c r="BG60" s="269"/>
      <c r="BH60" s="269"/>
      <c r="BI60" s="269"/>
      <c r="BJ60" s="402">
        <f>'[4]Resumen'!$D$13</f>
        <v>0.8213874948693047</v>
      </c>
      <c r="BK60" s="403"/>
      <c r="BL60" s="403"/>
      <c r="BM60" s="404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</row>
    <row r="61" spans="1:85" ht="12.75">
      <c r="A61" s="376"/>
      <c r="B61" s="377" t="s">
        <v>16</v>
      </c>
      <c r="C61" s="377"/>
      <c r="D61" s="366">
        <v>1</v>
      </c>
      <c r="E61" s="367"/>
      <c r="F61" s="368"/>
      <c r="G61" s="369">
        <v>0.9125435465430991</v>
      </c>
      <c r="H61" s="370"/>
      <c r="I61" s="370"/>
      <c r="J61" s="371"/>
      <c r="K61" s="381">
        <v>0.9211604003109329</v>
      </c>
      <c r="L61" s="382"/>
      <c r="M61" s="382"/>
      <c r="N61" s="383"/>
      <c r="O61" s="384">
        <v>0.8439458798542152</v>
      </c>
      <c r="P61" s="385"/>
      <c r="Q61" s="385"/>
      <c r="R61" s="386"/>
      <c r="S61" s="387">
        <v>0.8285315587946867</v>
      </c>
      <c r="T61" s="388"/>
      <c r="U61" s="388"/>
      <c r="V61" s="389"/>
      <c r="W61" s="369">
        <v>0.8344632030650222</v>
      </c>
      <c r="X61" s="370"/>
      <c r="Y61" s="370"/>
      <c r="Z61" s="371"/>
      <c r="AA61" s="369">
        <v>0.8652207542348317</v>
      </c>
      <c r="AB61" s="370"/>
      <c r="AC61" s="370"/>
      <c r="AD61" s="371"/>
      <c r="AE61" s="369">
        <v>0.8486914674641823</v>
      </c>
      <c r="AF61" s="370"/>
      <c r="AG61" s="370"/>
      <c r="AH61" s="371"/>
      <c r="AI61" s="369">
        <v>0.8505329750320981</v>
      </c>
      <c r="AJ61" s="370"/>
      <c r="AK61" s="370"/>
      <c r="AL61" s="371"/>
      <c r="AM61" s="378">
        <v>0.7054968588225844</v>
      </c>
      <c r="AN61" s="379">
        <v>0</v>
      </c>
      <c r="AO61" s="379">
        <v>0</v>
      </c>
      <c r="AP61" s="380">
        <v>0</v>
      </c>
      <c r="AQ61" s="393">
        <v>0.81213323157668</v>
      </c>
      <c r="AR61" s="394">
        <v>0</v>
      </c>
      <c r="AS61" s="394">
        <v>0</v>
      </c>
      <c r="AT61" s="395">
        <v>0</v>
      </c>
      <c r="AU61" s="390">
        <v>0.8170410429563075</v>
      </c>
      <c r="AV61" s="391">
        <v>0</v>
      </c>
      <c r="AW61" s="391">
        <v>0</v>
      </c>
      <c r="AX61" s="392">
        <v>0</v>
      </c>
      <c r="AY61" s="301">
        <v>0.5764133851746722</v>
      </c>
      <c r="AZ61" s="302">
        <v>0</v>
      </c>
      <c r="BA61" s="302">
        <v>0</v>
      </c>
      <c r="BB61" s="303">
        <v>0</v>
      </c>
      <c r="BC61" s="399">
        <f>'[3]Resumen'!$D$39</f>
        <v>0.7671411336079456</v>
      </c>
      <c r="BD61" s="400"/>
      <c r="BE61" s="400"/>
      <c r="BF61" s="401"/>
      <c r="BG61" s="269"/>
      <c r="BH61" s="269"/>
      <c r="BI61" s="269"/>
      <c r="BJ61" s="402">
        <f>'[4]Resumen'!$D$39</f>
        <v>0.6255106270287376</v>
      </c>
      <c r="BK61" s="403"/>
      <c r="BL61" s="403"/>
      <c r="BM61" s="404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</row>
    <row r="62" spans="1:85" ht="12.75">
      <c r="A62" s="376"/>
      <c r="B62" s="377" t="s">
        <v>35</v>
      </c>
      <c r="C62" s="377"/>
      <c r="D62" s="366">
        <v>1</v>
      </c>
      <c r="E62" s="367"/>
      <c r="F62" s="368"/>
      <c r="G62" s="369">
        <v>1</v>
      </c>
      <c r="H62" s="370"/>
      <c r="I62" s="370"/>
      <c r="J62" s="371"/>
      <c r="K62" s="381">
        <v>1</v>
      </c>
      <c r="L62" s="382"/>
      <c r="M62" s="382"/>
      <c r="N62" s="383"/>
      <c r="O62" s="384">
        <v>1</v>
      </c>
      <c r="P62" s="385"/>
      <c r="Q62" s="385"/>
      <c r="R62" s="386"/>
      <c r="S62" s="387">
        <v>1</v>
      </c>
      <c r="T62" s="388"/>
      <c r="U62" s="388"/>
      <c r="V62" s="389"/>
      <c r="W62" s="369">
        <v>0.92</v>
      </c>
      <c r="X62" s="370"/>
      <c r="Y62" s="370"/>
      <c r="Z62" s="371"/>
      <c r="AA62" s="369">
        <v>0.9200000000000002</v>
      </c>
      <c r="AB62" s="370"/>
      <c r="AC62" s="370"/>
      <c r="AD62" s="371"/>
      <c r="AE62" s="369">
        <v>0.9199999999999999</v>
      </c>
      <c r="AF62" s="370"/>
      <c r="AG62" s="370"/>
      <c r="AH62" s="371"/>
      <c r="AI62" s="369">
        <v>0.92</v>
      </c>
      <c r="AJ62" s="370"/>
      <c r="AK62" s="370"/>
      <c r="AL62" s="371"/>
      <c r="AM62" s="378">
        <v>1</v>
      </c>
      <c r="AN62" s="379">
        <v>0</v>
      </c>
      <c r="AO62" s="379">
        <v>0</v>
      </c>
      <c r="AP62" s="380">
        <v>0</v>
      </c>
      <c r="AQ62" s="393">
        <v>1</v>
      </c>
      <c r="AR62" s="394">
        <v>0</v>
      </c>
      <c r="AS62" s="394">
        <v>0</v>
      </c>
      <c r="AT62" s="395">
        <v>0</v>
      </c>
      <c r="AU62" s="390">
        <v>1</v>
      </c>
      <c r="AV62" s="391">
        <v>0</v>
      </c>
      <c r="AW62" s="391">
        <v>0</v>
      </c>
      <c r="AX62" s="392">
        <v>0</v>
      </c>
      <c r="AY62" s="301">
        <v>1</v>
      </c>
      <c r="AZ62" s="302">
        <v>0</v>
      </c>
      <c r="BA62" s="302">
        <v>0</v>
      </c>
      <c r="BB62" s="303">
        <v>0</v>
      </c>
      <c r="BC62" s="399">
        <f>'[3]Resumen'!$D$41</f>
        <v>0.8999999999999999</v>
      </c>
      <c r="BD62" s="400"/>
      <c r="BE62" s="400"/>
      <c r="BF62" s="401"/>
      <c r="BG62" s="269"/>
      <c r="BH62" s="269"/>
      <c r="BI62" s="269"/>
      <c r="BJ62" s="402">
        <f>'[4]Resumen'!$D$41</f>
        <v>0.9</v>
      </c>
      <c r="BK62" s="403"/>
      <c r="BL62" s="403"/>
      <c r="BM62" s="404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</row>
    <row r="63" spans="1:85" ht="12.75">
      <c r="A63" s="376"/>
      <c r="B63" s="377" t="s">
        <v>44</v>
      </c>
      <c r="C63" s="377"/>
      <c r="D63" s="366">
        <v>1</v>
      </c>
      <c r="E63" s="367"/>
      <c r="F63" s="368"/>
      <c r="G63" s="369">
        <v>0.970718350776067</v>
      </c>
      <c r="H63" s="370"/>
      <c r="I63" s="370"/>
      <c r="J63" s="371"/>
      <c r="K63" s="381">
        <v>0.9418847744526059</v>
      </c>
      <c r="L63" s="382"/>
      <c r="M63" s="382"/>
      <c r="N63" s="383"/>
      <c r="O63" s="384">
        <v>0.9445901609989522</v>
      </c>
      <c r="P63" s="385"/>
      <c r="Q63" s="385"/>
      <c r="R63" s="386"/>
      <c r="S63" s="387">
        <v>0.6</v>
      </c>
      <c r="T63" s="388"/>
      <c r="U63" s="388"/>
      <c r="V63" s="389"/>
      <c r="W63" s="369">
        <v>0.7</v>
      </c>
      <c r="X63" s="370"/>
      <c r="Y63" s="370"/>
      <c r="Z63" s="371"/>
      <c r="AA63" s="369">
        <v>0.7056940665022913</v>
      </c>
      <c r="AB63" s="370"/>
      <c r="AC63" s="370"/>
      <c r="AD63" s="371"/>
      <c r="AE63" s="369">
        <v>0.7</v>
      </c>
      <c r="AF63" s="370"/>
      <c r="AG63" s="370"/>
      <c r="AH63" s="371"/>
      <c r="AI63" s="369">
        <v>0.6999999999999998</v>
      </c>
      <c r="AJ63" s="370"/>
      <c r="AK63" s="370"/>
      <c r="AL63" s="371"/>
      <c r="AM63" s="378">
        <v>0.7296268273387243</v>
      </c>
      <c r="AN63" s="379">
        <v>0</v>
      </c>
      <c r="AO63" s="379">
        <v>0</v>
      </c>
      <c r="AP63" s="380">
        <v>0</v>
      </c>
      <c r="AQ63" s="393">
        <v>0.8267973799406401</v>
      </c>
      <c r="AR63" s="394">
        <v>0</v>
      </c>
      <c r="AS63" s="394">
        <v>0</v>
      </c>
      <c r="AT63" s="395">
        <v>0</v>
      </c>
      <c r="AU63" s="390">
        <v>0.8417475414759181</v>
      </c>
      <c r="AV63" s="391">
        <v>0</v>
      </c>
      <c r="AW63" s="391">
        <v>0</v>
      </c>
      <c r="AX63" s="392">
        <v>0</v>
      </c>
      <c r="AY63" s="301">
        <v>0.6209712217132833</v>
      </c>
      <c r="AZ63" s="302">
        <v>0</v>
      </c>
      <c r="BA63" s="302">
        <v>0</v>
      </c>
      <c r="BB63" s="303">
        <v>0</v>
      </c>
      <c r="BC63" s="399">
        <f>'[3]Resumen'!$D$45</f>
        <v>0.8000000000000003</v>
      </c>
      <c r="BD63" s="400"/>
      <c r="BE63" s="400"/>
      <c r="BF63" s="401"/>
      <c r="BG63" s="269"/>
      <c r="BH63" s="269"/>
      <c r="BI63" s="269"/>
      <c r="BJ63" s="402">
        <f>'[4]Resumen'!$D$45</f>
        <v>0.8</v>
      </c>
      <c r="BK63" s="403"/>
      <c r="BL63" s="403"/>
      <c r="BM63" s="404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</row>
    <row r="64" spans="55:65" ht="12.75" customHeight="1"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</row>
    <row r="65" spans="55:65" ht="12.75"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</row>
    <row r="66" spans="4:65" ht="12.75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</row>
    <row r="67" spans="55:65" ht="12.75"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</row>
    <row r="68" spans="55:65" ht="12.75" customHeight="1"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</row>
    <row r="69" spans="55:65" ht="12.75"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</row>
    <row r="70" spans="55:65" ht="12.75" customHeight="1"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</row>
    <row r="71" spans="55:65" ht="12.75"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</row>
    <row r="72" spans="55:65" ht="12.75"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</row>
    <row r="73" spans="55:65" ht="12.75"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</row>
    <row r="74" spans="47:65" ht="12.75">
      <c r="AU74" s="222"/>
      <c r="AV74" s="222"/>
      <c r="AW74" s="223"/>
      <c r="AX74" s="223"/>
      <c r="AY74" s="223"/>
      <c r="AZ74" s="223"/>
      <c r="BA74" s="223"/>
      <c r="BB74" s="223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</row>
    <row r="75" spans="47:65" ht="12.75">
      <c r="AU75" s="223"/>
      <c r="AV75" s="223"/>
      <c r="AW75" s="223"/>
      <c r="AX75" s="223"/>
      <c r="AY75" s="223"/>
      <c r="AZ75" s="223"/>
      <c r="BA75" s="223"/>
      <c r="BB75" s="223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</row>
    <row r="76" spans="55:65" ht="12.75"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</row>
    <row r="77" spans="55:65" ht="12.75"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</row>
    <row r="78" spans="55:65" ht="12.75"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</row>
    <row r="79" spans="55:65" ht="12.75"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</row>
    <row r="80" spans="55:65" ht="12.75"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</row>
    <row r="81" spans="41:65" ht="12.75" customHeight="1">
      <c r="AO81"/>
      <c r="AS81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</row>
    <row r="82" spans="41:65" ht="12.75">
      <c r="AO82"/>
      <c r="AS82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</row>
    <row r="83" spans="41:65" ht="12.75">
      <c r="AO83"/>
      <c r="AS83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</row>
    <row r="84" spans="41:65" ht="12.75">
      <c r="AO84"/>
      <c r="AS84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</row>
    <row r="85" spans="41:65" ht="12.75">
      <c r="AO85"/>
      <c r="AS85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</row>
    <row r="86" spans="41:65" ht="12.75">
      <c r="AO86"/>
      <c r="AS86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</row>
    <row r="87" spans="41:65" ht="12.75">
      <c r="AO87"/>
      <c r="AS8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</row>
    <row r="88" spans="41:65" ht="12.75">
      <c r="AO88"/>
      <c r="AS88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</row>
    <row r="89" spans="41:65" ht="12.75">
      <c r="AO89"/>
      <c r="AS89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</row>
    <row r="90" spans="41:65" ht="12.75">
      <c r="AO90"/>
      <c r="AS90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</row>
    <row r="91" spans="41:65" ht="12.75">
      <c r="AO91"/>
      <c r="AS91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</row>
    <row r="92" spans="41:65" ht="12.75">
      <c r="AO92"/>
      <c r="AS92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</row>
    <row r="93" spans="41:65" ht="12.75">
      <c r="AO93"/>
      <c r="AS93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</row>
    <row r="94" spans="41:65" ht="12.75">
      <c r="AO94"/>
      <c r="AS94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</row>
    <row r="95" spans="41:65" ht="12.75">
      <c r="AO95"/>
      <c r="AS95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</row>
    <row r="96" spans="41:65" ht="12.75">
      <c r="AO96"/>
      <c r="AS96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</row>
    <row r="97" spans="41:65" ht="12.75">
      <c r="AO97"/>
      <c r="AS9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</row>
    <row r="98" spans="41:65" ht="12.75">
      <c r="AO98"/>
      <c r="AS98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</row>
    <row r="99" spans="41:65" ht="12.75">
      <c r="AO99"/>
      <c r="AS99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</row>
    <row r="100" spans="41:65" ht="12.75">
      <c r="AO100"/>
      <c r="AS100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</row>
    <row r="101" spans="41:65" ht="12.75">
      <c r="AO101"/>
      <c r="AS101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</row>
    <row r="102" spans="41:65" ht="12.75">
      <c r="AO102"/>
      <c r="AS102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</row>
    <row r="103" spans="41:65" ht="12.75">
      <c r="AO103"/>
      <c r="AS103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</row>
    <row r="104" spans="41:65" ht="12.75">
      <c r="AO104"/>
      <c r="AS104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</row>
    <row r="105" spans="41:65" ht="12.75">
      <c r="AO105"/>
      <c r="AS105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</row>
    <row r="106" spans="41:65" ht="12.75">
      <c r="AO106"/>
      <c r="AS106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</row>
    <row r="107" spans="41:65" ht="12.75">
      <c r="AO107"/>
      <c r="AS10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</row>
    <row r="108" spans="41:65" ht="12.75">
      <c r="AO108"/>
      <c r="AS108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</row>
    <row r="109" spans="41:65" ht="12.75">
      <c r="AO109"/>
      <c r="AS109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</row>
    <row r="110" spans="41:65" ht="12.75">
      <c r="AO110"/>
      <c r="AS110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</row>
    <row r="111" spans="41:65" ht="12.75">
      <c r="AO111"/>
      <c r="AS111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</row>
    <row r="112" spans="41:65" ht="12.75">
      <c r="AO112"/>
      <c r="AS112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</row>
    <row r="113" spans="41:65" ht="12.75">
      <c r="AO113"/>
      <c r="AS113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</row>
    <row r="114" spans="41:65" ht="12.75">
      <c r="AO114"/>
      <c r="AS114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</row>
    <row r="115" spans="41:65" ht="12.75">
      <c r="AO115"/>
      <c r="AS115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</row>
    <row r="116" spans="41:65" ht="12.75">
      <c r="AO116"/>
      <c r="AS116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</row>
    <row r="117" spans="41:65" ht="12.75">
      <c r="AO117"/>
      <c r="AS11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</row>
    <row r="118" spans="41:65" ht="12.75">
      <c r="AO118"/>
      <c r="AS118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</row>
    <row r="119" spans="41:65" ht="12.75">
      <c r="AO119"/>
      <c r="AS119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</row>
    <row r="120" spans="41:65" ht="12.75">
      <c r="AO120"/>
      <c r="AS120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</row>
    <row r="121" spans="41:65" ht="12.75">
      <c r="AO121"/>
      <c r="AS121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</row>
    <row r="122" spans="41:65" ht="12.75">
      <c r="AO122"/>
      <c r="AS122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</row>
    <row r="123" spans="41:65" ht="12.75">
      <c r="AO123"/>
      <c r="AS123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</row>
    <row r="124" spans="41:65" ht="12.75">
      <c r="AO124"/>
      <c r="AS124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</row>
    <row r="125" spans="41:65" ht="12.75">
      <c r="AO125"/>
      <c r="AS125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</row>
    <row r="126" spans="41:65" ht="12.75">
      <c r="AO126"/>
      <c r="AS126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</row>
    <row r="127" spans="41:65" ht="12.75">
      <c r="AO127"/>
      <c r="AS1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</row>
    <row r="128" spans="41:65" ht="12.75">
      <c r="AO128"/>
      <c r="AS128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</row>
    <row r="129" spans="41:65" ht="12.75">
      <c r="AO129"/>
      <c r="AS129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</row>
    <row r="130" spans="41:65" ht="12.75">
      <c r="AO130"/>
      <c r="AS130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</row>
    <row r="131" spans="41:65" ht="12.75">
      <c r="AO131"/>
      <c r="AS131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</row>
    <row r="132" spans="41:65" ht="12.75">
      <c r="AO132"/>
      <c r="AS132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</row>
    <row r="133" spans="41:65" ht="12.75">
      <c r="AO133"/>
      <c r="AS133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</row>
    <row r="134" spans="41:65" ht="12.75">
      <c r="AO134"/>
      <c r="AS134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</row>
    <row r="135" spans="41:65" ht="12.75">
      <c r="AO135"/>
      <c r="AS135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</row>
    <row r="136" spans="41:65" ht="12.75">
      <c r="AO136"/>
      <c r="AS136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</row>
    <row r="137" spans="41:65" ht="12.75">
      <c r="AO137"/>
      <c r="AS13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</row>
    <row r="138" spans="41:65" ht="12.75">
      <c r="AO138"/>
      <c r="AS138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</row>
    <row r="139" spans="41:65" ht="12.75">
      <c r="AO139"/>
      <c r="AS139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</row>
    <row r="140" spans="41:65" ht="12.75">
      <c r="AO140"/>
      <c r="AS140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</row>
    <row r="141" spans="41:65" ht="12.75">
      <c r="AO141"/>
      <c r="AS141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</row>
    <row r="142" spans="41:65" ht="12.75">
      <c r="AO142"/>
      <c r="AS142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</row>
    <row r="143" spans="41:65" ht="12.75">
      <c r="AO143"/>
      <c r="AS143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</row>
    <row r="144" spans="41:65" ht="12.75">
      <c r="AO144"/>
      <c r="AS144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</row>
    <row r="145" spans="41:65" ht="12.75">
      <c r="AO145"/>
      <c r="AS145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</row>
    <row r="146" spans="41:65" ht="12.75">
      <c r="AO146"/>
      <c r="AS146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</row>
    <row r="147" spans="41:65" ht="12.75">
      <c r="AO147"/>
      <c r="AS14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</row>
    <row r="148" spans="41:65" ht="12.75">
      <c r="AO148"/>
      <c r="AS148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</row>
    <row r="149" spans="41:65" ht="12.75">
      <c r="AO149"/>
      <c r="AS149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</row>
    <row r="150" spans="41:65" ht="12.75">
      <c r="AO150"/>
      <c r="AS150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</row>
    <row r="151" spans="41:65" ht="12.75">
      <c r="AO151"/>
      <c r="AS151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</row>
    <row r="152" spans="41:65" ht="12.75">
      <c r="AO152"/>
      <c r="AS152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</row>
    <row r="153" spans="41:65" ht="12.75">
      <c r="AO153"/>
      <c r="AS153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</row>
    <row r="154" spans="41:65" ht="12.75">
      <c r="AO154"/>
      <c r="AS154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</row>
    <row r="155" spans="41:65" ht="12.75">
      <c r="AO155"/>
      <c r="AS155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</row>
    <row r="156" spans="41:65" ht="12.75">
      <c r="AO156"/>
      <c r="AS156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</row>
    <row r="157" spans="41:65" ht="12.75">
      <c r="AO157"/>
      <c r="AS15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</row>
    <row r="158" spans="41:65" ht="12.75">
      <c r="AO158"/>
      <c r="AS158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</row>
    <row r="159" spans="41:65" ht="12.75">
      <c r="AO159"/>
      <c r="AS159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</row>
    <row r="160" spans="41:65" ht="12.75">
      <c r="AO160"/>
      <c r="AS160"/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</row>
    <row r="161" spans="41:65" ht="12.75">
      <c r="AO161"/>
      <c r="AS161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</row>
    <row r="162" spans="41:65" ht="12.75">
      <c r="AO162"/>
      <c r="AS162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</row>
    <row r="163" spans="41:65" ht="12.75">
      <c r="AO163"/>
      <c r="AS163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</row>
    <row r="164" spans="41:65" ht="12.75">
      <c r="AO164"/>
      <c r="AS164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</row>
    <row r="165" spans="41:65" ht="12.75">
      <c r="AO165"/>
      <c r="AS165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</row>
    <row r="166" spans="41:65" ht="12.75">
      <c r="AO166"/>
      <c r="AS166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</row>
    <row r="167" spans="41:65" ht="12.75">
      <c r="AO167"/>
      <c r="AS16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</row>
    <row r="168" spans="41:65" ht="12.75">
      <c r="AO168"/>
      <c r="AS168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</row>
    <row r="169" spans="41:65" ht="12.75">
      <c r="AO169"/>
      <c r="AS169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</row>
    <row r="170" spans="41:65" ht="12.75">
      <c r="AO170"/>
      <c r="AS170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</row>
    <row r="171" spans="41:65" ht="12.75">
      <c r="AO171"/>
      <c r="AS171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</row>
    <row r="172" spans="41:65" ht="12.75">
      <c r="AO172"/>
      <c r="AS172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</row>
    <row r="173" spans="41:65" ht="12.75">
      <c r="AO173"/>
      <c r="AS173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</row>
    <row r="174" spans="41:65" ht="12.75">
      <c r="AO174"/>
      <c r="AS174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</row>
    <row r="175" spans="41:65" ht="12.75">
      <c r="AO175"/>
      <c r="AS175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</row>
    <row r="176" spans="41:65" ht="12.75">
      <c r="AO176"/>
      <c r="AS176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</row>
    <row r="177" spans="41:65" ht="12.75">
      <c r="AO177"/>
      <c r="AS17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</row>
    <row r="178" spans="41:65" ht="12.75">
      <c r="AO178"/>
      <c r="AS178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</row>
    <row r="179" spans="41:65" ht="12.75">
      <c r="AO179"/>
      <c r="AS179"/>
      <c r="BC179" s="227"/>
      <c r="BD179" s="227"/>
      <c r="BE179" s="227"/>
      <c r="BF179" s="227"/>
      <c r="BG179" s="227"/>
      <c r="BH179" s="227"/>
      <c r="BI179" s="227"/>
      <c r="BJ179" s="227"/>
      <c r="BK179" s="227"/>
      <c r="BL179" s="227"/>
      <c r="BM179" s="227"/>
    </row>
    <row r="180" spans="41:65" ht="12.75">
      <c r="AO180"/>
      <c r="AS180"/>
      <c r="BC180" s="227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</row>
    <row r="181" spans="41:65" ht="12.75">
      <c r="AO181"/>
      <c r="AS181"/>
      <c r="BC181" s="227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</row>
    <row r="182" spans="41:65" ht="12.75">
      <c r="AO182"/>
      <c r="AS182"/>
      <c r="BC182" s="227"/>
      <c r="BD182" s="227"/>
      <c r="BE182" s="227"/>
      <c r="BF182" s="227"/>
      <c r="BG182" s="227"/>
      <c r="BH182" s="227"/>
      <c r="BI182" s="227"/>
      <c r="BJ182" s="227"/>
      <c r="BK182" s="227"/>
      <c r="BL182" s="227"/>
      <c r="BM182" s="227"/>
    </row>
    <row r="183" spans="41:65" ht="12.75">
      <c r="AO183"/>
      <c r="AS183"/>
      <c r="BC183" s="227"/>
      <c r="BD183" s="227"/>
      <c r="BE183" s="227"/>
      <c r="BF183" s="227"/>
      <c r="BG183" s="227"/>
      <c r="BH183" s="227"/>
      <c r="BI183" s="227"/>
      <c r="BJ183" s="227"/>
      <c r="BK183" s="227"/>
      <c r="BL183" s="227"/>
      <c r="BM183" s="227"/>
    </row>
    <row r="184" spans="41:65" ht="12.75">
      <c r="AO184"/>
      <c r="AS184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</row>
    <row r="185" spans="41:65" ht="12.75">
      <c r="AO185"/>
      <c r="AS185"/>
      <c r="BC185" s="227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</row>
    <row r="186" spans="41:65" ht="12.75">
      <c r="AO186"/>
      <c r="AS186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</row>
    <row r="187" spans="41:65" ht="12.75">
      <c r="AO187"/>
      <c r="AS18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</row>
    <row r="188" spans="41:65" ht="12.75">
      <c r="AO188"/>
      <c r="AS188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</row>
    <row r="189" spans="41:65" ht="12.75">
      <c r="AO189"/>
      <c r="AS189"/>
      <c r="BC189" s="227"/>
      <c r="BD189" s="227"/>
      <c r="BE189" s="227"/>
      <c r="BF189" s="227"/>
      <c r="BG189" s="227"/>
      <c r="BH189" s="227"/>
      <c r="BI189" s="227"/>
      <c r="BJ189" s="227"/>
      <c r="BK189" s="227"/>
      <c r="BL189" s="227"/>
      <c r="BM189" s="227"/>
    </row>
    <row r="190" spans="41:65" ht="12.75">
      <c r="AO190"/>
      <c r="AS190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</row>
    <row r="191" spans="41:65" ht="12.75">
      <c r="AO191"/>
      <c r="AS191"/>
      <c r="BC191" s="227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</row>
    <row r="192" spans="41:65" ht="12.75">
      <c r="AO192"/>
      <c r="AS192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</row>
    <row r="193" spans="41:65" ht="12.75">
      <c r="AO193"/>
      <c r="AS193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</row>
    <row r="194" spans="41:65" ht="12.75">
      <c r="AO194"/>
      <c r="AS194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</row>
    <row r="195" spans="41:65" ht="12.75">
      <c r="AO195"/>
      <c r="AS195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</row>
    <row r="196" spans="41:65" ht="12.75">
      <c r="AO196"/>
      <c r="AS196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</row>
    <row r="197" spans="41:65" ht="12.75">
      <c r="AO197"/>
      <c r="AS197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</row>
    <row r="198" spans="41:65" ht="12.75">
      <c r="AO198"/>
      <c r="AS198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</row>
    <row r="199" spans="41:65" ht="12.75">
      <c r="AO199"/>
      <c r="AS199"/>
      <c r="BC199" s="227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</row>
    <row r="200" spans="41:65" ht="12.75">
      <c r="AO200"/>
      <c r="AS200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</row>
    <row r="201" spans="41:65" ht="12.75">
      <c r="AO201"/>
      <c r="AS201"/>
      <c r="BC201" s="227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</row>
    <row r="202" spans="41:65" ht="12.75">
      <c r="AO202"/>
      <c r="AS202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</row>
    <row r="203" spans="41:65" ht="12.75">
      <c r="AO203"/>
      <c r="AS203"/>
      <c r="BC203" s="227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</row>
    <row r="204" spans="41:65" ht="12.75">
      <c r="AO204"/>
      <c r="AS204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</row>
    <row r="205" spans="41:65" ht="12.75">
      <c r="AO205"/>
      <c r="AS205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</row>
    <row r="206" spans="41:65" ht="12.75">
      <c r="AO206"/>
      <c r="AS206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</row>
    <row r="207" spans="41:65" ht="12.75">
      <c r="AO207"/>
      <c r="AS207"/>
      <c r="BC207" s="227"/>
      <c r="BD207" s="227"/>
      <c r="BE207" s="227"/>
      <c r="BF207" s="227"/>
      <c r="BG207" s="227"/>
      <c r="BH207" s="227"/>
      <c r="BI207" s="227"/>
      <c r="BJ207" s="227"/>
      <c r="BK207" s="227"/>
      <c r="BL207" s="227"/>
      <c r="BM207" s="227"/>
    </row>
    <row r="208" spans="41:65" ht="12.75">
      <c r="AO208"/>
      <c r="AS208"/>
      <c r="BC208" s="227"/>
      <c r="BD208" s="227"/>
      <c r="BE208" s="227"/>
      <c r="BF208" s="227"/>
      <c r="BG208" s="227"/>
      <c r="BH208" s="227"/>
      <c r="BI208" s="227"/>
      <c r="BJ208" s="227"/>
      <c r="BK208" s="227"/>
      <c r="BL208" s="227"/>
      <c r="BM208" s="227"/>
    </row>
    <row r="209" spans="41:65" ht="12.75">
      <c r="AO209"/>
      <c r="AS209"/>
      <c r="BC209" s="227"/>
      <c r="BD209" s="227"/>
      <c r="BE209" s="227"/>
      <c r="BF209" s="227"/>
      <c r="BG209" s="227"/>
      <c r="BH209" s="227"/>
      <c r="BI209" s="227"/>
      <c r="BJ209" s="227"/>
      <c r="BK209" s="227"/>
      <c r="BL209" s="227"/>
      <c r="BM209" s="227"/>
    </row>
    <row r="210" spans="41:65" ht="12.75">
      <c r="AO210"/>
      <c r="AS210"/>
      <c r="BC210" s="227"/>
      <c r="BD210" s="227"/>
      <c r="BE210" s="227"/>
      <c r="BF210" s="227"/>
      <c r="BG210" s="227"/>
      <c r="BH210" s="227"/>
      <c r="BI210" s="227"/>
      <c r="BJ210" s="227"/>
      <c r="BK210" s="227"/>
      <c r="BL210" s="227"/>
      <c r="BM210" s="227"/>
    </row>
    <row r="211" spans="41:65" ht="12.75">
      <c r="AO211"/>
      <c r="AS211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</row>
    <row r="212" spans="41:65" ht="12.75">
      <c r="AO212"/>
      <c r="AS212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</row>
    <row r="213" spans="41:65" ht="12.75">
      <c r="AO213"/>
      <c r="AS213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</row>
    <row r="214" spans="41:65" ht="12.75">
      <c r="AO214"/>
      <c r="AS214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</row>
    <row r="215" spans="41:65" ht="12.75">
      <c r="AO215"/>
      <c r="AS215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</row>
    <row r="216" spans="41:65" ht="12.75">
      <c r="AO216"/>
      <c r="AS216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</row>
    <row r="217" spans="41:65" ht="12.75">
      <c r="AO217"/>
      <c r="AS21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</row>
    <row r="218" spans="41:65" ht="12.75">
      <c r="AO218"/>
      <c r="AS218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</row>
    <row r="219" spans="41:65" ht="12.75">
      <c r="AO219"/>
      <c r="AS219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</row>
    <row r="220" spans="41:65" ht="12.75">
      <c r="AO220"/>
      <c r="AS220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</row>
    <row r="221" spans="41:65" ht="12.75">
      <c r="AO221"/>
      <c r="AS221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</row>
    <row r="222" spans="41:65" ht="12.75">
      <c r="AO222"/>
      <c r="AS222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</row>
    <row r="223" spans="41:65" ht="12.75">
      <c r="AO223"/>
      <c r="AS223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</row>
    <row r="224" spans="41:65" ht="12.75">
      <c r="AO224"/>
      <c r="AS224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</row>
    <row r="225" spans="41:65" ht="12.75">
      <c r="AO225"/>
      <c r="AS225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</row>
    <row r="226" spans="41:65" ht="12.75">
      <c r="AO226"/>
      <c r="AS226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</row>
    <row r="227" spans="41:65" ht="12.75">
      <c r="AO227"/>
      <c r="AS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</row>
    <row r="228" spans="41:65" ht="12.75">
      <c r="AO228"/>
      <c r="AS228"/>
      <c r="BC228" s="227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</row>
    <row r="229" spans="41:65" ht="12.75">
      <c r="AO229"/>
      <c r="AS229"/>
      <c r="BC229" s="227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</row>
    <row r="230" spans="41:65" ht="12.75">
      <c r="AO230"/>
      <c r="AS230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</row>
    <row r="231" spans="41:65" ht="12.75">
      <c r="AO231"/>
      <c r="AS231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</row>
    <row r="232" spans="41:65" ht="12.75">
      <c r="AO232"/>
      <c r="AS232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</row>
    <row r="233" spans="41:65" ht="12.75">
      <c r="AO233"/>
      <c r="AS233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</row>
    <row r="234" spans="41:65" ht="12.75">
      <c r="AO234"/>
      <c r="AS234"/>
      <c r="BC234" s="227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</row>
    <row r="235" spans="41:65" ht="12.75">
      <c r="AO235"/>
      <c r="AS235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</row>
    <row r="236" spans="41:65" ht="12.75">
      <c r="AO236"/>
      <c r="AS236"/>
      <c r="BC236" s="227"/>
      <c r="BD236" s="227"/>
      <c r="BE236" s="227"/>
      <c r="BF236" s="227"/>
      <c r="BG236" s="227"/>
      <c r="BH236" s="227"/>
      <c r="BI236" s="227"/>
      <c r="BJ236" s="227"/>
      <c r="BK236" s="227"/>
      <c r="BL236" s="227"/>
      <c r="BM236" s="227"/>
    </row>
    <row r="237" spans="41:65" ht="12.75">
      <c r="AO237"/>
      <c r="AS23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</row>
    <row r="238" spans="41:65" ht="12.75">
      <c r="AO238"/>
      <c r="AS238"/>
      <c r="BC238" s="227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</row>
    <row r="239" spans="41:65" ht="12.75">
      <c r="AO239"/>
      <c r="AS239"/>
      <c r="BC239" s="227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</row>
    <row r="240" spans="41:65" ht="12.75">
      <c r="AO240"/>
      <c r="AS240"/>
      <c r="BC240" s="227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</row>
    <row r="241" spans="41:65" ht="12.75">
      <c r="AO241"/>
      <c r="AS241"/>
      <c r="BC241" s="227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</row>
    <row r="242" spans="41:65" ht="12.75">
      <c r="AO242"/>
      <c r="AS242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</row>
    <row r="243" spans="41:65" ht="12.75">
      <c r="AO243"/>
      <c r="AS243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</row>
    <row r="244" spans="41:65" ht="12.75">
      <c r="AO244"/>
      <c r="AS244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</row>
    <row r="245" spans="41:65" ht="12.75">
      <c r="AO245"/>
      <c r="AS245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</row>
    <row r="246" spans="41:65" ht="12.75">
      <c r="AO246"/>
      <c r="AS246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</row>
    <row r="247" spans="41:65" ht="12.75">
      <c r="AO247"/>
      <c r="AS24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</row>
    <row r="248" spans="41:65" ht="12.75">
      <c r="AO248"/>
      <c r="AS248"/>
      <c r="BC248" s="227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</row>
    <row r="249" spans="41:65" ht="12.75">
      <c r="AO249"/>
      <c r="AS249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</row>
    <row r="250" spans="41:65" ht="12.75">
      <c r="AO250"/>
      <c r="AS250"/>
      <c r="BC250" s="227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</row>
    <row r="251" spans="41:65" ht="12.75">
      <c r="AO251"/>
      <c r="AS251"/>
      <c r="BC251" s="227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</row>
    <row r="252" spans="41:65" ht="12.75">
      <c r="AO252"/>
      <c r="AS252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</row>
    <row r="253" spans="41:65" ht="12.75">
      <c r="AO253"/>
      <c r="AS253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</row>
    <row r="254" spans="41:65" ht="12.75">
      <c r="AO254"/>
      <c r="AS254"/>
      <c r="BC254" s="227"/>
      <c r="BD254" s="227"/>
      <c r="BE254" s="227"/>
      <c r="BF254" s="227"/>
      <c r="BG254" s="227"/>
      <c r="BH254" s="227"/>
      <c r="BI254" s="227"/>
      <c r="BJ254" s="227"/>
      <c r="BK254" s="227"/>
      <c r="BL254" s="227"/>
      <c r="BM254" s="227"/>
    </row>
    <row r="255" spans="41:65" ht="12.75">
      <c r="AO255"/>
      <c r="AS255"/>
      <c r="BC255" s="227"/>
      <c r="BD255" s="227"/>
      <c r="BE255" s="227"/>
      <c r="BF255" s="227"/>
      <c r="BG255" s="227"/>
      <c r="BH255" s="227"/>
      <c r="BI255" s="227"/>
      <c r="BJ255" s="227"/>
      <c r="BK255" s="227"/>
      <c r="BL255" s="227"/>
      <c r="BM255" s="227"/>
    </row>
    <row r="256" spans="41:65" ht="12.75">
      <c r="AO256"/>
      <c r="AS256"/>
      <c r="BC256" s="227"/>
      <c r="BD256" s="227"/>
      <c r="BE256" s="227"/>
      <c r="BF256" s="227"/>
      <c r="BG256" s="227"/>
      <c r="BH256" s="227"/>
      <c r="BI256" s="227"/>
      <c r="BJ256" s="227"/>
      <c r="BK256" s="227"/>
      <c r="BL256" s="227"/>
      <c r="BM256" s="227"/>
    </row>
    <row r="257" spans="41:65" ht="12.75">
      <c r="AO257"/>
      <c r="AS257"/>
      <c r="BC257" s="227"/>
      <c r="BD257" s="227"/>
      <c r="BE257" s="227"/>
      <c r="BF257" s="227"/>
      <c r="BG257" s="227"/>
      <c r="BH257" s="227"/>
      <c r="BI257" s="227"/>
      <c r="BJ257" s="227"/>
      <c r="BK257" s="227"/>
      <c r="BL257" s="227"/>
      <c r="BM257" s="227"/>
    </row>
    <row r="258" spans="41:65" ht="12.75">
      <c r="AO258"/>
      <c r="AS258"/>
      <c r="BC258" s="227"/>
      <c r="BD258" s="227"/>
      <c r="BE258" s="227"/>
      <c r="BF258" s="227"/>
      <c r="BG258" s="227"/>
      <c r="BH258" s="227"/>
      <c r="BI258" s="227"/>
      <c r="BJ258" s="227"/>
      <c r="BK258" s="227"/>
      <c r="BL258" s="227"/>
      <c r="BM258" s="227"/>
    </row>
    <row r="259" spans="41:65" ht="12.75">
      <c r="AO259"/>
      <c r="AS259"/>
      <c r="BC259" s="227"/>
      <c r="BD259" s="227"/>
      <c r="BE259" s="227"/>
      <c r="BF259" s="227"/>
      <c r="BG259" s="227"/>
      <c r="BH259" s="227"/>
      <c r="BI259" s="227"/>
      <c r="BJ259" s="227"/>
      <c r="BK259" s="227"/>
      <c r="BL259" s="227"/>
      <c r="BM259" s="227"/>
    </row>
    <row r="260" spans="41:65" ht="12.75">
      <c r="AO260"/>
      <c r="AS260"/>
      <c r="BC260" s="227"/>
      <c r="BD260" s="227"/>
      <c r="BE260" s="227"/>
      <c r="BF260" s="227"/>
      <c r="BG260" s="227"/>
      <c r="BH260" s="227"/>
      <c r="BI260" s="227"/>
      <c r="BJ260" s="227"/>
      <c r="BK260" s="227"/>
      <c r="BL260" s="227"/>
      <c r="BM260" s="227"/>
    </row>
    <row r="261" spans="41:65" ht="12.75">
      <c r="AO261"/>
      <c r="AS261"/>
      <c r="BC261" s="227"/>
      <c r="BD261" s="227"/>
      <c r="BE261" s="227"/>
      <c r="BF261" s="227"/>
      <c r="BG261" s="227"/>
      <c r="BH261" s="227"/>
      <c r="BI261" s="227"/>
      <c r="BJ261" s="227"/>
      <c r="BK261" s="227"/>
      <c r="BL261" s="227"/>
      <c r="BM261" s="227"/>
    </row>
    <row r="262" spans="41:65" ht="12.75">
      <c r="AO262"/>
      <c r="AS262"/>
      <c r="BC262" s="227"/>
      <c r="BD262" s="227"/>
      <c r="BE262" s="227"/>
      <c r="BF262" s="227"/>
      <c r="BG262" s="227"/>
      <c r="BH262" s="227"/>
      <c r="BI262" s="227"/>
      <c r="BJ262" s="227"/>
      <c r="BK262" s="227"/>
      <c r="BL262" s="227"/>
      <c r="BM262" s="227"/>
    </row>
    <row r="263" spans="41:65" ht="12.75">
      <c r="AO263"/>
      <c r="AS263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</row>
    <row r="264" spans="41:65" ht="12.75">
      <c r="AO264"/>
      <c r="AS264"/>
      <c r="BC264" s="227"/>
      <c r="BD264" s="227"/>
      <c r="BE264" s="227"/>
      <c r="BF264" s="227"/>
      <c r="BG264" s="227"/>
      <c r="BH264" s="227"/>
      <c r="BI264" s="227"/>
      <c r="BJ264" s="227"/>
      <c r="BK264" s="227"/>
      <c r="BL264" s="227"/>
      <c r="BM264" s="227"/>
    </row>
    <row r="265" spans="41:65" ht="12.75">
      <c r="AO265"/>
      <c r="AS265"/>
      <c r="BC265" s="227"/>
      <c r="BD265" s="227"/>
      <c r="BE265" s="227"/>
      <c r="BF265" s="227"/>
      <c r="BG265" s="227"/>
      <c r="BH265" s="227"/>
      <c r="BI265" s="227"/>
      <c r="BJ265" s="227"/>
      <c r="BK265" s="227"/>
      <c r="BL265" s="227"/>
      <c r="BM265" s="227"/>
    </row>
    <row r="266" spans="41:65" ht="12.75">
      <c r="AO266"/>
      <c r="AS266"/>
      <c r="BC266" s="227"/>
      <c r="BD266" s="227"/>
      <c r="BE266" s="227"/>
      <c r="BF266" s="227"/>
      <c r="BG266" s="227"/>
      <c r="BH266" s="227"/>
      <c r="BI266" s="227"/>
      <c r="BJ266" s="227"/>
      <c r="BK266" s="227"/>
      <c r="BL266" s="227"/>
      <c r="BM266" s="227"/>
    </row>
    <row r="267" spans="41:65" ht="12.75">
      <c r="AO267"/>
      <c r="AS267"/>
      <c r="BC267" s="227"/>
      <c r="BD267" s="227"/>
      <c r="BE267" s="227"/>
      <c r="BF267" s="227"/>
      <c r="BG267" s="227"/>
      <c r="BH267" s="227"/>
      <c r="BI267" s="227"/>
      <c r="BJ267" s="227"/>
      <c r="BK267" s="227"/>
      <c r="BL267" s="227"/>
      <c r="BM267" s="227"/>
    </row>
    <row r="268" spans="41:65" ht="12.75">
      <c r="AO268"/>
      <c r="AS268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</row>
    <row r="269" spans="41:65" ht="12.75">
      <c r="AO269"/>
      <c r="AS269"/>
      <c r="BC269" s="227"/>
      <c r="BD269" s="227"/>
      <c r="BE269" s="227"/>
      <c r="BF269" s="227"/>
      <c r="BG269" s="227"/>
      <c r="BH269" s="227"/>
      <c r="BI269" s="227"/>
      <c r="BJ269" s="227"/>
      <c r="BK269" s="227"/>
      <c r="BL269" s="227"/>
      <c r="BM269" s="227"/>
    </row>
    <row r="270" spans="41:65" ht="12.75">
      <c r="AO270"/>
      <c r="AS270"/>
      <c r="BC270" s="227"/>
      <c r="BD270" s="227"/>
      <c r="BE270" s="227"/>
      <c r="BF270" s="227"/>
      <c r="BG270" s="227"/>
      <c r="BH270" s="227"/>
      <c r="BI270" s="227"/>
      <c r="BJ270" s="227"/>
      <c r="BK270" s="227"/>
      <c r="BL270" s="227"/>
      <c r="BM270" s="227"/>
    </row>
    <row r="271" spans="41:65" ht="12.75">
      <c r="AO271"/>
      <c r="AS271"/>
      <c r="BC271" s="227"/>
      <c r="BD271" s="227"/>
      <c r="BE271" s="227"/>
      <c r="BF271" s="227"/>
      <c r="BG271" s="227"/>
      <c r="BH271" s="227"/>
      <c r="BI271" s="227"/>
      <c r="BJ271" s="227"/>
      <c r="BK271" s="227"/>
      <c r="BL271" s="227"/>
      <c r="BM271" s="227"/>
    </row>
    <row r="272" spans="41:65" ht="12.75">
      <c r="AO272"/>
      <c r="AS272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</row>
    <row r="273" spans="41:65" ht="12.75">
      <c r="AO273"/>
      <c r="AS273"/>
      <c r="BC273" s="227"/>
      <c r="BD273" s="227"/>
      <c r="BE273" s="227"/>
      <c r="BF273" s="227"/>
      <c r="BG273" s="227"/>
      <c r="BH273" s="227"/>
      <c r="BI273" s="227"/>
      <c r="BJ273" s="227"/>
      <c r="BK273" s="227"/>
      <c r="BL273" s="227"/>
      <c r="BM273" s="227"/>
    </row>
    <row r="274" spans="41:65" ht="12.75">
      <c r="AO274"/>
      <c r="AS274"/>
      <c r="BC274" s="227"/>
      <c r="BD274" s="227"/>
      <c r="BE274" s="227"/>
      <c r="BF274" s="227"/>
      <c r="BG274" s="227"/>
      <c r="BH274" s="227"/>
      <c r="BI274" s="227"/>
      <c r="BJ274" s="227"/>
      <c r="BK274" s="227"/>
      <c r="BL274" s="227"/>
      <c r="BM274" s="227"/>
    </row>
    <row r="275" spans="41:65" ht="12.75">
      <c r="AO275"/>
      <c r="AS275"/>
      <c r="BC275" s="227"/>
      <c r="BD275" s="227"/>
      <c r="BE275" s="227"/>
      <c r="BF275" s="227"/>
      <c r="BG275" s="227"/>
      <c r="BH275" s="227"/>
      <c r="BI275" s="227"/>
      <c r="BJ275" s="227"/>
      <c r="BK275" s="227"/>
      <c r="BL275" s="227"/>
      <c r="BM275" s="227"/>
    </row>
    <row r="276" spans="41:65" ht="12.75">
      <c r="AO276"/>
      <c r="AS276"/>
      <c r="BC276" s="227"/>
      <c r="BD276" s="227"/>
      <c r="BE276" s="227"/>
      <c r="BF276" s="227"/>
      <c r="BG276" s="227"/>
      <c r="BH276" s="227"/>
      <c r="BI276" s="227"/>
      <c r="BJ276" s="227"/>
      <c r="BK276" s="227"/>
      <c r="BL276" s="227"/>
      <c r="BM276" s="227"/>
    </row>
    <row r="277" spans="41:65" ht="12.75">
      <c r="AO277"/>
      <c r="AS277"/>
      <c r="BC277" s="227"/>
      <c r="BD277" s="227"/>
      <c r="BE277" s="227"/>
      <c r="BF277" s="227"/>
      <c r="BG277" s="227"/>
      <c r="BH277" s="227"/>
      <c r="BI277" s="227"/>
      <c r="BJ277" s="227"/>
      <c r="BK277" s="227"/>
      <c r="BL277" s="227"/>
      <c r="BM277" s="227"/>
    </row>
    <row r="278" spans="41:65" ht="12.75">
      <c r="AO278"/>
      <c r="AS278"/>
      <c r="BC278" s="227"/>
      <c r="BD278" s="227"/>
      <c r="BE278" s="227"/>
      <c r="BF278" s="227"/>
      <c r="BG278" s="227"/>
      <c r="BH278" s="227"/>
      <c r="BI278" s="227"/>
      <c r="BJ278" s="227"/>
      <c r="BK278" s="227"/>
      <c r="BL278" s="227"/>
      <c r="BM278" s="227"/>
    </row>
    <row r="279" spans="41:65" ht="12.75">
      <c r="AO279"/>
      <c r="AS279"/>
      <c r="BC279" s="227"/>
      <c r="BD279" s="227"/>
      <c r="BE279" s="227"/>
      <c r="BF279" s="227"/>
      <c r="BG279" s="227"/>
      <c r="BH279" s="227"/>
      <c r="BI279" s="227"/>
      <c r="BJ279" s="227"/>
      <c r="BK279" s="227"/>
      <c r="BL279" s="227"/>
      <c r="BM279" s="227"/>
    </row>
    <row r="280" spans="41:65" ht="12.75">
      <c r="AO280"/>
      <c r="AS280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</row>
    <row r="281" spans="41:65" ht="12.75">
      <c r="AO281"/>
      <c r="AS281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</row>
    <row r="282" spans="41:65" ht="12.75">
      <c r="AO282"/>
      <c r="AS282"/>
      <c r="BC282" s="227"/>
      <c r="BD282" s="227"/>
      <c r="BE282" s="227"/>
      <c r="BF282" s="227"/>
      <c r="BG282" s="227"/>
      <c r="BH282" s="227"/>
      <c r="BI282" s="227"/>
      <c r="BJ282" s="227"/>
      <c r="BK282" s="227"/>
      <c r="BL282" s="227"/>
      <c r="BM282" s="227"/>
    </row>
    <row r="283" spans="41:65" ht="12.75">
      <c r="AO283"/>
      <c r="AS283"/>
      <c r="BC283" s="227"/>
      <c r="BD283" s="227"/>
      <c r="BE283" s="227"/>
      <c r="BF283" s="227"/>
      <c r="BG283" s="227"/>
      <c r="BH283" s="227"/>
      <c r="BI283" s="227"/>
      <c r="BJ283" s="227"/>
      <c r="BK283" s="227"/>
      <c r="BL283" s="227"/>
      <c r="BM283" s="227"/>
    </row>
    <row r="284" spans="41:65" ht="12.75">
      <c r="AO284"/>
      <c r="AS284"/>
      <c r="BC284" s="227"/>
      <c r="BD284" s="227"/>
      <c r="BE284" s="227"/>
      <c r="BF284" s="227"/>
      <c r="BG284" s="227"/>
      <c r="BH284" s="227"/>
      <c r="BI284" s="227"/>
      <c r="BJ284" s="227"/>
      <c r="BK284" s="227"/>
      <c r="BL284" s="227"/>
      <c r="BM284" s="227"/>
    </row>
    <row r="285" spans="41:65" ht="12.75">
      <c r="AO285"/>
      <c r="AS285"/>
      <c r="BC285" s="227"/>
      <c r="BD285" s="227"/>
      <c r="BE285" s="227"/>
      <c r="BF285" s="227"/>
      <c r="BG285" s="227"/>
      <c r="BH285" s="227"/>
      <c r="BI285" s="227"/>
      <c r="BJ285" s="227"/>
      <c r="BK285" s="227"/>
      <c r="BL285" s="227"/>
      <c r="BM285" s="227"/>
    </row>
    <row r="286" spans="41:65" ht="12.75">
      <c r="AO286"/>
      <c r="AS286"/>
      <c r="BC286" s="227"/>
      <c r="BD286" s="227"/>
      <c r="BE286" s="227"/>
      <c r="BF286" s="227"/>
      <c r="BG286" s="227"/>
      <c r="BH286" s="227"/>
      <c r="BI286" s="227"/>
      <c r="BJ286" s="227"/>
      <c r="BK286" s="227"/>
      <c r="BL286" s="227"/>
      <c r="BM286" s="227"/>
    </row>
    <row r="287" spans="41:65" ht="12.75">
      <c r="AO287"/>
      <c r="AS287"/>
      <c r="BC287" s="227"/>
      <c r="BD287" s="227"/>
      <c r="BE287" s="227"/>
      <c r="BF287" s="227"/>
      <c r="BG287" s="227"/>
      <c r="BH287" s="227"/>
      <c r="BI287" s="227"/>
      <c r="BJ287" s="227"/>
      <c r="BK287" s="227"/>
      <c r="BL287" s="227"/>
      <c r="BM287" s="227"/>
    </row>
    <row r="288" spans="41:65" ht="12.75">
      <c r="AO288"/>
      <c r="AS288"/>
      <c r="BC288" s="227"/>
      <c r="BD288" s="227"/>
      <c r="BE288" s="227"/>
      <c r="BF288" s="227"/>
      <c r="BG288" s="227"/>
      <c r="BH288" s="227"/>
      <c r="BI288" s="227"/>
      <c r="BJ288" s="227"/>
      <c r="BK288" s="227"/>
      <c r="BL288" s="227"/>
      <c r="BM288" s="227"/>
    </row>
    <row r="289" spans="41:65" ht="12.75">
      <c r="AO289"/>
      <c r="AS289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</row>
    <row r="290" spans="41:65" ht="12.75">
      <c r="AO290"/>
      <c r="AS290"/>
      <c r="BC290" s="227"/>
      <c r="BD290" s="227"/>
      <c r="BE290" s="227"/>
      <c r="BF290" s="227"/>
      <c r="BG290" s="227"/>
      <c r="BH290" s="227"/>
      <c r="BI290" s="227"/>
      <c r="BJ290" s="227"/>
      <c r="BK290" s="227"/>
      <c r="BL290" s="227"/>
      <c r="BM290" s="227"/>
    </row>
    <row r="291" spans="41:65" ht="12.75">
      <c r="AO291"/>
      <c r="AS291"/>
      <c r="BC291" s="227"/>
      <c r="BD291" s="227"/>
      <c r="BE291" s="227"/>
      <c r="BF291" s="227"/>
      <c r="BG291" s="227"/>
      <c r="BH291" s="227"/>
      <c r="BI291" s="227"/>
      <c r="BJ291" s="227"/>
      <c r="BK291" s="227"/>
      <c r="BL291" s="227"/>
      <c r="BM291" s="227"/>
    </row>
    <row r="292" spans="41:65" ht="12.75">
      <c r="AO292"/>
      <c r="AS292"/>
      <c r="BC292" s="227"/>
      <c r="BD292" s="227"/>
      <c r="BE292" s="227"/>
      <c r="BF292" s="227"/>
      <c r="BG292" s="227"/>
      <c r="BH292" s="227"/>
      <c r="BI292" s="227"/>
      <c r="BJ292" s="227"/>
      <c r="BK292" s="227"/>
      <c r="BL292" s="227"/>
      <c r="BM292" s="227"/>
    </row>
    <row r="293" spans="41:65" ht="12.75">
      <c r="AO293"/>
      <c r="AS293"/>
      <c r="BC293" s="227"/>
      <c r="BD293" s="227"/>
      <c r="BE293" s="227"/>
      <c r="BF293" s="227"/>
      <c r="BG293" s="227"/>
      <c r="BH293" s="227"/>
      <c r="BI293" s="227"/>
      <c r="BJ293" s="227"/>
      <c r="BK293" s="227"/>
      <c r="BL293" s="227"/>
      <c r="BM293" s="227"/>
    </row>
    <row r="294" spans="41:65" ht="12.75">
      <c r="AO294"/>
      <c r="AS294"/>
      <c r="BC294" s="227"/>
      <c r="BD294" s="227"/>
      <c r="BE294" s="227"/>
      <c r="BF294" s="227"/>
      <c r="BG294" s="227"/>
      <c r="BH294" s="227"/>
      <c r="BI294" s="227"/>
      <c r="BJ294" s="227"/>
      <c r="BK294" s="227"/>
      <c r="BL294" s="227"/>
      <c r="BM294" s="227"/>
    </row>
    <row r="295" spans="41:65" ht="12.75">
      <c r="AO295"/>
      <c r="AS295"/>
      <c r="BC295" s="227"/>
      <c r="BD295" s="227"/>
      <c r="BE295" s="227"/>
      <c r="BF295" s="227"/>
      <c r="BG295" s="227"/>
      <c r="BH295" s="227"/>
      <c r="BI295" s="227"/>
      <c r="BJ295" s="227"/>
      <c r="BK295" s="227"/>
      <c r="BL295" s="227"/>
      <c r="BM295" s="227"/>
    </row>
    <row r="296" spans="41:65" ht="12.75">
      <c r="AO296"/>
      <c r="AS296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</row>
    <row r="297" spans="41:65" ht="12.75">
      <c r="AO297"/>
      <c r="AS297"/>
      <c r="BC297" s="227"/>
      <c r="BD297" s="227"/>
      <c r="BE297" s="227"/>
      <c r="BF297" s="227"/>
      <c r="BG297" s="227"/>
      <c r="BH297" s="227"/>
      <c r="BI297" s="227"/>
      <c r="BJ297" s="227"/>
      <c r="BK297" s="227"/>
      <c r="BL297" s="227"/>
      <c r="BM297" s="227"/>
    </row>
    <row r="298" spans="41:65" ht="12.75">
      <c r="AO298"/>
      <c r="AS298"/>
      <c r="BC298" s="227"/>
      <c r="BD298" s="227"/>
      <c r="BE298" s="227"/>
      <c r="BF298" s="227"/>
      <c r="BG298" s="227"/>
      <c r="BH298" s="227"/>
      <c r="BI298" s="227"/>
      <c r="BJ298" s="227"/>
      <c r="BK298" s="227"/>
      <c r="BL298" s="227"/>
      <c r="BM298" s="227"/>
    </row>
    <row r="299" spans="41:65" ht="12.75">
      <c r="AO299"/>
      <c r="AS299"/>
      <c r="BC299" s="227"/>
      <c r="BD299" s="227"/>
      <c r="BE299" s="227"/>
      <c r="BF299" s="227"/>
      <c r="BG299" s="227"/>
      <c r="BH299" s="227"/>
      <c r="BI299" s="227"/>
      <c r="BJ299" s="227"/>
      <c r="BK299" s="227"/>
      <c r="BL299" s="227"/>
      <c r="BM299" s="227"/>
    </row>
    <row r="300" spans="41:65" ht="12.75">
      <c r="AO300"/>
      <c r="AS300"/>
      <c r="BC300" s="227"/>
      <c r="BD300" s="227"/>
      <c r="BE300" s="227"/>
      <c r="BF300" s="227"/>
      <c r="BG300" s="227"/>
      <c r="BH300" s="227"/>
      <c r="BI300" s="227"/>
      <c r="BJ300" s="227"/>
      <c r="BK300" s="227"/>
      <c r="BL300" s="227"/>
      <c r="BM300" s="227"/>
    </row>
    <row r="301" spans="41:65" ht="12.75">
      <c r="AO301"/>
      <c r="AS301"/>
      <c r="BC301" s="227"/>
      <c r="BD301" s="227"/>
      <c r="BE301" s="227"/>
      <c r="BF301" s="227"/>
      <c r="BG301" s="227"/>
      <c r="BH301" s="227"/>
      <c r="BI301" s="227"/>
      <c r="BJ301" s="227"/>
      <c r="BK301" s="227"/>
      <c r="BL301" s="227"/>
      <c r="BM301" s="227"/>
    </row>
    <row r="302" spans="41:65" ht="12.75">
      <c r="AO302"/>
      <c r="AS302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</row>
    <row r="303" spans="41:65" ht="12.75">
      <c r="AO303"/>
      <c r="AS303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</row>
    <row r="304" spans="41:65" ht="12.75">
      <c r="AO304"/>
      <c r="AS304"/>
      <c r="BC304" s="227"/>
      <c r="BD304" s="227"/>
      <c r="BE304" s="227"/>
      <c r="BF304" s="227"/>
      <c r="BG304" s="227"/>
      <c r="BH304" s="227"/>
      <c r="BI304" s="227"/>
      <c r="BJ304" s="227"/>
      <c r="BK304" s="227"/>
      <c r="BL304" s="227"/>
      <c r="BM304" s="227"/>
    </row>
    <row r="305" spans="41:65" ht="12.75">
      <c r="AO305"/>
      <c r="AS305"/>
      <c r="BC305" s="227"/>
      <c r="BD305" s="227"/>
      <c r="BE305" s="227"/>
      <c r="BF305" s="227"/>
      <c r="BG305" s="227"/>
      <c r="BH305" s="227"/>
      <c r="BI305" s="227"/>
      <c r="BJ305" s="227"/>
      <c r="BK305" s="227"/>
      <c r="BL305" s="227"/>
      <c r="BM305" s="227"/>
    </row>
    <row r="306" spans="41:65" ht="12.75">
      <c r="AO306"/>
      <c r="AS306"/>
      <c r="BC306" s="227"/>
      <c r="BD306" s="227"/>
      <c r="BE306" s="227"/>
      <c r="BF306" s="227"/>
      <c r="BG306" s="227"/>
      <c r="BH306" s="227"/>
      <c r="BI306" s="227"/>
      <c r="BJ306" s="227"/>
      <c r="BK306" s="227"/>
      <c r="BL306" s="227"/>
      <c r="BM306" s="227"/>
    </row>
    <row r="307" spans="41:65" ht="12.75">
      <c r="AO307"/>
      <c r="AS307"/>
      <c r="BC307" s="227"/>
      <c r="BD307" s="227"/>
      <c r="BE307" s="227"/>
      <c r="BF307" s="227"/>
      <c r="BG307" s="227"/>
      <c r="BH307" s="227"/>
      <c r="BI307" s="227"/>
      <c r="BJ307" s="227"/>
      <c r="BK307" s="227"/>
      <c r="BL307" s="227"/>
      <c r="BM307" s="227"/>
    </row>
    <row r="308" spans="41:65" ht="12.75">
      <c r="AO308"/>
      <c r="AS308"/>
      <c r="BC308" s="227"/>
      <c r="BD308" s="227"/>
      <c r="BE308" s="227"/>
      <c r="BF308" s="227"/>
      <c r="BG308" s="227"/>
      <c r="BH308" s="227"/>
      <c r="BI308" s="227"/>
      <c r="BJ308" s="227"/>
      <c r="BK308" s="227"/>
      <c r="BL308" s="227"/>
      <c r="BM308" s="227"/>
    </row>
    <row r="309" spans="41:65" ht="12.75">
      <c r="AO309"/>
      <c r="AS309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</row>
    <row r="310" spans="41:65" ht="12.75">
      <c r="AO310"/>
      <c r="AS310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</row>
    <row r="311" spans="41:65" ht="12.75">
      <c r="AO311"/>
      <c r="AS311"/>
      <c r="BC311" s="227"/>
      <c r="BD311" s="227"/>
      <c r="BE311" s="227"/>
      <c r="BF311" s="227"/>
      <c r="BG311" s="227"/>
      <c r="BH311" s="227"/>
      <c r="BI311" s="227"/>
      <c r="BJ311" s="227"/>
      <c r="BK311" s="227"/>
      <c r="BL311" s="227"/>
      <c r="BM311" s="227"/>
    </row>
    <row r="312" spans="41:65" ht="12.75">
      <c r="AO312"/>
      <c r="AS312"/>
      <c r="BC312" s="227"/>
      <c r="BD312" s="227"/>
      <c r="BE312" s="227"/>
      <c r="BF312" s="227"/>
      <c r="BG312" s="227"/>
      <c r="BH312" s="227"/>
      <c r="BI312" s="227"/>
      <c r="BJ312" s="227"/>
      <c r="BK312" s="227"/>
      <c r="BL312" s="227"/>
      <c r="BM312" s="227"/>
    </row>
    <row r="313" spans="41:65" ht="12.75">
      <c r="AO313"/>
      <c r="AS313"/>
      <c r="BC313" s="227"/>
      <c r="BD313" s="227"/>
      <c r="BE313" s="227"/>
      <c r="BF313" s="227"/>
      <c r="BG313" s="227"/>
      <c r="BH313" s="227"/>
      <c r="BI313" s="227"/>
      <c r="BJ313" s="227"/>
      <c r="BK313" s="227"/>
      <c r="BL313" s="227"/>
      <c r="BM313" s="227"/>
    </row>
    <row r="314" spans="41:65" ht="12.75">
      <c r="AO314"/>
      <c r="AS314"/>
      <c r="BC314" s="227"/>
      <c r="BD314" s="227"/>
      <c r="BE314" s="227"/>
      <c r="BF314" s="227"/>
      <c r="BG314" s="227"/>
      <c r="BH314" s="227"/>
      <c r="BI314" s="227"/>
      <c r="BJ314" s="227"/>
      <c r="BK314" s="227"/>
      <c r="BL314" s="227"/>
      <c r="BM314" s="227"/>
    </row>
    <row r="315" spans="41:65" ht="12.75">
      <c r="AO315"/>
      <c r="AS315"/>
      <c r="BC315" s="227"/>
      <c r="BD315" s="227"/>
      <c r="BE315" s="227"/>
      <c r="BF315" s="227"/>
      <c r="BG315" s="227"/>
      <c r="BH315" s="227"/>
      <c r="BI315" s="227"/>
      <c r="BJ315" s="227"/>
      <c r="BK315" s="227"/>
      <c r="BL315" s="227"/>
      <c r="BM315" s="227"/>
    </row>
    <row r="316" spans="41:65" ht="12.75">
      <c r="AO316"/>
      <c r="AS316"/>
      <c r="BC316" s="227"/>
      <c r="BD316" s="227"/>
      <c r="BE316" s="227"/>
      <c r="BF316" s="227"/>
      <c r="BG316" s="227"/>
      <c r="BH316" s="227"/>
      <c r="BI316" s="227"/>
      <c r="BJ316" s="227"/>
      <c r="BK316" s="227"/>
      <c r="BL316" s="227"/>
      <c r="BM316" s="227"/>
    </row>
    <row r="317" spans="41:65" ht="12.75">
      <c r="AO317"/>
      <c r="AS317"/>
      <c r="BC317" s="227"/>
      <c r="BD317" s="227"/>
      <c r="BE317" s="227"/>
      <c r="BF317" s="227"/>
      <c r="BG317" s="227"/>
      <c r="BH317" s="227"/>
      <c r="BI317" s="227"/>
      <c r="BJ317" s="227"/>
      <c r="BK317" s="227"/>
      <c r="BL317" s="227"/>
      <c r="BM317" s="227"/>
    </row>
    <row r="318" spans="41:65" ht="12.75">
      <c r="AO318"/>
      <c r="AS318"/>
      <c r="BC318" s="227"/>
      <c r="BD318" s="227"/>
      <c r="BE318" s="227"/>
      <c r="BF318" s="227"/>
      <c r="BG318" s="227"/>
      <c r="BH318" s="227"/>
      <c r="BI318" s="227"/>
      <c r="BJ318" s="227"/>
      <c r="BK318" s="227"/>
      <c r="BL318" s="227"/>
      <c r="BM318" s="227"/>
    </row>
    <row r="319" spans="41:65" ht="12.75">
      <c r="AO319"/>
      <c r="AS319"/>
      <c r="BC319" s="227"/>
      <c r="BD319" s="227"/>
      <c r="BE319" s="227"/>
      <c r="BF319" s="227"/>
      <c r="BG319" s="227"/>
      <c r="BH319" s="227"/>
      <c r="BI319" s="227"/>
      <c r="BJ319" s="227"/>
      <c r="BK319" s="227"/>
      <c r="BL319" s="227"/>
      <c r="BM319" s="227"/>
    </row>
    <row r="320" spans="41:65" ht="12.75">
      <c r="AO320"/>
      <c r="AS320"/>
      <c r="BC320" s="227"/>
      <c r="BD320" s="227"/>
      <c r="BE320" s="227"/>
      <c r="BF320" s="227"/>
      <c r="BG320" s="227"/>
      <c r="BH320" s="227"/>
      <c r="BI320" s="227"/>
      <c r="BJ320" s="227"/>
      <c r="BK320" s="227"/>
      <c r="BL320" s="227"/>
      <c r="BM320" s="227"/>
    </row>
    <row r="321" spans="41:65" ht="12.75">
      <c r="AO321"/>
      <c r="AS321"/>
      <c r="BC321" s="227"/>
      <c r="BD321" s="227"/>
      <c r="BE321" s="227"/>
      <c r="BF321" s="227"/>
      <c r="BG321" s="227"/>
      <c r="BH321" s="227"/>
      <c r="BI321" s="227"/>
      <c r="BJ321" s="227"/>
      <c r="BK321" s="227"/>
      <c r="BL321" s="227"/>
      <c r="BM321" s="227"/>
    </row>
    <row r="322" spans="41:65" ht="12.75">
      <c r="AO322"/>
      <c r="AS322"/>
      <c r="BC322" s="227"/>
      <c r="BD322" s="227"/>
      <c r="BE322" s="227"/>
      <c r="BF322" s="227"/>
      <c r="BG322" s="227"/>
      <c r="BH322" s="227"/>
      <c r="BI322" s="227"/>
      <c r="BJ322" s="227"/>
      <c r="BK322" s="227"/>
      <c r="BL322" s="227"/>
      <c r="BM322" s="227"/>
    </row>
    <row r="323" spans="41:65" ht="12.75">
      <c r="AO323"/>
      <c r="AS323"/>
      <c r="BC323" s="227"/>
      <c r="BD323" s="227"/>
      <c r="BE323" s="227"/>
      <c r="BF323" s="227"/>
      <c r="BG323" s="227"/>
      <c r="BH323" s="227"/>
      <c r="BI323" s="227"/>
      <c r="BJ323" s="227"/>
      <c r="BK323" s="227"/>
      <c r="BL323" s="227"/>
      <c r="BM323" s="227"/>
    </row>
    <row r="324" spans="41:65" ht="12.75">
      <c r="AO324"/>
      <c r="AS324"/>
      <c r="BC324" s="227"/>
      <c r="BD324" s="227"/>
      <c r="BE324" s="227"/>
      <c r="BF324" s="227"/>
      <c r="BG324" s="227"/>
      <c r="BH324" s="227"/>
      <c r="BI324" s="227"/>
      <c r="BJ324" s="227"/>
      <c r="BK324" s="227"/>
      <c r="BL324" s="227"/>
      <c r="BM324" s="227"/>
    </row>
    <row r="325" spans="41:65" ht="12.75">
      <c r="AO325"/>
      <c r="AS325"/>
      <c r="BC325" s="227"/>
      <c r="BD325" s="227"/>
      <c r="BE325" s="227"/>
      <c r="BF325" s="227"/>
      <c r="BG325" s="227"/>
      <c r="BH325" s="227"/>
      <c r="BI325" s="227"/>
      <c r="BJ325" s="227"/>
      <c r="BK325" s="227"/>
      <c r="BL325" s="227"/>
      <c r="BM325" s="227"/>
    </row>
    <row r="326" spans="41:65" ht="12.75">
      <c r="AO326"/>
      <c r="AS326"/>
      <c r="BC326" s="227"/>
      <c r="BD326" s="227"/>
      <c r="BE326" s="227"/>
      <c r="BF326" s="227"/>
      <c r="BG326" s="227"/>
      <c r="BH326" s="227"/>
      <c r="BI326" s="227"/>
      <c r="BJ326" s="227"/>
      <c r="BK326" s="227"/>
      <c r="BL326" s="227"/>
      <c r="BM326" s="227"/>
    </row>
    <row r="327" spans="41:65" ht="12.75">
      <c r="AO327"/>
      <c r="AS327"/>
      <c r="BC327" s="227"/>
      <c r="BD327" s="227"/>
      <c r="BE327" s="227"/>
      <c r="BF327" s="227"/>
      <c r="BG327" s="227"/>
      <c r="BH327" s="227"/>
      <c r="BI327" s="227"/>
      <c r="BJ327" s="227"/>
      <c r="BK327" s="227"/>
      <c r="BL327" s="227"/>
      <c r="BM327" s="227"/>
    </row>
    <row r="328" spans="41:65" ht="12.75">
      <c r="AO328"/>
      <c r="AS328"/>
      <c r="BC328" s="227"/>
      <c r="BD328" s="227"/>
      <c r="BE328" s="227"/>
      <c r="BF328" s="227"/>
      <c r="BG328" s="227"/>
      <c r="BH328" s="227"/>
      <c r="BI328" s="227"/>
      <c r="BJ328" s="227"/>
      <c r="BK328" s="227"/>
      <c r="BL328" s="227"/>
      <c r="BM328" s="227"/>
    </row>
    <row r="329" spans="41:65" ht="12.75">
      <c r="AO329"/>
      <c r="AS329"/>
      <c r="BC329" s="227"/>
      <c r="BD329" s="227"/>
      <c r="BE329" s="227"/>
      <c r="BF329" s="227"/>
      <c r="BG329" s="227"/>
      <c r="BH329" s="227"/>
      <c r="BI329" s="227"/>
      <c r="BJ329" s="227"/>
      <c r="BK329" s="227"/>
      <c r="BL329" s="227"/>
      <c r="BM329" s="227"/>
    </row>
    <row r="330" spans="41:65" ht="12.75">
      <c r="AO330"/>
      <c r="AS330"/>
      <c r="BC330" s="227"/>
      <c r="BD330" s="227"/>
      <c r="BE330" s="227"/>
      <c r="BF330" s="227"/>
      <c r="BG330" s="227"/>
      <c r="BH330" s="227"/>
      <c r="BI330" s="227"/>
      <c r="BJ330" s="227"/>
      <c r="BK330" s="227"/>
      <c r="BL330" s="227"/>
      <c r="BM330" s="227"/>
    </row>
    <row r="331" spans="41:65" ht="12.75">
      <c r="AO331"/>
      <c r="AS331"/>
      <c r="BC331" s="227"/>
      <c r="BD331" s="227"/>
      <c r="BE331" s="227"/>
      <c r="BF331" s="227"/>
      <c r="BG331" s="227"/>
      <c r="BH331" s="227"/>
      <c r="BI331" s="227"/>
      <c r="BJ331" s="227"/>
      <c r="BK331" s="227"/>
      <c r="BL331" s="227"/>
      <c r="BM331" s="227"/>
    </row>
    <row r="332" spans="41:65" ht="12.75">
      <c r="AO332"/>
      <c r="AS332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</row>
    <row r="333" spans="41:65" ht="12.75">
      <c r="AO333"/>
      <c r="AS333"/>
      <c r="BC333" s="227"/>
      <c r="BD333" s="227"/>
      <c r="BE333" s="227"/>
      <c r="BF333" s="227"/>
      <c r="BG333" s="227"/>
      <c r="BH333" s="227"/>
      <c r="BI333" s="227"/>
      <c r="BJ333" s="227"/>
      <c r="BK333" s="227"/>
      <c r="BL333" s="227"/>
      <c r="BM333" s="227"/>
    </row>
    <row r="334" spans="41:65" ht="12.75">
      <c r="AO334"/>
      <c r="AS334"/>
      <c r="BC334" s="227"/>
      <c r="BD334" s="227"/>
      <c r="BE334" s="227"/>
      <c r="BF334" s="227"/>
      <c r="BG334" s="227"/>
      <c r="BH334" s="227"/>
      <c r="BI334" s="227"/>
      <c r="BJ334" s="227"/>
      <c r="BK334" s="227"/>
      <c r="BL334" s="227"/>
      <c r="BM334" s="227"/>
    </row>
    <row r="335" spans="41:65" ht="12.75">
      <c r="AO335"/>
      <c r="AS335"/>
      <c r="BC335" s="227"/>
      <c r="BD335" s="227"/>
      <c r="BE335" s="227"/>
      <c r="BF335" s="227"/>
      <c r="BG335" s="227"/>
      <c r="BH335" s="227"/>
      <c r="BI335" s="227"/>
      <c r="BJ335" s="227"/>
      <c r="BK335" s="227"/>
      <c r="BL335" s="227"/>
      <c r="BM335" s="227"/>
    </row>
    <row r="336" spans="41:65" ht="12.75">
      <c r="AO336"/>
      <c r="AS336"/>
      <c r="BC336" s="227"/>
      <c r="BD336" s="227"/>
      <c r="BE336" s="227"/>
      <c r="BF336" s="227"/>
      <c r="BG336" s="227"/>
      <c r="BH336" s="227"/>
      <c r="BI336" s="227"/>
      <c r="BJ336" s="227"/>
      <c r="BK336" s="227"/>
      <c r="BL336" s="227"/>
      <c r="BM336" s="227"/>
    </row>
    <row r="337" spans="41:65" ht="12.75">
      <c r="AO337"/>
      <c r="AS337"/>
      <c r="BC337" s="227"/>
      <c r="BD337" s="227"/>
      <c r="BE337" s="227"/>
      <c r="BF337" s="227"/>
      <c r="BG337" s="227"/>
      <c r="BH337" s="227"/>
      <c r="BI337" s="227"/>
      <c r="BJ337" s="227"/>
      <c r="BK337" s="227"/>
      <c r="BL337" s="227"/>
      <c r="BM337" s="227"/>
    </row>
    <row r="338" spans="41:65" ht="12.75">
      <c r="AO338"/>
      <c r="AS338"/>
      <c r="BC338" s="227"/>
      <c r="BD338" s="227"/>
      <c r="BE338" s="227"/>
      <c r="BF338" s="227"/>
      <c r="BG338" s="227"/>
      <c r="BH338" s="227"/>
      <c r="BI338" s="227"/>
      <c r="BJ338" s="227"/>
      <c r="BK338" s="227"/>
      <c r="BL338" s="227"/>
      <c r="BM338" s="227"/>
    </row>
    <row r="339" spans="41:65" ht="12.75">
      <c r="AO339"/>
      <c r="AS339"/>
      <c r="BC339" s="227"/>
      <c r="BD339" s="227"/>
      <c r="BE339" s="227"/>
      <c r="BF339" s="227"/>
      <c r="BG339" s="227"/>
      <c r="BH339" s="227"/>
      <c r="BI339" s="227"/>
      <c r="BJ339" s="227"/>
      <c r="BK339" s="227"/>
      <c r="BL339" s="227"/>
      <c r="BM339" s="227"/>
    </row>
    <row r="340" spans="41:65" ht="12.75">
      <c r="AO340"/>
      <c r="AS340"/>
      <c r="BC340" s="227"/>
      <c r="BD340" s="227"/>
      <c r="BE340" s="227"/>
      <c r="BF340" s="227"/>
      <c r="BG340" s="227"/>
      <c r="BH340" s="227"/>
      <c r="BI340" s="227"/>
      <c r="BJ340" s="227"/>
      <c r="BK340" s="227"/>
      <c r="BL340" s="227"/>
      <c r="BM340" s="227"/>
    </row>
    <row r="341" spans="41:65" ht="12.75">
      <c r="AO341"/>
      <c r="AS341"/>
      <c r="BC341" s="227"/>
      <c r="BD341" s="227"/>
      <c r="BE341" s="227"/>
      <c r="BF341" s="227"/>
      <c r="BG341" s="227"/>
      <c r="BH341" s="227"/>
      <c r="BI341" s="227"/>
      <c r="BJ341" s="227"/>
      <c r="BK341" s="227"/>
      <c r="BL341" s="227"/>
      <c r="BM341" s="227"/>
    </row>
    <row r="342" spans="41:65" ht="12.75">
      <c r="AO342"/>
      <c r="AS342"/>
      <c r="BC342" s="227"/>
      <c r="BD342" s="227"/>
      <c r="BE342" s="227"/>
      <c r="BF342" s="227"/>
      <c r="BG342" s="227"/>
      <c r="BH342" s="227"/>
      <c r="BI342" s="227"/>
      <c r="BJ342" s="227"/>
      <c r="BK342" s="227"/>
      <c r="BL342" s="227"/>
      <c r="BM342" s="227"/>
    </row>
    <row r="343" spans="41:65" ht="12.75">
      <c r="AO343"/>
      <c r="AS343"/>
      <c r="BC343" s="227"/>
      <c r="BD343" s="227"/>
      <c r="BE343" s="227"/>
      <c r="BF343" s="227"/>
      <c r="BG343" s="227"/>
      <c r="BH343" s="227"/>
      <c r="BI343" s="227"/>
      <c r="BJ343" s="227"/>
      <c r="BK343" s="227"/>
      <c r="BL343" s="227"/>
      <c r="BM343" s="227"/>
    </row>
    <row r="344" spans="41:65" ht="12.75">
      <c r="AO344"/>
      <c r="AS344"/>
      <c r="BC344" s="227"/>
      <c r="BD344" s="227"/>
      <c r="BE344" s="227"/>
      <c r="BF344" s="227"/>
      <c r="BG344" s="227"/>
      <c r="BH344" s="227"/>
      <c r="BI344" s="227"/>
      <c r="BJ344" s="227"/>
      <c r="BK344" s="227"/>
      <c r="BL344" s="227"/>
      <c r="BM344" s="227"/>
    </row>
    <row r="345" spans="41:65" ht="12.75">
      <c r="AO345"/>
      <c r="AS345"/>
      <c r="BC345" s="227"/>
      <c r="BD345" s="227"/>
      <c r="BE345" s="227"/>
      <c r="BF345" s="227"/>
      <c r="BG345" s="227"/>
      <c r="BH345" s="227"/>
      <c r="BI345" s="227"/>
      <c r="BJ345" s="227"/>
      <c r="BK345" s="227"/>
      <c r="BL345" s="227"/>
      <c r="BM345" s="227"/>
    </row>
    <row r="346" spans="41:65" ht="12.75">
      <c r="AO346"/>
      <c r="AS346"/>
      <c r="BC346" s="227"/>
      <c r="BD346" s="227"/>
      <c r="BE346" s="227"/>
      <c r="BF346" s="227"/>
      <c r="BG346" s="227"/>
      <c r="BH346" s="227"/>
      <c r="BI346" s="227"/>
      <c r="BJ346" s="227"/>
      <c r="BK346" s="227"/>
      <c r="BL346" s="227"/>
      <c r="BM346" s="227"/>
    </row>
    <row r="347" spans="41:65" ht="12.75">
      <c r="AO347"/>
      <c r="AS347"/>
      <c r="BC347" s="227"/>
      <c r="BD347" s="227"/>
      <c r="BE347" s="227"/>
      <c r="BF347" s="227"/>
      <c r="BG347" s="227"/>
      <c r="BH347" s="227"/>
      <c r="BI347" s="227"/>
      <c r="BJ347" s="227"/>
      <c r="BK347" s="227"/>
      <c r="BL347" s="227"/>
      <c r="BM347" s="227"/>
    </row>
    <row r="348" spans="41:65" ht="12.75">
      <c r="AO348"/>
      <c r="AS348"/>
      <c r="BC348" s="227"/>
      <c r="BD348" s="227"/>
      <c r="BE348" s="227"/>
      <c r="BF348" s="227"/>
      <c r="BG348" s="227"/>
      <c r="BH348" s="227"/>
      <c r="BI348" s="227"/>
      <c r="BJ348" s="227"/>
      <c r="BK348" s="227"/>
      <c r="BL348" s="227"/>
      <c r="BM348" s="227"/>
    </row>
    <row r="349" spans="41:65" ht="12.75">
      <c r="AO349"/>
      <c r="AS349"/>
      <c r="BC349" s="227"/>
      <c r="BD349" s="227"/>
      <c r="BE349" s="227"/>
      <c r="BF349" s="227"/>
      <c r="BG349" s="227"/>
      <c r="BH349" s="227"/>
      <c r="BI349" s="227"/>
      <c r="BJ349" s="227"/>
      <c r="BK349" s="227"/>
      <c r="BL349" s="227"/>
      <c r="BM349" s="227"/>
    </row>
    <row r="350" spans="41:65" ht="12.75">
      <c r="AO350"/>
      <c r="AS350"/>
      <c r="BC350" s="227"/>
      <c r="BD350" s="227"/>
      <c r="BE350" s="227"/>
      <c r="BF350" s="227"/>
      <c r="BG350" s="227"/>
      <c r="BH350" s="227"/>
      <c r="BI350" s="227"/>
      <c r="BJ350" s="227"/>
      <c r="BK350" s="227"/>
      <c r="BL350" s="227"/>
      <c r="BM350" s="227"/>
    </row>
    <row r="351" spans="41:65" ht="12.75">
      <c r="AO351"/>
      <c r="AS351"/>
      <c r="BC351" s="227"/>
      <c r="BD351" s="227"/>
      <c r="BE351" s="227"/>
      <c r="BF351" s="227"/>
      <c r="BG351" s="227"/>
      <c r="BH351" s="227"/>
      <c r="BI351" s="227"/>
      <c r="BJ351" s="227"/>
      <c r="BK351" s="227"/>
      <c r="BL351" s="227"/>
      <c r="BM351" s="227"/>
    </row>
    <row r="352" spans="41:65" ht="12.75">
      <c r="AO352"/>
      <c r="AS352"/>
      <c r="BC352" s="227"/>
      <c r="BD352" s="227"/>
      <c r="BE352" s="227"/>
      <c r="BF352" s="227"/>
      <c r="BG352" s="227"/>
      <c r="BH352" s="227"/>
      <c r="BI352" s="227"/>
      <c r="BJ352" s="227"/>
      <c r="BK352" s="227"/>
      <c r="BL352" s="227"/>
      <c r="BM352" s="227"/>
    </row>
    <row r="353" spans="41:65" ht="12.75">
      <c r="AO353"/>
      <c r="AS353"/>
      <c r="BC353" s="227"/>
      <c r="BD353" s="227"/>
      <c r="BE353" s="227"/>
      <c r="BF353" s="227"/>
      <c r="BG353" s="227"/>
      <c r="BH353" s="227"/>
      <c r="BI353" s="227"/>
      <c r="BJ353" s="227"/>
      <c r="BK353" s="227"/>
      <c r="BL353" s="227"/>
      <c r="BM353" s="227"/>
    </row>
    <row r="354" spans="41:65" ht="12.75">
      <c r="AO354"/>
      <c r="AS354"/>
      <c r="BC354" s="227"/>
      <c r="BD354" s="227"/>
      <c r="BE354" s="227"/>
      <c r="BF354" s="227"/>
      <c r="BG354" s="227"/>
      <c r="BH354" s="227"/>
      <c r="BI354" s="227"/>
      <c r="BJ354" s="227"/>
      <c r="BK354" s="227"/>
      <c r="BL354" s="227"/>
      <c r="BM354" s="227"/>
    </row>
    <row r="355" spans="41:65" ht="12.75">
      <c r="AO355"/>
      <c r="AS355"/>
      <c r="BC355" s="227"/>
      <c r="BD355" s="227"/>
      <c r="BE355" s="227"/>
      <c r="BF355" s="227"/>
      <c r="BG355" s="227"/>
      <c r="BH355" s="227"/>
      <c r="BI355" s="227"/>
      <c r="BJ355" s="227"/>
      <c r="BK355" s="227"/>
      <c r="BL355" s="227"/>
      <c r="BM355" s="227"/>
    </row>
    <row r="356" spans="41:65" ht="12.75">
      <c r="AO356"/>
      <c r="AS356"/>
      <c r="BC356" s="227"/>
      <c r="BD356" s="227"/>
      <c r="BE356" s="227"/>
      <c r="BF356" s="227"/>
      <c r="BG356" s="227"/>
      <c r="BH356" s="227"/>
      <c r="BI356" s="227"/>
      <c r="BJ356" s="227"/>
      <c r="BK356" s="227"/>
      <c r="BL356" s="227"/>
      <c r="BM356" s="227"/>
    </row>
    <row r="357" spans="41:65" ht="12.75">
      <c r="AO357"/>
      <c r="AS357"/>
      <c r="BC357" s="227"/>
      <c r="BD357" s="227"/>
      <c r="BE357" s="227"/>
      <c r="BF357" s="227"/>
      <c r="BG357" s="227"/>
      <c r="BH357" s="227"/>
      <c r="BI357" s="227"/>
      <c r="BJ357" s="227"/>
      <c r="BK357" s="227"/>
      <c r="BL357" s="227"/>
      <c r="BM357" s="227"/>
    </row>
    <row r="358" spans="41:65" ht="12.75">
      <c r="AO358"/>
      <c r="AS358"/>
      <c r="BC358" s="227"/>
      <c r="BD358" s="227"/>
      <c r="BE358" s="227"/>
      <c r="BF358" s="227"/>
      <c r="BG358" s="227"/>
      <c r="BH358" s="227"/>
      <c r="BI358" s="227"/>
      <c r="BJ358" s="227"/>
      <c r="BK358" s="227"/>
      <c r="BL358" s="227"/>
      <c r="BM358" s="227"/>
    </row>
    <row r="359" spans="41:65" ht="12.75">
      <c r="AO359"/>
      <c r="AS359"/>
      <c r="BC359" s="227"/>
      <c r="BD359" s="227"/>
      <c r="BE359" s="227"/>
      <c r="BF359" s="227"/>
      <c r="BG359" s="227"/>
      <c r="BH359" s="227"/>
      <c r="BI359" s="227"/>
      <c r="BJ359" s="227"/>
      <c r="BK359" s="227"/>
      <c r="BL359" s="227"/>
      <c r="BM359" s="227"/>
    </row>
    <row r="360" spans="41:65" ht="12.75">
      <c r="AO360"/>
      <c r="AS360"/>
      <c r="BC360" s="227"/>
      <c r="BD360" s="227"/>
      <c r="BE360" s="227"/>
      <c r="BF360" s="227"/>
      <c r="BG360" s="227"/>
      <c r="BH360" s="227"/>
      <c r="BI360" s="227"/>
      <c r="BJ360" s="227"/>
      <c r="BK360" s="227"/>
      <c r="BL360" s="227"/>
      <c r="BM360" s="227"/>
    </row>
    <row r="361" spans="41:65" ht="12.75">
      <c r="AO361"/>
      <c r="AS361"/>
      <c r="BC361" s="227"/>
      <c r="BD361" s="227"/>
      <c r="BE361" s="227"/>
      <c r="BF361" s="227"/>
      <c r="BG361" s="227"/>
      <c r="BH361" s="227"/>
      <c r="BI361" s="227"/>
      <c r="BJ361" s="227"/>
      <c r="BK361" s="227"/>
      <c r="BL361" s="227"/>
      <c r="BM361" s="227"/>
    </row>
    <row r="362" spans="41:65" ht="12.75">
      <c r="AO362"/>
      <c r="AS362"/>
      <c r="BC362" s="227"/>
      <c r="BD362" s="227"/>
      <c r="BE362" s="227"/>
      <c r="BF362" s="227"/>
      <c r="BG362" s="227"/>
      <c r="BH362" s="227"/>
      <c r="BI362" s="227"/>
      <c r="BJ362" s="227"/>
      <c r="BK362" s="227"/>
      <c r="BL362" s="227"/>
      <c r="BM362" s="227"/>
    </row>
    <row r="363" spans="41:65" ht="12.75">
      <c r="AO363"/>
      <c r="AS363"/>
      <c r="BC363" s="227"/>
      <c r="BD363" s="227"/>
      <c r="BE363" s="227"/>
      <c r="BF363" s="227"/>
      <c r="BG363" s="227"/>
      <c r="BH363" s="227"/>
      <c r="BI363" s="227"/>
      <c r="BJ363" s="227"/>
      <c r="BK363" s="227"/>
      <c r="BL363" s="227"/>
      <c r="BM363" s="227"/>
    </row>
    <row r="364" spans="41:65" ht="12.75">
      <c r="AO364"/>
      <c r="AS364"/>
      <c r="BC364" s="227"/>
      <c r="BD364" s="227"/>
      <c r="BE364" s="227"/>
      <c r="BF364" s="227"/>
      <c r="BG364" s="227"/>
      <c r="BH364" s="227"/>
      <c r="BI364" s="227"/>
      <c r="BJ364" s="227"/>
      <c r="BK364" s="227"/>
      <c r="BL364" s="227"/>
      <c r="BM364" s="227"/>
    </row>
    <row r="365" spans="41:65" ht="12.75">
      <c r="AO365"/>
      <c r="AS365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227"/>
      <c r="BM365" s="227"/>
    </row>
    <row r="366" spans="41:65" ht="12.75">
      <c r="AO366"/>
      <c r="AS366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</row>
    <row r="367" spans="41:65" ht="12.75">
      <c r="AO367"/>
      <c r="AS367"/>
      <c r="BC367" s="227"/>
      <c r="BD367" s="227"/>
      <c r="BE367" s="227"/>
      <c r="BF367" s="227"/>
      <c r="BG367" s="227"/>
      <c r="BH367" s="227"/>
      <c r="BI367" s="227"/>
      <c r="BJ367" s="227"/>
      <c r="BK367" s="227"/>
      <c r="BL367" s="227"/>
      <c r="BM367" s="227"/>
    </row>
    <row r="368" spans="41:65" ht="12.75">
      <c r="AO368"/>
      <c r="AS368"/>
      <c r="BC368" s="227"/>
      <c r="BD368" s="227"/>
      <c r="BE368" s="227"/>
      <c r="BF368" s="227"/>
      <c r="BG368" s="227"/>
      <c r="BH368" s="227"/>
      <c r="BI368" s="227"/>
      <c r="BJ368" s="227"/>
      <c r="BK368" s="227"/>
      <c r="BL368" s="227"/>
      <c r="BM368" s="227"/>
    </row>
    <row r="369" spans="41:65" ht="12.75">
      <c r="AO369"/>
      <c r="AS369"/>
      <c r="BC369" s="227"/>
      <c r="BD369" s="227"/>
      <c r="BE369" s="227"/>
      <c r="BF369" s="227"/>
      <c r="BG369" s="227"/>
      <c r="BH369" s="227"/>
      <c r="BI369" s="227"/>
      <c r="BJ369" s="227"/>
      <c r="BK369" s="227"/>
      <c r="BL369" s="227"/>
      <c r="BM369" s="227"/>
    </row>
    <row r="370" spans="41:65" ht="12.75">
      <c r="AO370"/>
      <c r="AS370"/>
      <c r="BC370" s="227"/>
      <c r="BD370" s="227"/>
      <c r="BE370" s="227"/>
      <c r="BF370" s="227"/>
      <c r="BG370" s="227"/>
      <c r="BH370" s="227"/>
      <c r="BI370" s="227"/>
      <c r="BJ370" s="227"/>
      <c r="BK370" s="227"/>
      <c r="BL370" s="227"/>
      <c r="BM370" s="227"/>
    </row>
    <row r="371" spans="41:65" ht="12.75">
      <c r="AO371"/>
      <c r="AS371"/>
      <c r="BC371" s="227"/>
      <c r="BD371" s="227"/>
      <c r="BE371" s="227"/>
      <c r="BF371" s="227"/>
      <c r="BG371" s="227"/>
      <c r="BH371" s="227"/>
      <c r="BI371" s="227"/>
      <c r="BJ371" s="227"/>
      <c r="BK371" s="227"/>
      <c r="BL371" s="227"/>
      <c r="BM371" s="227"/>
    </row>
    <row r="372" spans="41:65" ht="12.75">
      <c r="AO372"/>
      <c r="AS372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</row>
    <row r="373" spans="41:65" ht="12.75">
      <c r="AO373"/>
      <c r="AS373"/>
      <c r="BC373" s="227"/>
      <c r="BD373" s="227"/>
      <c r="BE373" s="227"/>
      <c r="BF373" s="227"/>
      <c r="BG373" s="227"/>
      <c r="BH373" s="227"/>
      <c r="BI373" s="227"/>
      <c r="BJ373" s="227"/>
      <c r="BK373" s="227"/>
      <c r="BL373" s="227"/>
      <c r="BM373" s="227"/>
    </row>
    <row r="374" spans="41:65" ht="12.75">
      <c r="AO374"/>
      <c r="AS374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</row>
    <row r="375" spans="41:65" ht="12.75">
      <c r="AO375"/>
      <c r="AS375"/>
      <c r="BC375" s="227"/>
      <c r="BD375" s="227"/>
      <c r="BE375" s="227"/>
      <c r="BF375" s="227"/>
      <c r="BG375" s="227"/>
      <c r="BH375" s="227"/>
      <c r="BI375" s="227"/>
      <c r="BJ375" s="227"/>
      <c r="BK375" s="227"/>
      <c r="BL375" s="227"/>
      <c r="BM375" s="227"/>
    </row>
    <row r="376" spans="41:65" ht="12.75">
      <c r="AO376"/>
      <c r="AS376"/>
      <c r="BC376" s="227"/>
      <c r="BD376" s="227"/>
      <c r="BE376" s="227"/>
      <c r="BF376" s="227"/>
      <c r="BG376" s="227"/>
      <c r="BH376" s="227"/>
      <c r="BI376" s="227"/>
      <c r="BJ376" s="227"/>
      <c r="BK376" s="227"/>
      <c r="BL376" s="227"/>
      <c r="BM376" s="227"/>
    </row>
    <row r="377" spans="41:65" ht="12.75">
      <c r="AO377"/>
      <c r="AS377"/>
      <c r="BC377" s="227"/>
      <c r="BD377" s="227"/>
      <c r="BE377" s="227"/>
      <c r="BF377" s="227"/>
      <c r="BG377" s="227"/>
      <c r="BH377" s="227"/>
      <c r="BI377" s="227"/>
      <c r="BJ377" s="227"/>
      <c r="BK377" s="227"/>
      <c r="BL377" s="227"/>
      <c r="BM377" s="227"/>
    </row>
    <row r="378" spans="41:65" ht="12.75">
      <c r="AO378"/>
      <c r="AS378"/>
      <c r="BC378" s="227"/>
      <c r="BD378" s="227"/>
      <c r="BE378" s="227"/>
      <c r="BF378" s="227"/>
      <c r="BG378" s="227"/>
      <c r="BH378" s="227"/>
      <c r="BI378" s="227"/>
      <c r="BJ378" s="227"/>
      <c r="BK378" s="227"/>
      <c r="BL378" s="227"/>
      <c r="BM378" s="227"/>
    </row>
    <row r="379" spans="41:65" ht="12.75">
      <c r="AO379"/>
      <c r="AS379"/>
      <c r="BC379" s="227"/>
      <c r="BD379" s="227"/>
      <c r="BE379" s="227"/>
      <c r="BF379" s="227"/>
      <c r="BG379" s="227"/>
      <c r="BH379" s="227"/>
      <c r="BI379" s="227"/>
      <c r="BJ379" s="227"/>
      <c r="BK379" s="227"/>
      <c r="BL379" s="227"/>
      <c r="BM379" s="227"/>
    </row>
    <row r="380" spans="41:65" ht="12.75">
      <c r="AO380"/>
      <c r="AS380"/>
      <c r="BC380" s="227"/>
      <c r="BD380" s="227"/>
      <c r="BE380" s="227"/>
      <c r="BF380" s="227"/>
      <c r="BG380" s="227"/>
      <c r="BH380" s="227"/>
      <c r="BI380" s="227"/>
      <c r="BJ380" s="227"/>
      <c r="BK380" s="227"/>
      <c r="BL380" s="227"/>
      <c r="BM380" s="227"/>
    </row>
    <row r="381" spans="41:65" ht="12.75">
      <c r="AO381"/>
      <c r="AS381"/>
      <c r="BC381" s="227"/>
      <c r="BD381" s="227"/>
      <c r="BE381" s="227"/>
      <c r="BF381" s="227"/>
      <c r="BG381" s="227"/>
      <c r="BH381" s="227"/>
      <c r="BI381" s="227"/>
      <c r="BJ381" s="227"/>
      <c r="BK381" s="227"/>
      <c r="BL381" s="227"/>
      <c r="BM381" s="227"/>
    </row>
    <row r="382" spans="41:65" ht="12.75">
      <c r="AO382"/>
      <c r="AS382"/>
      <c r="BC382" s="227"/>
      <c r="BD382" s="227"/>
      <c r="BE382" s="227"/>
      <c r="BF382" s="227"/>
      <c r="BG382" s="227"/>
      <c r="BH382" s="227"/>
      <c r="BI382" s="227"/>
      <c r="BJ382" s="227"/>
      <c r="BK382" s="227"/>
      <c r="BL382" s="227"/>
      <c r="BM382" s="227"/>
    </row>
    <row r="383" spans="41:65" ht="12.75">
      <c r="AO383"/>
      <c r="AS383"/>
      <c r="BC383" s="227"/>
      <c r="BD383" s="227"/>
      <c r="BE383" s="227"/>
      <c r="BF383" s="227"/>
      <c r="BG383" s="227"/>
      <c r="BH383" s="227"/>
      <c r="BI383" s="227"/>
      <c r="BJ383" s="227"/>
      <c r="BK383" s="227"/>
      <c r="BL383" s="227"/>
      <c r="BM383" s="227"/>
    </row>
    <row r="384" spans="41:65" ht="12.75">
      <c r="AO384"/>
      <c r="AS384"/>
      <c r="BC384" s="227"/>
      <c r="BD384" s="227"/>
      <c r="BE384" s="227"/>
      <c r="BF384" s="227"/>
      <c r="BG384" s="227"/>
      <c r="BH384" s="227"/>
      <c r="BI384" s="227"/>
      <c r="BJ384" s="227"/>
      <c r="BK384" s="227"/>
      <c r="BL384" s="227"/>
      <c r="BM384" s="227"/>
    </row>
    <row r="385" spans="41:65" ht="12.75">
      <c r="AO385"/>
      <c r="AS385"/>
      <c r="BC385" s="227"/>
      <c r="BD385" s="227"/>
      <c r="BE385" s="227"/>
      <c r="BF385" s="227"/>
      <c r="BG385" s="227"/>
      <c r="BH385" s="227"/>
      <c r="BI385" s="227"/>
      <c r="BJ385" s="227"/>
      <c r="BK385" s="227"/>
      <c r="BL385" s="227"/>
      <c r="BM385" s="227"/>
    </row>
    <row r="386" spans="41:65" ht="12.75">
      <c r="AO386"/>
      <c r="AS386"/>
      <c r="BC386" s="227"/>
      <c r="BD386" s="227"/>
      <c r="BE386" s="227"/>
      <c r="BF386" s="227"/>
      <c r="BG386" s="227"/>
      <c r="BH386" s="227"/>
      <c r="BI386" s="227"/>
      <c r="BJ386" s="227"/>
      <c r="BK386" s="227"/>
      <c r="BL386" s="227"/>
      <c r="BM386" s="227"/>
    </row>
    <row r="387" spans="41:65" ht="12.75">
      <c r="AO387"/>
      <c r="AS387"/>
      <c r="BC387" s="227"/>
      <c r="BD387" s="227"/>
      <c r="BE387" s="227"/>
      <c r="BF387" s="227"/>
      <c r="BG387" s="227"/>
      <c r="BH387" s="227"/>
      <c r="BI387" s="227"/>
      <c r="BJ387" s="227"/>
      <c r="BK387" s="227"/>
      <c r="BL387" s="227"/>
      <c r="BM387" s="227"/>
    </row>
    <row r="388" spans="41:65" ht="12.75">
      <c r="AO388"/>
      <c r="AS388"/>
      <c r="BC388" s="227"/>
      <c r="BD388" s="227"/>
      <c r="BE388" s="227"/>
      <c r="BF388" s="227"/>
      <c r="BG388" s="227"/>
      <c r="BH388" s="227"/>
      <c r="BI388" s="227"/>
      <c r="BJ388" s="227"/>
      <c r="BK388" s="227"/>
      <c r="BL388" s="227"/>
      <c r="BM388" s="227"/>
    </row>
    <row r="389" spans="41:65" ht="12.75">
      <c r="AO389"/>
      <c r="AS389"/>
      <c r="BC389" s="227"/>
      <c r="BD389" s="227"/>
      <c r="BE389" s="227"/>
      <c r="BF389" s="227"/>
      <c r="BG389" s="227"/>
      <c r="BH389" s="227"/>
      <c r="BI389" s="227"/>
      <c r="BJ389" s="227"/>
      <c r="BK389" s="227"/>
      <c r="BL389" s="227"/>
      <c r="BM389" s="227"/>
    </row>
    <row r="390" spans="41:65" ht="12.75">
      <c r="AO390"/>
      <c r="AS390"/>
      <c r="BC390" s="227"/>
      <c r="BD390" s="227"/>
      <c r="BE390" s="227"/>
      <c r="BF390" s="227"/>
      <c r="BG390" s="227"/>
      <c r="BH390" s="227"/>
      <c r="BI390" s="227"/>
      <c r="BJ390" s="227"/>
      <c r="BK390" s="227"/>
      <c r="BL390" s="227"/>
      <c r="BM390" s="227"/>
    </row>
    <row r="391" spans="41:65" ht="12.75">
      <c r="AO391"/>
      <c r="AS391"/>
      <c r="BC391" s="227"/>
      <c r="BD391" s="227"/>
      <c r="BE391" s="227"/>
      <c r="BF391" s="227"/>
      <c r="BG391" s="227"/>
      <c r="BH391" s="227"/>
      <c r="BI391" s="227"/>
      <c r="BJ391" s="227"/>
      <c r="BK391" s="227"/>
      <c r="BL391" s="227"/>
      <c r="BM391" s="227"/>
    </row>
    <row r="392" spans="41:65" ht="12.75">
      <c r="AO392"/>
      <c r="AS392"/>
      <c r="BC392" s="227"/>
      <c r="BD392" s="227"/>
      <c r="BE392" s="227"/>
      <c r="BF392" s="227"/>
      <c r="BG392" s="227"/>
      <c r="BH392" s="227"/>
      <c r="BI392" s="227"/>
      <c r="BJ392" s="227"/>
      <c r="BK392" s="227"/>
      <c r="BL392" s="227"/>
      <c r="BM392" s="227"/>
    </row>
    <row r="393" spans="41:65" ht="12.75">
      <c r="AO393"/>
      <c r="AS393"/>
      <c r="BC393" s="227"/>
      <c r="BD393" s="227"/>
      <c r="BE393" s="227"/>
      <c r="BF393" s="227"/>
      <c r="BG393" s="227"/>
      <c r="BH393" s="227"/>
      <c r="BI393" s="227"/>
      <c r="BJ393" s="227"/>
      <c r="BK393" s="227"/>
      <c r="BL393" s="227"/>
      <c r="BM393" s="227"/>
    </row>
    <row r="394" spans="41:65" ht="12.75">
      <c r="AO394"/>
      <c r="AS394"/>
      <c r="BC394" s="227"/>
      <c r="BD394" s="227"/>
      <c r="BE394" s="227"/>
      <c r="BF394" s="227"/>
      <c r="BG394" s="227"/>
      <c r="BH394" s="227"/>
      <c r="BI394" s="227"/>
      <c r="BJ394" s="227"/>
      <c r="BK394" s="227"/>
      <c r="BL394" s="227"/>
      <c r="BM394" s="227"/>
    </row>
    <row r="395" spans="41:65" ht="12.75">
      <c r="AO395"/>
      <c r="AS395"/>
      <c r="BC395" s="227"/>
      <c r="BD395" s="227"/>
      <c r="BE395" s="227"/>
      <c r="BF395" s="227"/>
      <c r="BG395" s="227"/>
      <c r="BH395" s="227"/>
      <c r="BI395" s="227"/>
      <c r="BJ395" s="227"/>
      <c r="BK395" s="227"/>
      <c r="BL395" s="227"/>
      <c r="BM395" s="227"/>
    </row>
    <row r="396" spans="41:65" ht="12.75">
      <c r="AO396"/>
      <c r="AS396"/>
      <c r="BC396" s="227"/>
      <c r="BD396" s="227"/>
      <c r="BE396" s="227"/>
      <c r="BF396" s="227"/>
      <c r="BG396" s="227"/>
      <c r="BH396" s="227"/>
      <c r="BI396" s="227"/>
      <c r="BJ396" s="227"/>
      <c r="BK396" s="227"/>
      <c r="BL396" s="227"/>
      <c r="BM396" s="227"/>
    </row>
    <row r="397" spans="41:65" ht="12.75">
      <c r="AO397"/>
      <c r="AS397"/>
      <c r="BC397" s="227"/>
      <c r="BD397" s="227"/>
      <c r="BE397" s="227"/>
      <c r="BF397" s="227"/>
      <c r="BG397" s="227"/>
      <c r="BH397" s="227"/>
      <c r="BI397" s="227"/>
      <c r="BJ397" s="227"/>
      <c r="BK397" s="227"/>
      <c r="BL397" s="227"/>
      <c r="BM397" s="227"/>
    </row>
    <row r="398" spans="41:65" ht="12.75">
      <c r="AO398"/>
      <c r="AS398"/>
      <c r="BC398" s="227"/>
      <c r="BD398" s="227"/>
      <c r="BE398" s="227"/>
      <c r="BF398" s="227"/>
      <c r="BG398" s="227"/>
      <c r="BH398" s="227"/>
      <c r="BI398" s="227"/>
      <c r="BJ398" s="227"/>
      <c r="BK398" s="227"/>
      <c r="BL398" s="227"/>
      <c r="BM398" s="227"/>
    </row>
    <row r="399" spans="41:65" ht="12.75">
      <c r="AO399"/>
      <c r="AS399"/>
      <c r="BC399" s="227"/>
      <c r="BD399" s="227"/>
      <c r="BE399" s="227"/>
      <c r="BF399" s="227"/>
      <c r="BG399" s="227"/>
      <c r="BH399" s="227"/>
      <c r="BI399" s="227"/>
      <c r="BJ399" s="227"/>
      <c r="BK399" s="227"/>
      <c r="BL399" s="227"/>
      <c r="BM399" s="227"/>
    </row>
    <row r="400" spans="41:65" ht="12.75">
      <c r="AO400"/>
      <c r="AS400"/>
      <c r="BC400" s="227"/>
      <c r="BD400" s="227"/>
      <c r="BE400" s="227"/>
      <c r="BF400" s="227"/>
      <c r="BG400" s="227"/>
      <c r="BH400" s="227"/>
      <c r="BI400" s="227"/>
      <c r="BJ400" s="227"/>
      <c r="BK400" s="227"/>
      <c r="BL400" s="227"/>
      <c r="BM400" s="227"/>
    </row>
    <row r="401" spans="41:65" ht="12.75">
      <c r="AO401"/>
      <c r="AS401"/>
      <c r="BC401" s="227"/>
      <c r="BD401" s="227"/>
      <c r="BE401" s="227"/>
      <c r="BF401" s="227"/>
      <c r="BG401" s="227"/>
      <c r="BH401" s="227"/>
      <c r="BI401" s="227"/>
      <c r="BJ401" s="227"/>
      <c r="BK401" s="227"/>
      <c r="BL401" s="227"/>
      <c r="BM401" s="227"/>
    </row>
    <row r="402" spans="41:65" ht="12.75">
      <c r="AO402"/>
      <c r="AS402"/>
      <c r="BC402" s="227"/>
      <c r="BD402" s="227"/>
      <c r="BE402" s="227"/>
      <c r="BF402" s="227"/>
      <c r="BG402" s="227"/>
      <c r="BH402" s="227"/>
      <c r="BI402" s="227"/>
      <c r="BJ402" s="227"/>
      <c r="BK402" s="227"/>
      <c r="BL402" s="227"/>
      <c r="BM402" s="227"/>
    </row>
    <row r="403" spans="41:65" ht="12.75">
      <c r="AO403"/>
      <c r="AS403"/>
      <c r="BC403" s="227"/>
      <c r="BD403" s="227"/>
      <c r="BE403" s="227"/>
      <c r="BF403" s="227"/>
      <c r="BG403" s="227"/>
      <c r="BH403" s="227"/>
      <c r="BI403" s="227"/>
      <c r="BJ403" s="227"/>
      <c r="BK403" s="227"/>
      <c r="BL403" s="227"/>
      <c r="BM403" s="227"/>
    </row>
    <row r="404" spans="41:65" ht="12.75">
      <c r="AO404"/>
      <c r="AS404"/>
      <c r="BC404" s="227"/>
      <c r="BD404" s="227"/>
      <c r="BE404" s="227"/>
      <c r="BF404" s="227"/>
      <c r="BG404" s="227"/>
      <c r="BH404" s="227"/>
      <c r="BI404" s="227"/>
      <c r="BJ404" s="227"/>
      <c r="BK404" s="227"/>
      <c r="BL404" s="227"/>
      <c r="BM404" s="227"/>
    </row>
    <row r="405" spans="41:65" ht="12.75">
      <c r="AO405"/>
      <c r="AS405"/>
      <c r="BC405" s="227"/>
      <c r="BD405" s="227"/>
      <c r="BE405" s="227"/>
      <c r="BF405" s="227"/>
      <c r="BG405" s="227"/>
      <c r="BH405" s="227"/>
      <c r="BI405" s="227"/>
      <c r="BJ405" s="227"/>
      <c r="BK405" s="227"/>
      <c r="BL405" s="227"/>
      <c r="BM405" s="227"/>
    </row>
    <row r="406" spans="41:65" ht="12.75">
      <c r="AO406"/>
      <c r="AS406"/>
      <c r="BC406" s="227"/>
      <c r="BD406" s="227"/>
      <c r="BE406" s="227"/>
      <c r="BF406" s="227"/>
      <c r="BG406" s="227"/>
      <c r="BH406" s="227"/>
      <c r="BI406" s="227"/>
      <c r="BJ406" s="227"/>
      <c r="BK406" s="227"/>
      <c r="BL406" s="227"/>
      <c r="BM406" s="227"/>
    </row>
    <row r="407" spans="41:65" ht="12.75">
      <c r="AO407"/>
      <c r="AS407"/>
      <c r="BC407" s="227"/>
      <c r="BD407" s="227"/>
      <c r="BE407" s="227"/>
      <c r="BF407" s="227"/>
      <c r="BG407" s="227"/>
      <c r="BH407" s="227"/>
      <c r="BI407" s="227"/>
      <c r="BJ407" s="227"/>
      <c r="BK407" s="227"/>
      <c r="BL407" s="227"/>
      <c r="BM407" s="227"/>
    </row>
    <row r="408" spans="41:65" ht="12.75">
      <c r="AO408"/>
      <c r="AS408"/>
      <c r="BC408" s="227"/>
      <c r="BD408" s="227"/>
      <c r="BE408" s="227"/>
      <c r="BF408" s="227"/>
      <c r="BG408" s="227"/>
      <c r="BH408" s="227"/>
      <c r="BI408" s="227"/>
      <c r="BJ408" s="227"/>
      <c r="BK408" s="227"/>
      <c r="BL408" s="227"/>
      <c r="BM408" s="227"/>
    </row>
    <row r="409" spans="41:65" ht="12.75">
      <c r="AO409"/>
      <c r="AS409"/>
      <c r="BC409" s="227"/>
      <c r="BD409" s="227"/>
      <c r="BE409" s="227"/>
      <c r="BF409" s="227"/>
      <c r="BG409" s="227"/>
      <c r="BH409" s="227"/>
      <c r="BI409" s="227"/>
      <c r="BJ409" s="227"/>
      <c r="BK409" s="227"/>
      <c r="BL409" s="227"/>
      <c r="BM409" s="227"/>
    </row>
    <row r="410" spans="41:65" ht="12.75">
      <c r="AO410"/>
      <c r="AS410"/>
      <c r="BC410" s="227"/>
      <c r="BD410" s="227"/>
      <c r="BE410" s="227"/>
      <c r="BF410" s="227"/>
      <c r="BG410" s="227"/>
      <c r="BH410" s="227"/>
      <c r="BI410" s="227"/>
      <c r="BJ410" s="227"/>
      <c r="BK410" s="227"/>
      <c r="BL410" s="227"/>
      <c r="BM410" s="227"/>
    </row>
    <row r="411" spans="41:65" ht="12.75">
      <c r="AO411"/>
      <c r="AS411"/>
      <c r="BC411" s="227"/>
      <c r="BD411" s="227"/>
      <c r="BE411" s="227"/>
      <c r="BF411" s="227"/>
      <c r="BG411" s="227"/>
      <c r="BH411" s="227"/>
      <c r="BI411" s="227"/>
      <c r="BJ411" s="227"/>
      <c r="BK411" s="227"/>
      <c r="BL411" s="227"/>
      <c r="BM411" s="227"/>
    </row>
    <row r="412" spans="41:65" ht="12.75">
      <c r="AO412"/>
      <c r="AS412"/>
      <c r="BC412" s="227"/>
      <c r="BD412" s="227"/>
      <c r="BE412" s="227"/>
      <c r="BF412" s="227"/>
      <c r="BG412" s="227"/>
      <c r="BH412" s="227"/>
      <c r="BI412" s="227"/>
      <c r="BJ412" s="227"/>
      <c r="BK412" s="227"/>
      <c r="BL412" s="227"/>
      <c r="BM412" s="227"/>
    </row>
    <row r="413" spans="41:65" ht="12.75">
      <c r="AO413"/>
      <c r="AS413"/>
      <c r="BC413" s="227"/>
      <c r="BD413" s="227"/>
      <c r="BE413" s="227"/>
      <c r="BF413" s="227"/>
      <c r="BG413" s="227"/>
      <c r="BH413" s="227"/>
      <c r="BI413" s="227"/>
      <c r="BJ413" s="227"/>
      <c r="BK413" s="227"/>
      <c r="BL413" s="227"/>
      <c r="BM413" s="227"/>
    </row>
    <row r="414" spans="41:65" ht="12.75">
      <c r="AO414"/>
      <c r="AS414"/>
      <c r="BC414" s="227"/>
      <c r="BD414" s="227"/>
      <c r="BE414" s="227"/>
      <c r="BF414" s="227"/>
      <c r="BG414" s="227"/>
      <c r="BH414" s="227"/>
      <c r="BI414" s="227"/>
      <c r="BJ414" s="227"/>
      <c r="BK414" s="227"/>
      <c r="BL414" s="227"/>
      <c r="BM414" s="227"/>
    </row>
    <row r="415" spans="41:65" ht="12.75">
      <c r="AO415"/>
      <c r="AS415"/>
      <c r="BC415" s="227"/>
      <c r="BD415" s="227"/>
      <c r="BE415" s="227"/>
      <c r="BF415" s="227"/>
      <c r="BG415" s="227"/>
      <c r="BH415" s="227"/>
      <c r="BI415" s="227"/>
      <c r="BJ415" s="227"/>
      <c r="BK415" s="227"/>
      <c r="BL415" s="227"/>
      <c r="BM415" s="227"/>
    </row>
    <row r="416" spans="41:65" ht="12.75">
      <c r="AO416"/>
      <c r="AS416"/>
      <c r="BC416" s="227"/>
      <c r="BD416" s="227"/>
      <c r="BE416" s="227"/>
      <c r="BF416" s="227"/>
      <c r="BG416" s="227"/>
      <c r="BH416" s="227"/>
      <c r="BI416" s="227"/>
      <c r="BJ416" s="227"/>
      <c r="BK416" s="227"/>
      <c r="BL416" s="227"/>
      <c r="BM416" s="227"/>
    </row>
    <row r="417" spans="41:65" ht="12.75">
      <c r="AO417"/>
      <c r="AS417"/>
      <c r="BC417" s="227"/>
      <c r="BD417" s="227"/>
      <c r="BE417" s="227"/>
      <c r="BF417" s="227"/>
      <c r="BG417" s="227"/>
      <c r="BH417" s="227"/>
      <c r="BI417" s="227"/>
      <c r="BJ417" s="227"/>
      <c r="BK417" s="227"/>
      <c r="BL417" s="227"/>
      <c r="BM417" s="227"/>
    </row>
    <row r="418" spans="41:65" ht="12.75">
      <c r="AO418"/>
      <c r="AS418"/>
      <c r="BC418" s="227"/>
      <c r="BD418" s="227"/>
      <c r="BE418" s="227"/>
      <c r="BF418" s="227"/>
      <c r="BG418" s="227"/>
      <c r="BH418" s="227"/>
      <c r="BI418" s="227"/>
      <c r="BJ418" s="227"/>
      <c r="BK418" s="227"/>
      <c r="BL418" s="227"/>
      <c r="BM418" s="227"/>
    </row>
    <row r="419" spans="41:65" ht="12.75">
      <c r="AO419"/>
      <c r="AS419"/>
      <c r="BC419" s="227"/>
      <c r="BD419" s="227"/>
      <c r="BE419" s="227"/>
      <c r="BF419" s="227"/>
      <c r="BG419" s="227"/>
      <c r="BH419" s="227"/>
      <c r="BI419" s="227"/>
      <c r="BJ419" s="227"/>
      <c r="BK419" s="227"/>
      <c r="BL419" s="227"/>
      <c r="BM419" s="227"/>
    </row>
    <row r="420" spans="41:65" ht="12.75">
      <c r="AO420"/>
      <c r="AS420"/>
      <c r="BC420" s="227"/>
      <c r="BD420" s="227"/>
      <c r="BE420" s="227"/>
      <c r="BF420" s="227"/>
      <c r="BG420" s="227"/>
      <c r="BH420" s="227"/>
      <c r="BI420" s="227"/>
      <c r="BJ420" s="227"/>
      <c r="BK420" s="227"/>
      <c r="BL420" s="227"/>
      <c r="BM420" s="227"/>
    </row>
    <row r="421" spans="41:65" ht="12.75">
      <c r="AO421"/>
      <c r="AS421"/>
      <c r="BC421" s="227"/>
      <c r="BD421" s="227"/>
      <c r="BE421" s="227"/>
      <c r="BF421" s="227"/>
      <c r="BG421" s="227"/>
      <c r="BH421" s="227"/>
      <c r="BI421" s="227"/>
      <c r="BJ421" s="227"/>
      <c r="BK421" s="227"/>
      <c r="BL421" s="227"/>
      <c r="BM421" s="227"/>
    </row>
    <row r="422" spans="41:65" ht="12.75">
      <c r="AO422"/>
      <c r="AS422"/>
      <c r="BC422" s="227"/>
      <c r="BD422" s="227"/>
      <c r="BE422" s="227"/>
      <c r="BF422" s="227"/>
      <c r="BG422" s="227"/>
      <c r="BH422" s="227"/>
      <c r="BI422" s="227"/>
      <c r="BJ422" s="227"/>
      <c r="BK422" s="227"/>
      <c r="BL422" s="227"/>
      <c r="BM422" s="227"/>
    </row>
    <row r="423" spans="41:65" ht="12.75">
      <c r="AO423"/>
      <c r="AS423"/>
      <c r="BC423" s="227"/>
      <c r="BD423" s="227"/>
      <c r="BE423" s="227"/>
      <c r="BF423" s="227"/>
      <c r="BG423" s="227"/>
      <c r="BH423" s="227"/>
      <c r="BI423" s="227"/>
      <c r="BJ423" s="227"/>
      <c r="BK423" s="227"/>
      <c r="BL423" s="227"/>
      <c r="BM423" s="227"/>
    </row>
    <row r="424" spans="41:65" ht="12.75">
      <c r="AO424"/>
      <c r="AS424"/>
      <c r="BC424" s="227"/>
      <c r="BD424" s="227"/>
      <c r="BE424" s="227"/>
      <c r="BF424" s="227"/>
      <c r="BG424" s="227"/>
      <c r="BH424" s="227"/>
      <c r="BI424" s="227"/>
      <c r="BJ424" s="227"/>
      <c r="BK424" s="227"/>
      <c r="BL424" s="227"/>
      <c r="BM424" s="227"/>
    </row>
    <row r="425" spans="41:65" ht="12.75">
      <c r="AO425"/>
      <c r="AS425"/>
      <c r="BC425" s="227"/>
      <c r="BD425" s="227"/>
      <c r="BE425" s="227"/>
      <c r="BF425" s="227"/>
      <c r="BG425" s="227"/>
      <c r="BH425" s="227"/>
      <c r="BI425" s="227"/>
      <c r="BJ425" s="227"/>
      <c r="BK425" s="227"/>
      <c r="BL425" s="227"/>
      <c r="BM425" s="227"/>
    </row>
    <row r="426" spans="41:65" ht="12.75">
      <c r="AO426"/>
      <c r="AS426"/>
      <c r="BC426" s="227"/>
      <c r="BD426" s="227"/>
      <c r="BE426" s="227"/>
      <c r="BF426" s="227"/>
      <c r="BG426" s="227"/>
      <c r="BH426" s="227"/>
      <c r="BI426" s="227"/>
      <c r="BJ426" s="227"/>
      <c r="BK426" s="227"/>
      <c r="BL426" s="227"/>
      <c r="BM426" s="227"/>
    </row>
  </sheetData>
  <sheetProtection password="CCC5" sheet="1"/>
  <mergeCells count="168">
    <mergeCell ref="BG2:BI2"/>
    <mergeCell ref="BG3:BG4"/>
    <mergeCell ref="BH3:BH4"/>
    <mergeCell ref="BI3:BI4"/>
    <mergeCell ref="CC3:CC4"/>
    <mergeCell ref="BC2:BF2"/>
    <mergeCell ref="BP3:BP4"/>
    <mergeCell ref="BZ3:BZ4"/>
    <mergeCell ref="CA3:CA4"/>
    <mergeCell ref="BR3:BR4"/>
    <mergeCell ref="A1:BR1"/>
    <mergeCell ref="A2:A4"/>
    <mergeCell ref="B2:B4"/>
    <mergeCell ref="C2:C4"/>
    <mergeCell ref="D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CE2:CG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U3:AU4"/>
    <mergeCell ref="AV3:AV4"/>
    <mergeCell ref="AW3:AW4"/>
    <mergeCell ref="AX3:AX4"/>
    <mergeCell ref="AJ3:AJ4"/>
    <mergeCell ref="AK3:AK4"/>
    <mergeCell ref="AL3:AL4"/>
    <mergeCell ref="AM3:AM4"/>
    <mergeCell ref="AN3:AN4"/>
    <mergeCell ref="AO3:AO4"/>
    <mergeCell ref="G60:J60"/>
    <mergeCell ref="K60:N60"/>
    <mergeCell ref="BX3:BX4"/>
    <mergeCell ref="BY3:BY4"/>
    <mergeCell ref="AA60:AD60"/>
    <mergeCell ref="AE60:AH60"/>
    <mergeCell ref="AI60:AL60"/>
    <mergeCell ref="AU60:AX60"/>
    <mergeCell ref="AP3:AP4"/>
    <mergeCell ref="AQ3:AQ4"/>
    <mergeCell ref="BS3:BS4"/>
    <mergeCell ref="BT3:BT4"/>
    <mergeCell ref="BU3:BU4"/>
    <mergeCell ref="AY3:AY4"/>
    <mergeCell ref="AZ3:AZ4"/>
    <mergeCell ref="BO3:BO4"/>
    <mergeCell ref="A5:A13"/>
    <mergeCell ref="BQ3:BQ4"/>
    <mergeCell ref="BB3:BB4"/>
    <mergeCell ref="BC3:BC4"/>
    <mergeCell ref="BN3:BN4"/>
    <mergeCell ref="A46:A47"/>
    <mergeCell ref="BA3:BA4"/>
    <mergeCell ref="AR3:AR4"/>
    <mergeCell ref="AS3:AS4"/>
    <mergeCell ref="AT3:AT4"/>
    <mergeCell ref="A48:A58"/>
    <mergeCell ref="A60:A63"/>
    <mergeCell ref="B60:C60"/>
    <mergeCell ref="D60:F60"/>
    <mergeCell ref="W60:Z60"/>
    <mergeCell ref="B63:C63"/>
    <mergeCell ref="D63:F63"/>
    <mergeCell ref="G63:J63"/>
    <mergeCell ref="K63:N63"/>
    <mergeCell ref="O60:R60"/>
    <mergeCell ref="S60:V60"/>
    <mergeCell ref="AA61:AD61"/>
    <mergeCell ref="CF3:CF4"/>
    <mergeCell ref="CG3:CG4"/>
    <mergeCell ref="CB3:CB4"/>
    <mergeCell ref="CE3:CE4"/>
    <mergeCell ref="BV3:BV4"/>
    <mergeCell ref="BW3:BW4"/>
    <mergeCell ref="CD3:CD4"/>
    <mergeCell ref="AM60:AP60"/>
    <mergeCell ref="AQ60:AT60"/>
    <mergeCell ref="AY61:BB61"/>
    <mergeCell ref="AY60:BB60"/>
    <mergeCell ref="BC60:BF60"/>
    <mergeCell ref="B61:C61"/>
    <mergeCell ref="D61:F61"/>
    <mergeCell ref="G61:J61"/>
    <mergeCell ref="K61:N61"/>
    <mergeCell ref="O61:R61"/>
    <mergeCell ref="W61:Z61"/>
    <mergeCell ref="AE62:AH62"/>
    <mergeCell ref="AE61:AH61"/>
    <mergeCell ref="AI61:AL61"/>
    <mergeCell ref="AM61:AP61"/>
    <mergeCell ref="AI62:AL62"/>
    <mergeCell ref="AM62:AP62"/>
    <mergeCell ref="B62:C62"/>
    <mergeCell ref="D62:F62"/>
    <mergeCell ref="G62:J62"/>
    <mergeCell ref="K62:N62"/>
    <mergeCell ref="O62:R62"/>
    <mergeCell ref="S62:V62"/>
    <mergeCell ref="AQ61:AT61"/>
    <mergeCell ref="AU61:AX61"/>
    <mergeCell ref="BC62:BF62"/>
    <mergeCell ref="BC61:BF61"/>
    <mergeCell ref="O63:R63"/>
    <mergeCell ref="S63:V63"/>
    <mergeCell ref="W63:Z63"/>
    <mergeCell ref="W62:Z62"/>
    <mergeCell ref="AA62:AD62"/>
    <mergeCell ref="S61:V61"/>
    <mergeCell ref="BJ62:BM62"/>
    <mergeCell ref="AA63:AD63"/>
    <mergeCell ref="AE63:AH63"/>
    <mergeCell ref="AI63:AL63"/>
    <mergeCell ref="AM63:AP63"/>
    <mergeCell ref="AQ63:AT63"/>
    <mergeCell ref="AU63:AX63"/>
    <mergeCell ref="AU62:AX62"/>
    <mergeCell ref="AY62:BB62"/>
    <mergeCell ref="AQ62:AT62"/>
    <mergeCell ref="BJ63:BM63"/>
    <mergeCell ref="AY63:BB63"/>
    <mergeCell ref="BC63:BF63"/>
    <mergeCell ref="BJ2:BM2"/>
    <mergeCell ref="BJ3:BJ4"/>
    <mergeCell ref="BK3:BK4"/>
    <mergeCell ref="BL3:BL4"/>
    <mergeCell ref="BM3:BM4"/>
    <mergeCell ref="BJ60:BM60"/>
    <mergeCell ref="BJ61:BM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O426"/>
  <sheetViews>
    <sheetView zoomScale="85" zoomScaleNormal="85" zoomScalePageLayoutView="0" workbookViewId="0" topLeftCell="A1">
      <pane xSplit="3" ySplit="4" topLeftCell="BG5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BI5" sqref="BI1:BN16384"/>
    </sheetView>
  </sheetViews>
  <sheetFormatPr defaultColWidth="11.421875" defaultRowHeight="12.75"/>
  <cols>
    <col min="1" max="1" width="17.57421875" style="0" customWidth="1"/>
    <col min="2" max="2" width="34.57421875" style="0" customWidth="1"/>
    <col min="3" max="3" width="8.57421875" style="0" customWidth="1"/>
    <col min="4" max="4" width="12.7109375" style="0" customWidth="1"/>
    <col min="5" max="5" width="11.00390625" style="0" customWidth="1"/>
    <col min="6" max="6" width="12.00390625" style="0" customWidth="1"/>
    <col min="7" max="7" width="11.421875" style="0" customWidth="1"/>
    <col min="8" max="38" width="10.8515625" style="0" customWidth="1"/>
    <col min="39" max="39" width="12.57421875" style="0" customWidth="1"/>
    <col min="40" max="40" width="10.8515625" style="0" customWidth="1"/>
    <col min="41" max="41" width="10.8515625" style="57" customWidth="1"/>
    <col min="42" max="42" width="10.8515625" style="0" customWidth="1"/>
    <col min="43" max="43" width="17.28125" style="0" bestFit="1" customWidth="1"/>
    <col min="44" max="44" width="10.8515625" style="0" customWidth="1"/>
    <col min="45" max="45" width="17.7109375" style="57" bestFit="1" customWidth="1"/>
    <col min="46" max="46" width="22.7109375" style="0" bestFit="1" customWidth="1"/>
    <col min="47" max="47" width="17.140625" style="0" bestFit="1" customWidth="1"/>
    <col min="48" max="48" width="10.8515625" style="0" customWidth="1"/>
    <col min="49" max="49" width="17.7109375" style="0" bestFit="1" customWidth="1"/>
    <col min="50" max="50" width="22.7109375" style="0" bestFit="1" customWidth="1"/>
    <col min="51" max="51" width="21.140625" style="0" customWidth="1"/>
    <col min="52" max="52" width="10.8515625" style="0" customWidth="1"/>
    <col min="53" max="53" width="17.7109375" style="0" bestFit="1" customWidth="1"/>
    <col min="54" max="54" width="22.7109375" style="0" bestFit="1" customWidth="1"/>
    <col min="55" max="55" width="24.140625" style="193" bestFit="1" customWidth="1"/>
    <col min="56" max="58" width="10.8515625" style="193" customWidth="1"/>
    <col min="59" max="60" width="17.28125" style="193" customWidth="1"/>
    <col min="61" max="61" width="21.421875" style="193" bestFit="1" customWidth="1"/>
    <col min="62" max="62" width="17.8515625" style="193" bestFit="1" customWidth="1"/>
    <col min="63" max="63" width="9.00390625" style="193" bestFit="1" customWidth="1"/>
    <col min="64" max="64" width="17.7109375" style="193" bestFit="1" customWidth="1"/>
    <col min="65" max="65" width="22.7109375" style="193" bestFit="1" customWidth="1"/>
    <col min="66" max="66" width="18.140625" style="193" bestFit="1" customWidth="1"/>
    <col min="67" max="67" width="10.8515625" style="193" customWidth="1"/>
    <col min="68" max="68" width="12.00390625" style="193" customWidth="1"/>
    <col min="69" max="69" width="10.8515625" style="193" customWidth="1"/>
    <col min="70" max="87" width="11.140625" style="0" customWidth="1"/>
    <col min="88" max="88" width="25.8515625" style="0" bestFit="1" customWidth="1"/>
    <col min="89" max="89" width="13.00390625" style="0" customWidth="1"/>
    <col min="90" max="90" width="15.421875" style="0" customWidth="1"/>
  </cols>
  <sheetData>
    <row r="1" spans="1:74" ht="12.75">
      <c r="A1" s="325" t="s">
        <v>55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6"/>
    </row>
    <row r="2" spans="1:90" ht="12.75" customHeight="1">
      <c r="A2" s="327" t="s">
        <v>0</v>
      </c>
      <c r="B2" s="327" t="s">
        <v>1</v>
      </c>
      <c r="C2" s="328" t="s">
        <v>2</v>
      </c>
      <c r="D2" s="329" t="s">
        <v>68</v>
      </c>
      <c r="E2" s="330"/>
      <c r="F2" s="331"/>
      <c r="G2" s="304">
        <v>2002</v>
      </c>
      <c r="H2" s="305"/>
      <c r="I2" s="305"/>
      <c r="J2" s="306"/>
      <c r="K2" s="307">
        <v>2003</v>
      </c>
      <c r="L2" s="308"/>
      <c r="M2" s="308"/>
      <c r="N2" s="309"/>
      <c r="O2" s="310">
        <v>2004</v>
      </c>
      <c r="P2" s="311"/>
      <c r="Q2" s="311"/>
      <c r="R2" s="312"/>
      <c r="S2" s="313">
        <v>2005</v>
      </c>
      <c r="T2" s="314"/>
      <c r="U2" s="314"/>
      <c r="V2" s="315"/>
      <c r="W2" s="304">
        <v>2006</v>
      </c>
      <c r="X2" s="305"/>
      <c r="Y2" s="305"/>
      <c r="Z2" s="306"/>
      <c r="AA2" s="307">
        <v>2007</v>
      </c>
      <c r="AB2" s="308"/>
      <c r="AC2" s="308"/>
      <c r="AD2" s="309"/>
      <c r="AE2" s="310">
        <v>2008</v>
      </c>
      <c r="AF2" s="311"/>
      <c r="AG2" s="311"/>
      <c r="AH2" s="312"/>
      <c r="AI2" s="313">
        <v>2009</v>
      </c>
      <c r="AJ2" s="314"/>
      <c r="AK2" s="314"/>
      <c r="AL2" s="315"/>
      <c r="AM2" s="316">
        <v>2010</v>
      </c>
      <c r="AN2" s="317"/>
      <c r="AO2" s="317"/>
      <c r="AP2" s="318"/>
      <c r="AQ2" s="319">
        <v>2011</v>
      </c>
      <c r="AR2" s="320"/>
      <c r="AS2" s="320"/>
      <c r="AT2" s="321"/>
      <c r="AU2" s="322">
        <v>2012</v>
      </c>
      <c r="AV2" s="323"/>
      <c r="AW2" s="323"/>
      <c r="AX2" s="324"/>
      <c r="AY2" s="332">
        <v>2013</v>
      </c>
      <c r="AZ2" s="333"/>
      <c r="BA2" s="333"/>
      <c r="BB2" s="334"/>
      <c r="BC2" s="396">
        <v>2014</v>
      </c>
      <c r="BD2" s="397"/>
      <c r="BE2" s="397"/>
      <c r="BF2" s="398"/>
      <c r="BG2" s="410">
        <v>2014.5</v>
      </c>
      <c r="BH2" s="411"/>
      <c r="BI2" s="412"/>
      <c r="BJ2" s="405">
        <v>2015</v>
      </c>
      <c r="BK2" s="406"/>
      <c r="BL2" s="406"/>
      <c r="BM2" s="407"/>
      <c r="BN2" s="420">
        <v>2016</v>
      </c>
      <c r="BO2" s="421"/>
      <c r="BP2" s="421"/>
      <c r="BQ2" s="421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335">
        <v>2016</v>
      </c>
      <c r="CK2" s="336"/>
      <c r="CL2" s="337"/>
    </row>
    <row r="3" spans="1:90" s="1" customFormat="1" ht="12.75" customHeight="1">
      <c r="A3" s="327"/>
      <c r="B3" s="327"/>
      <c r="C3" s="328"/>
      <c r="D3" s="338" t="s">
        <v>69</v>
      </c>
      <c r="E3" s="338" t="s">
        <v>3</v>
      </c>
      <c r="F3" s="338" t="s">
        <v>70</v>
      </c>
      <c r="G3" s="340" t="s">
        <v>5</v>
      </c>
      <c r="H3" s="340" t="s">
        <v>4</v>
      </c>
      <c r="I3" s="340" t="s">
        <v>3</v>
      </c>
      <c r="J3" s="340" t="s">
        <v>45</v>
      </c>
      <c r="K3" s="342" t="s">
        <v>5</v>
      </c>
      <c r="L3" s="342" t="s">
        <v>4</v>
      </c>
      <c r="M3" s="342" t="s">
        <v>3</v>
      </c>
      <c r="N3" s="342" t="s">
        <v>45</v>
      </c>
      <c r="O3" s="344" t="s">
        <v>5</v>
      </c>
      <c r="P3" s="344" t="s">
        <v>4</v>
      </c>
      <c r="Q3" s="344" t="s">
        <v>3</v>
      </c>
      <c r="R3" s="344" t="s">
        <v>45</v>
      </c>
      <c r="S3" s="346" t="s">
        <v>5</v>
      </c>
      <c r="T3" s="346" t="s">
        <v>4</v>
      </c>
      <c r="U3" s="346" t="s">
        <v>3</v>
      </c>
      <c r="V3" s="346" t="s">
        <v>45</v>
      </c>
      <c r="W3" s="340" t="s">
        <v>5</v>
      </c>
      <c r="X3" s="340" t="s">
        <v>4</v>
      </c>
      <c r="Y3" s="340" t="s">
        <v>3</v>
      </c>
      <c r="Z3" s="340" t="s">
        <v>45</v>
      </c>
      <c r="AA3" s="342" t="s">
        <v>5</v>
      </c>
      <c r="AB3" s="342" t="s">
        <v>4</v>
      </c>
      <c r="AC3" s="342" t="s">
        <v>3</v>
      </c>
      <c r="AD3" s="342" t="s">
        <v>45</v>
      </c>
      <c r="AE3" s="344" t="s">
        <v>5</v>
      </c>
      <c r="AF3" s="344" t="s">
        <v>4</v>
      </c>
      <c r="AG3" s="344" t="s">
        <v>3</v>
      </c>
      <c r="AH3" s="344" t="s">
        <v>45</v>
      </c>
      <c r="AI3" s="346" t="s">
        <v>5</v>
      </c>
      <c r="AJ3" s="346" t="s">
        <v>4</v>
      </c>
      <c r="AK3" s="346" t="s">
        <v>3</v>
      </c>
      <c r="AL3" s="346" t="s">
        <v>45</v>
      </c>
      <c r="AM3" s="348" t="s">
        <v>5</v>
      </c>
      <c r="AN3" s="348" t="s">
        <v>4</v>
      </c>
      <c r="AO3" s="348" t="s">
        <v>3</v>
      </c>
      <c r="AP3" s="348" t="s">
        <v>93</v>
      </c>
      <c r="AQ3" s="350" t="s">
        <v>5</v>
      </c>
      <c r="AR3" s="352" t="s">
        <v>4</v>
      </c>
      <c r="AS3" s="352" t="s">
        <v>3</v>
      </c>
      <c r="AT3" s="352" t="s">
        <v>93</v>
      </c>
      <c r="AU3" s="358" t="s">
        <v>5</v>
      </c>
      <c r="AV3" s="358" t="s">
        <v>4</v>
      </c>
      <c r="AW3" s="358" t="s">
        <v>3</v>
      </c>
      <c r="AX3" s="358" t="s">
        <v>93</v>
      </c>
      <c r="AY3" s="360" t="s">
        <v>5</v>
      </c>
      <c r="AZ3" s="354" t="s">
        <v>4</v>
      </c>
      <c r="BA3" s="354" t="s">
        <v>3</v>
      </c>
      <c r="BB3" s="354" t="s">
        <v>93</v>
      </c>
      <c r="BC3" s="362" t="s">
        <v>5</v>
      </c>
      <c r="BD3" s="245" t="s">
        <v>4</v>
      </c>
      <c r="BE3" s="245" t="s">
        <v>3</v>
      </c>
      <c r="BF3" s="245" t="s">
        <v>93</v>
      </c>
      <c r="BG3" s="413" t="s">
        <v>105</v>
      </c>
      <c r="BH3" s="413" t="s">
        <v>107</v>
      </c>
      <c r="BI3" s="413" t="s">
        <v>106</v>
      </c>
      <c r="BJ3" s="408" t="s">
        <v>5</v>
      </c>
      <c r="BK3" s="408" t="s">
        <v>4</v>
      </c>
      <c r="BL3" s="408" t="s">
        <v>3</v>
      </c>
      <c r="BM3" s="408" t="s">
        <v>93</v>
      </c>
      <c r="BN3" s="415" t="s">
        <v>5</v>
      </c>
      <c r="BO3" s="415" t="s">
        <v>4</v>
      </c>
      <c r="BP3" s="415" t="s">
        <v>3</v>
      </c>
      <c r="BQ3" s="415" t="s">
        <v>93</v>
      </c>
      <c r="BR3" s="356" t="s">
        <v>63</v>
      </c>
      <c r="BS3" s="356" t="s">
        <v>71</v>
      </c>
      <c r="BT3" s="356" t="s">
        <v>72</v>
      </c>
      <c r="BU3" s="356" t="s">
        <v>73</v>
      </c>
      <c r="BV3" s="356" t="s">
        <v>74</v>
      </c>
      <c r="BW3" s="356" t="s">
        <v>75</v>
      </c>
      <c r="BX3" s="356" t="s">
        <v>62</v>
      </c>
      <c r="BY3" s="356" t="s">
        <v>64</v>
      </c>
      <c r="BZ3" s="356" t="s">
        <v>65</v>
      </c>
      <c r="CA3" s="356" t="s">
        <v>66</v>
      </c>
      <c r="CB3" s="356" t="s">
        <v>67</v>
      </c>
      <c r="CC3" s="356" t="s">
        <v>76</v>
      </c>
      <c r="CD3" s="356" t="s">
        <v>77</v>
      </c>
      <c r="CE3" s="356" t="s">
        <v>78</v>
      </c>
      <c r="CF3" s="356" t="s">
        <v>79</v>
      </c>
      <c r="CG3" s="356" t="s">
        <v>108</v>
      </c>
      <c r="CH3" s="356" t="s">
        <v>98</v>
      </c>
      <c r="CI3" s="356" t="s">
        <v>99</v>
      </c>
      <c r="CJ3" s="364" t="s">
        <v>56</v>
      </c>
      <c r="CK3" s="364" t="s">
        <v>57</v>
      </c>
      <c r="CL3" s="364" t="s">
        <v>58</v>
      </c>
    </row>
    <row r="4" spans="1:90" ht="26.25" customHeight="1">
      <c r="A4" s="327"/>
      <c r="B4" s="327"/>
      <c r="C4" s="328"/>
      <c r="D4" s="339"/>
      <c r="E4" s="339"/>
      <c r="F4" s="339"/>
      <c r="G4" s="341"/>
      <c r="H4" s="341"/>
      <c r="I4" s="341"/>
      <c r="J4" s="341"/>
      <c r="K4" s="343"/>
      <c r="L4" s="343"/>
      <c r="M4" s="343"/>
      <c r="N4" s="343"/>
      <c r="O4" s="345"/>
      <c r="P4" s="345"/>
      <c r="Q4" s="345"/>
      <c r="R4" s="345"/>
      <c r="S4" s="347"/>
      <c r="T4" s="347"/>
      <c r="U4" s="347"/>
      <c r="V4" s="347"/>
      <c r="W4" s="341"/>
      <c r="X4" s="341"/>
      <c r="Y4" s="341"/>
      <c r="Z4" s="341"/>
      <c r="AA4" s="343"/>
      <c r="AB4" s="343"/>
      <c r="AC4" s="343"/>
      <c r="AD4" s="343"/>
      <c r="AE4" s="345"/>
      <c r="AF4" s="345"/>
      <c r="AG4" s="345"/>
      <c r="AH4" s="345"/>
      <c r="AI4" s="347"/>
      <c r="AJ4" s="347"/>
      <c r="AK4" s="347"/>
      <c r="AL4" s="347"/>
      <c r="AM4" s="349"/>
      <c r="AN4" s="349"/>
      <c r="AO4" s="349"/>
      <c r="AP4" s="349"/>
      <c r="AQ4" s="351"/>
      <c r="AR4" s="353"/>
      <c r="AS4" s="353"/>
      <c r="AT4" s="353"/>
      <c r="AU4" s="359"/>
      <c r="AV4" s="359"/>
      <c r="AW4" s="359"/>
      <c r="AX4" s="359"/>
      <c r="AY4" s="361"/>
      <c r="AZ4" s="355"/>
      <c r="BA4" s="355"/>
      <c r="BB4" s="355"/>
      <c r="BC4" s="363"/>
      <c r="BD4" s="246"/>
      <c r="BE4" s="246"/>
      <c r="BF4" s="246"/>
      <c r="BG4" s="414"/>
      <c r="BH4" s="414"/>
      <c r="BI4" s="414"/>
      <c r="BJ4" s="409"/>
      <c r="BK4" s="409"/>
      <c r="BL4" s="409"/>
      <c r="BM4" s="409"/>
      <c r="BN4" s="416"/>
      <c r="BO4" s="416"/>
      <c r="BP4" s="416"/>
      <c r="BQ4" s="416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65"/>
      <c r="CK4" s="365"/>
      <c r="CL4" s="365"/>
    </row>
    <row r="5" spans="1:90" ht="12.75" customHeight="1">
      <c r="A5" s="372" t="s">
        <v>6</v>
      </c>
      <c r="B5" s="3" t="s">
        <v>7</v>
      </c>
      <c r="C5" s="7">
        <v>4</v>
      </c>
      <c r="D5" s="37">
        <v>2192460.6575303557</v>
      </c>
      <c r="E5" s="152"/>
      <c r="F5" s="153">
        <v>1449825.549561506</v>
      </c>
      <c r="G5" s="88">
        <v>167256.03900000002</v>
      </c>
      <c r="H5" s="89"/>
      <c r="I5" s="128"/>
      <c r="J5" s="89"/>
      <c r="K5" s="90">
        <v>48031.15</v>
      </c>
      <c r="L5" s="91"/>
      <c r="M5" s="154"/>
      <c r="N5" s="92"/>
      <c r="O5" s="93">
        <v>65709.41200000001</v>
      </c>
      <c r="P5" s="94"/>
      <c r="Q5" s="95"/>
      <c r="R5" s="94"/>
      <c r="S5" s="155">
        <v>62165.65</v>
      </c>
      <c r="T5" s="115"/>
      <c r="U5" s="155"/>
      <c r="V5" s="156"/>
      <c r="W5" s="58">
        <v>90684.24</v>
      </c>
      <c r="X5" s="58">
        <v>0</v>
      </c>
      <c r="Y5" s="58"/>
      <c r="Z5" s="59"/>
      <c r="AA5" s="60">
        <v>32408.87</v>
      </c>
      <c r="AB5" s="157">
        <v>0</v>
      </c>
      <c r="AC5" s="158"/>
      <c r="AD5" s="61"/>
      <c r="AE5" s="64">
        <v>97632.98</v>
      </c>
      <c r="AF5" s="64">
        <v>0</v>
      </c>
      <c r="AG5" s="159"/>
      <c r="AH5" s="62"/>
      <c r="AI5" s="155">
        <v>249294.06387699995</v>
      </c>
      <c r="AJ5" s="155">
        <v>0</v>
      </c>
      <c r="AK5" s="155"/>
      <c r="AL5" s="156"/>
      <c r="AM5" s="49">
        <v>61005.71</v>
      </c>
      <c r="AN5" s="49">
        <v>0</v>
      </c>
      <c r="AO5" s="49"/>
      <c r="AP5" s="50"/>
      <c r="AQ5" s="160">
        <v>121471.92000000001</v>
      </c>
      <c r="AR5" s="200">
        <v>0</v>
      </c>
      <c r="AS5" s="200"/>
      <c r="AT5" s="200"/>
      <c r="AU5" s="212">
        <v>0</v>
      </c>
      <c r="AV5" s="212">
        <v>0</v>
      </c>
      <c r="AW5" s="212"/>
      <c r="AX5" s="212"/>
      <c r="AY5" s="130">
        <v>12228.079999999998</v>
      </c>
      <c r="AZ5" s="130">
        <v>0</v>
      </c>
      <c r="BA5" s="130"/>
      <c r="BB5" s="130"/>
      <c r="BC5" s="145">
        <f>'[3]Resumen'!C5</f>
        <v>78776.69</v>
      </c>
      <c r="BD5" s="137"/>
      <c r="BE5" s="137"/>
      <c r="BF5" s="137"/>
      <c r="BG5" s="262"/>
      <c r="BH5" s="262"/>
      <c r="BI5" s="262"/>
      <c r="BJ5" s="228">
        <f>'[4]Resumen'!C5</f>
        <v>602994.7599999999</v>
      </c>
      <c r="BK5" s="228"/>
      <c r="BL5" s="228"/>
      <c r="BM5" s="228"/>
      <c r="BN5" s="235">
        <f>'[1]Resumen'!C5</f>
        <v>934571.9500000001</v>
      </c>
      <c r="BO5" s="235"/>
      <c r="BP5" s="235"/>
      <c r="BQ5" s="235"/>
      <c r="BR5" s="26">
        <f aca="true" t="shared" si="0" ref="BR5:BR12">IF(D5=0,0,2001-(D5-F5)*C5/D5)</f>
        <v>1999.645111180594</v>
      </c>
      <c r="BS5" s="43">
        <f aca="true" t="shared" si="1" ref="BS5:BS12">IF((1-($CJ$2-$BR5)/$C5)&gt;0,(1-($CJ$2-$BR5)/$C5),0)</f>
        <v>0</v>
      </c>
      <c r="BT5" s="43">
        <f aca="true" t="shared" si="2" ref="BT5:BT12">IF((1-($CJ$2-G$2)/$C5)&gt;0,(1-($CJ$2-G$2)/$C5),0)</f>
        <v>0</v>
      </c>
      <c r="BU5" s="43">
        <f aca="true" t="shared" si="3" ref="BU5:BU12">IF((1-($CJ$2-K$2)/$C5)&gt;0,(1-($CJ$2-K$2)/$C5),0)</f>
        <v>0</v>
      </c>
      <c r="BV5" s="43">
        <f aca="true" t="shared" si="4" ref="BV5:BV12">IF((1-($CJ$2-O$2)/$C5)&gt;0,(1-($CJ$2-O$2)/$C5),0)</f>
        <v>0</v>
      </c>
      <c r="BW5" s="43">
        <f aca="true" t="shared" si="5" ref="BW5:BW12">IF((1-($CJ$2-S$2)/$C5)&gt;0,(1-($CJ$2-S$2)/$C5),0)</f>
        <v>0</v>
      </c>
      <c r="BX5" s="43">
        <f aca="true" t="shared" si="6" ref="BX5:BX12">IF((1-($CJ$2-W$2)/$C5)&gt;0,(1-($CJ$2-W$2)/$C5),0)</f>
        <v>0</v>
      </c>
      <c r="BY5" s="43">
        <f aca="true" t="shared" si="7" ref="BY5:BY12">IF((1-($CJ$2-AA$2)/$C5)&gt;0,(1-($CJ$2-AA$2)/$C5),0)</f>
        <v>0</v>
      </c>
      <c r="BZ5" s="43">
        <f aca="true" t="shared" si="8" ref="BZ5:BZ12">IF((1-($CJ$2-AE$2)/$C5)&gt;0,(1-($CJ$2-AE$2)/$C5),0)</f>
        <v>0</v>
      </c>
      <c r="CA5" s="43">
        <f aca="true" t="shared" si="9" ref="CA5:CA12">IF((1-($CJ$2-AI$2)/$C5)&gt;0,(1-($CJ$2-AI$2)/$C5),0)</f>
        <v>0</v>
      </c>
      <c r="CB5" s="43">
        <f aca="true" t="shared" si="10" ref="CB5:CB12">IF((1-($CJ$2-AM$2)/$C5)&gt;0,(1-($CJ$2-AM$2)/$C5),0)</f>
        <v>0</v>
      </c>
      <c r="CC5" s="43">
        <f aca="true" t="shared" si="11" ref="CC5:CC12">IF((1-($CJ$2-AQ$2)/$C5)&gt;0,(1-($CJ$2-AQ$2)/$C5),0)</f>
        <v>0</v>
      </c>
      <c r="CD5" s="43">
        <f aca="true" t="shared" si="12" ref="CD5:CD12">IF((1-($CJ$2-AU$2)/$C5)&gt;0,(1-($CJ$2-AU$2)/$C5),0)</f>
        <v>0</v>
      </c>
      <c r="CE5" s="43">
        <f aca="true" t="shared" si="13" ref="CE5:CE12">IF((1-($CJ$2-AY$2)/$C5)&gt;0,(1-($CJ$2-AY$2)/$C5),0)</f>
        <v>0.25</v>
      </c>
      <c r="CF5" s="43">
        <f aca="true" t="shared" si="14" ref="CF5:CF12">IF((1-($CJ$2-BC$2)/$C5)&gt;0,(1-($CJ$2-BC$2)/$C5),0)</f>
        <v>0.5</v>
      </c>
      <c r="CG5" s="43">
        <f>IF(BG5=0,0,1-($CJ$2-(2014.5-(BG5-BI5)*C5/BG5))/C5)</f>
        <v>0</v>
      </c>
      <c r="CH5" s="43">
        <f aca="true" t="shared" si="15" ref="CH5:CH12">IF((1-($CJ$2-BJ$2)/$C5)&gt;0,(1-($CJ$2-BJ$2)/$C5),0)</f>
        <v>0.75</v>
      </c>
      <c r="CI5" s="43">
        <f aca="true" t="shared" si="16" ref="CI5:CI12">IF((1-($CJ$2-BN$2)/$C5)&gt;0,(1-($CJ$2-BN$2)/$C5),0)</f>
        <v>1</v>
      </c>
      <c r="CJ5" s="241">
        <f aca="true" t="shared" si="17" ref="CJ5:CJ12">D5-E5+(G5-I5)*G$60+(K5-M5)*K$60+(O5-Q5)*O$60+(S5-U5)*S$60+(W5-Y5)*W$60+(AA5-AC5)*AA$60+(AE5-AG5)*AE$60+(AI5-AK5)*AI$60+(AM5-AO5)*AM$60+(AQ5-AS5)*$AQ$60+(AU5-AW5)*$AU$60+(AY5-BA5)*$AY$60+(BC5-BE5)*$BC$60+(BJ5-BL5)*$BJ$60+BG5+(BN5-BP5)*$BN$60</f>
        <v>4438798.589851778</v>
      </c>
      <c r="CK5" s="241">
        <f aca="true" t="shared" si="18" ref="CK5:CK12">CJ5-(IF(BS5=0,0,D5-E5)+IF(BT5=0,0,(G5-I5)*G$60)+IF(BU5=0,0,(K5-M5)*K$60)+IF(BV5=0,0,(O5-Q5)*O$60)+IF(BW5=0,0,(S5-U5)*S$60)+IF(BX5=0,0,(W5-Y5)*W$60)+IF(BY5=0,0,(AA5-AC5)*AA$60)+IF(BZ5=0,0,(AE5-AG5)*AE$60)+IF(CA5=0,0,(AI5-AK5)*AI$60)+IF(CB5=0,0,(AM5-AO5)*AM$60)+IF(CC5=0,0,(AQ5-AS5)*$AQ$60)+IF(CD5=0,0,(AU5-AW5)*$AU$60)+IF(CE5=0,0,(AY5-BA5)*$AY$60)++IF(CF5=0,0,(BC5-BE5)*$BC$60)+IF(CH5=0,0,(BJ5-BL5)*$BC$60)+IF(CG5=0,0,BG5)+IF(CI5=0,0,(BN5-BP5)*$BC$60))</f>
        <v>2970664.7774397433</v>
      </c>
      <c r="CL5" s="241">
        <f aca="true" t="shared" si="19" ref="CL5:CL12">(D5-E5)*BS5+((G5-H5-(I5-J5))*G$60)*BT5+((K5-L5-(M5-N5))*K$60)*BU5+((O5-P5-(Q5-R5))*O$60)*BV5+((S5-T5-(U5-V5))*S$60)*BW5+((W5-X5-(Y5-Z5))*W$60)*BX5+((AA5-AB5-(AC5-AD5))*AA$60)*BY5+((AE5-AF5-(AG5-AH5))*AE$60)*BZ5+((AI5-AJ5-(AK5-AL5))*AI$60)*CA5+((AM5-AN5-(AO5-AP5))*$AM$60)*CB5+((AQ5-AR5-(AS5-AT5))*$AQ$60)*CC5+((AU5-AV5-(AW5-AX5))*$AU$60)*CD5+((AY5-AZ5-(BA5-BB5))*$AY$60)*CE5+((BC5-BD5-(BF5-BR5))*$BC$60)*CF5+((BJ5-BK5-(BL5-BM5))*$BC$60)*CH5+(BG5-BH5)*CG5+((BN5-BO5-(BP5-BQ5))*$BC$60)*CI5</f>
        <v>1288599.2320052641</v>
      </c>
    </row>
    <row r="6" spans="1:90" ht="12.75" customHeight="1">
      <c r="A6" s="373"/>
      <c r="B6" s="3" t="s">
        <v>8</v>
      </c>
      <c r="C6" s="17">
        <v>1000</v>
      </c>
      <c r="D6" s="37">
        <v>103551.78496860871</v>
      </c>
      <c r="E6" s="152"/>
      <c r="F6" s="161">
        <v>103551.78496860871</v>
      </c>
      <c r="G6" s="88">
        <v>3081.72</v>
      </c>
      <c r="H6" s="89"/>
      <c r="I6" s="128"/>
      <c r="J6" s="89"/>
      <c r="K6" s="90">
        <v>0</v>
      </c>
      <c r="L6" s="91"/>
      <c r="M6" s="154"/>
      <c r="N6" s="92"/>
      <c r="O6" s="96">
        <v>0</v>
      </c>
      <c r="P6" s="94"/>
      <c r="Q6" s="95"/>
      <c r="R6" s="94"/>
      <c r="S6" s="155">
        <v>0</v>
      </c>
      <c r="T6" s="115"/>
      <c r="U6" s="155"/>
      <c r="V6" s="156"/>
      <c r="W6" s="58">
        <v>0</v>
      </c>
      <c r="X6" s="58">
        <v>0</v>
      </c>
      <c r="Y6" s="58"/>
      <c r="Z6" s="59"/>
      <c r="AA6" s="77">
        <v>0</v>
      </c>
      <c r="AB6" s="157">
        <v>0</v>
      </c>
      <c r="AC6" s="158"/>
      <c r="AD6" s="63"/>
      <c r="AE6" s="64">
        <v>0</v>
      </c>
      <c r="AF6" s="64">
        <v>0</v>
      </c>
      <c r="AG6" s="159"/>
      <c r="AH6" s="62"/>
      <c r="AI6" s="155">
        <v>0</v>
      </c>
      <c r="AJ6" s="155">
        <v>0</v>
      </c>
      <c r="AK6" s="155"/>
      <c r="AL6" s="156"/>
      <c r="AM6" s="49">
        <v>0</v>
      </c>
      <c r="AN6" s="49">
        <v>0</v>
      </c>
      <c r="AO6" s="49"/>
      <c r="AP6" s="50"/>
      <c r="AQ6" s="160">
        <v>0</v>
      </c>
      <c r="AR6" s="200">
        <v>0</v>
      </c>
      <c r="AS6" s="200"/>
      <c r="AT6" s="200"/>
      <c r="AU6" s="212">
        <v>0</v>
      </c>
      <c r="AV6" s="212">
        <v>0</v>
      </c>
      <c r="AW6" s="212"/>
      <c r="AX6" s="212"/>
      <c r="AY6" s="130">
        <v>0</v>
      </c>
      <c r="AZ6" s="130">
        <v>0</v>
      </c>
      <c r="BA6" s="130"/>
      <c r="BB6" s="130"/>
      <c r="BC6" s="145">
        <f>'[3]Resumen'!C6</f>
        <v>215517.81</v>
      </c>
      <c r="BD6" s="137"/>
      <c r="BE6" s="137"/>
      <c r="BF6" s="137"/>
      <c r="BG6" s="262">
        <v>690000</v>
      </c>
      <c r="BH6" s="262"/>
      <c r="BI6" s="262">
        <v>690000</v>
      </c>
      <c r="BJ6" s="228">
        <f>'[4]Resumen'!C6</f>
        <v>0</v>
      </c>
      <c r="BK6" s="228"/>
      <c r="BL6" s="228"/>
      <c r="BM6" s="228"/>
      <c r="BN6" s="235">
        <f>'[1]Resumen'!C6</f>
        <v>0</v>
      </c>
      <c r="BO6" s="235"/>
      <c r="BP6" s="235"/>
      <c r="BQ6" s="235"/>
      <c r="BR6" s="26">
        <f t="shared" si="0"/>
        <v>2001</v>
      </c>
      <c r="BS6" s="43">
        <f t="shared" si="1"/>
        <v>0.985</v>
      </c>
      <c r="BT6" s="43">
        <f t="shared" si="2"/>
        <v>0.986</v>
      </c>
      <c r="BU6" s="43">
        <f t="shared" si="3"/>
        <v>0.987</v>
      </c>
      <c r="BV6" s="43">
        <f t="shared" si="4"/>
        <v>0.988</v>
      </c>
      <c r="BW6" s="43">
        <f t="shared" si="5"/>
        <v>0.989</v>
      </c>
      <c r="BX6" s="43">
        <f t="shared" si="6"/>
        <v>0.99</v>
      </c>
      <c r="BY6" s="43">
        <f t="shared" si="7"/>
        <v>0.991</v>
      </c>
      <c r="BZ6" s="43">
        <f t="shared" si="8"/>
        <v>0.992</v>
      </c>
      <c r="CA6" s="43">
        <f t="shared" si="9"/>
        <v>0.993</v>
      </c>
      <c r="CB6" s="43">
        <f t="shared" si="10"/>
        <v>0.994</v>
      </c>
      <c r="CC6" s="43">
        <f t="shared" si="11"/>
        <v>0.995</v>
      </c>
      <c r="CD6" s="43">
        <f t="shared" si="12"/>
        <v>0.996</v>
      </c>
      <c r="CE6" s="43">
        <f t="shared" si="13"/>
        <v>0.997</v>
      </c>
      <c r="CF6" s="43">
        <f t="shared" si="14"/>
        <v>0.998</v>
      </c>
      <c r="CG6" s="43">
        <f aca="true" t="shared" si="20" ref="CG6:CG12">IF(BG6=0,0,1-($CJ$2-(2014.5-(BG6-BI6)*C6/BG6))/C6)</f>
        <v>0.9985</v>
      </c>
      <c r="CH6" s="43">
        <f t="shared" si="15"/>
        <v>0.999</v>
      </c>
      <c r="CI6" s="43">
        <f t="shared" si="16"/>
        <v>1</v>
      </c>
      <c r="CJ6" s="241">
        <f t="shared" si="17"/>
        <v>989940.1560031166</v>
      </c>
      <c r="CK6" s="241">
        <f t="shared" si="18"/>
        <v>0</v>
      </c>
      <c r="CL6" s="241">
        <f t="shared" si="19"/>
        <v>988730.7257985605</v>
      </c>
    </row>
    <row r="7" spans="1:90" ht="12.75" customHeight="1">
      <c r="A7" s="373"/>
      <c r="B7" s="3" t="s">
        <v>9</v>
      </c>
      <c r="C7" s="7">
        <v>40</v>
      </c>
      <c r="D7" s="37">
        <v>1140916.485651873</v>
      </c>
      <c r="E7" s="152"/>
      <c r="F7" s="153">
        <v>709242.316974221</v>
      </c>
      <c r="G7" s="88">
        <v>4550.21</v>
      </c>
      <c r="H7" s="89"/>
      <c r="I7" s="128"/>
      <c r="J7" s="89"/>
      <c r="K7" s="90">
        <v>8402.57</v>
      </c>
      <c r="L7" s="91"/>
      <c r="M7" s="154"/>
      <c r="N7" s="92"/>
      <c r="O7" s="96">
        <v>0</v>
      </c>
      <c r="P7" s="94"/>
      <c r="Q7" s="95"/>
      <c r="R7" s="94"/>
      <c r="S7" s="155">
        <v>38527</v>
      </c>
      <c r="T7" s="115"/>
      <c r="U7" s="155"/>
      <c r="V7" s="156"/>
      <c r="W7" s="58">
        <v>34301.56</v>
      </c>
      <c r="X7" s="58">
        <v>0</v>
      </c>
      <c r="Y7" s="58"/>
      <c r="Z7" s="59"/>
      <c r="AA7" s="71">
        <v>58280.87</v>
      </c>
      <c r="AB7" s="157">
        <v>0</v>
      </c>
      <c r="AC7" s="158"/>
      <c r="AD7" s="63"/>
      <c r="AE7" s="64">
        <v>2487.96</v>
      </c>
      <c r="AF7" s="64">
        <v>0</v>
      </c>
      <c r="AG7" s="159"/>
      <c r="AH7" s="62"/>
      <c r="AI7" s="155">
        <v>0</v>
      </c>
      <c r="AJ7" s="155">
        <v>0</v>
      </c>
      <c r="AK7" s="155"/>
      <c r="AL7" s="156"/>
      <c r="AM7" s="49">
        <v>0</v>
      </c>
      <c r="AN7" s="49">
        <v>0</v>
      </c>
      <c r="AO7" s="49"/>
      <c r="AP7" s="50"/>
      <c r="AQ7" s="160">
        <v>7039.45</v>
      </c>
      <c r="AR7" s="200">
        <v>0</v>
      </c>
      <c r="AS7" s="200"/>
      <c r="AT7" s="200"/>
      <c r="AU7" s="212">
        <v>0</v>
      </c>
      <c r="AV7" s="212">
        <v>0</v>
      </c>
      <c r="AW7" s="212"/>
      <c r="AX7" s="212"/>
      <c r="AY7" s="130">
        <v>0</v>
      </c>
      <c r="AZ7" s="130">
        <v>0</v>
      </c>
      <c r="BA7" s="130"/>
      <c r="BB7" s="130"/>
      <c r="BC7" s="145">
        <f>'[3]Resumen'!C7</f>
        <v>8855.2</v>
      </c>
      <c r="BD7" s="137"/>
      <c r="BE7" s="137"/>
      <c r="BF7" s="137"/>
      <c r="BG7" s="262">
        <v>250000</v>
      </c>
      <c r="BH7" s="262"/>
      <c r="BI7" s="262">
        <v>250000</v>
      </c>
      <c r="BJ7" s="228">
        <f>'[4]Resumen'!C7</f>
        <v>132639.19</v>
      </c>
      <c r="BK7" s="228"/>
      <c r="BL7" s="228"/>
      <c r="BM7" s="228"/>
      <c r="BN7" s="235">
        <f>'[1]Resumen'!C7</f>
        <v>0</v>
      </c>
      <c r="BO7" s="235"/>
      <c r="BP7" s="235"/>
      <c r="BQ7" s="235"/>
      <c r="BR7" s="26">
        <f t="shared" si="0"/>
        <v>1985.8657049273502</v>
      </c>
      <c r="BS7" s="43">
        <f t="shared" si="1"/>
        <v>0.24664262318375452</v>
      </c>
      <c r="BT7" s="43">
        <f t="shared" si="2"/>
        <v>0.65</v>
      </c>
      <c r="BU7" s="43">
        <f t="shared" si="3"/>
        <v>0.675</v>
      </c>
      <c r="BV7" s="43">
        <f t="shared" si="4"/>
        <v>0.7</v>
      </c>
      <c r="BW7" s="43">
        <f t="shared" si="5"/>
        <v>0.725</v>
      </c>
      <c r="BX7" s="43">
        <f t="shared" si="6"/>
        <v>0.75</v>
      </c>
      <c r="BY7" s="43">
        <f t="shared" si="7"/>
        <v>0.775</v>
      </c>
      <c r="BZ7" s="43">
        <f t="shared" si="8"/>
        <v>0.8</v>
      </c>
      <c r="CA7" s="43">
        <f t="shared" si="9"/>
        <v>0.825</v>
      </c>
      <c r="CB7" s="43">
        <f t="shared" si="10"/>
        <v>0.85</v>
      </c>
      <c r="CC7" s="43">
        <f t="shared" si="11"/>
        <v>0.875</v>
      </c>
      <c r="CD7" s="43">
        <f t="shared" si="12"/>
        <v>0.9</v>
      </c>
      <c r="CE7" s="43">
        <f t="shared" si="13"/>
        <v>0.925</v>
      </c>
      <c r="CF7" s="43">
        <f t="shared" si="14"/>
        <v>0.95</v>
      </c>
      <c r="CG7" s="43">
        <f t="shared" si="20"/>
        <v>0.9625</v>
      </c>
      <c r="CH7" s="43">
        <f t="shared" si="15"/>
        <v>0.975</v>
      </c>
      <c r="CI7" s="43">
        <f t="shared" si="16"/>
        <v>1</v>
      </c>
      <c r="CJ7" s="241">
        <f t="shared" si="17"/>
        <v>1628486.3546337117</v>
      </c>
      <c r="CK7" s="241">
        <f t="shared" si="18"/>
        <v>-10525.299460712587</v>
      </c>
      <c r="CL7" s="241">
        <f t="shared" si="19"/>
        <v>739079.0429585963</v>
      </c>
    </row>
    <row r="8" spans="1:90" ht="12.75" customHeight="1">
      <c r="A8" s="373"/>
      <c r="B8" s="3" t="s">
        <v>10</v>
      </c>
      <c r="C8" s="7">
        <v>7</v>
      </c>
      <c r="D8" s="37">
        <v>945208.5289238252</v>
      </c>
      <c r="E8" s="152"/>
      <c r="F8" s="153">
        <v>67667.0693793609</v>
      </c>
      <c r="G8" s="88">
        <v>7357.58</v>
      </c>
      <c r="H8" s="89"/>
      <c r="I8" s="128"/>
      <c r="J8" s="89"/>
      <c r="K8" s="90">
        <v>6582.56</v>
      </c>
      <c r="L8" s="91"/>
      <c r="M8" s="154"/>
      <c r="N8" s="92"/>
      <c r="O8" s="96">
        <v>282.37</v>
      </c>
      <c r="P8" s="94"/>
      <c r="Q8" s="95"/>
      <c r="R8" s="94"/>
      <c r="S8" s="155">
        <v>0</v>
      </c>
      <c r="T8" s="115"/>
      <c r="U8" s="155"/>
      <c r="V8" s="156"/>
      <c r="W8" s="58">
        <v>17809.370000000003</v>
      </c>
      <c r="X8" s="58">
        <v>0</v>
      </c>
      <c r="Y8" s="58"/>
      <c r="Z8" s="59"/>
      <c r="AA8" s="77">
        <v>5325</v>
      </c>
      <c r="AB8" s="157">
        <v>0</v>
      </c>
      <c r="AC8" s="158"/>
      <c r="AD8" s="63"/>
      <c r="AE8" s="64">
        <v>5151</v>
      </c>
      <c r="AF8" s="64">
        <v>0</v>
      </c>
      <c r="AG8" s="159"/>
      <c r="AH8" s="62"/>
      <c r="AI8" s="155">
        <v>7295</v>
      </c>
      <c r="AJ8" s="155">
        <v>0</v>
      </c>
      <c r="AK8" s="155"/>
      <c r="AL8" s="156"/>
      <c r="AM8" s="49">
        <v>0</v>
      </c>
      <c r="AN8" s="49">
        <v>0</v>
      </c>
      <c r="AO8" s="49"/>
      <c r="AP8" s="53"/>
      <c r="AQ8" s="160">
        <v>8381.86</v>
      </c>
      <c r="AR8" s="200">
        <v>0</v>
      </c>
      <c r="AS8" s="200"/>
      <c r="AT8" s="200"/>
      <c r="AU8" s="212">
        <v>0</v>
      </c>
      <c r="AV8" s="212">
        <v>0</v>
      </c>
      <c r="AW8" s="212"/>
      <c r="AX8" s="212"/>
      <c r="AY8" s="130">
        <v>22739</v>
      </c>
      <c r="AZ8" s="130">
        <v>0</v>
      </c>
      <c r="BA8" s="130"/>
      <c r="BB8" s="130"/>
      <c r="BC8" s="145">
        <f>'[3]Resumen'!C8</f>
        <v>0</v>
      </c>
      <c r="BD8" s="137"/>
      <c r="BE8" s="137"/>
      <c r="BF8" s="137"/>
      <c r="BG8" s="262"/>
      <c r="BH8" s="262"/>
      <c r="BI8" s="262"/>
      <c r="BJ8" s="228">
        <f>'[4]Resumen'!C8</f>
        <v>0</v>
      </c>
      <c r="BK8" s="228"/>
      <c r="BL8" s="228"/>
      <c r="BM8" s="228"/>
      <c r="BN8" s="235">
        <f>'[1]Resumen'!C8</f>
        <v>18775.16</v>
      </c>
      <c r="BO8" s="235"/>
      <c r="BP8" s="235"/>
      <c r="BQ8" s="235"/>
      <c r="BR8" s="26">
        <f t="shared" si="0"/>
        <v>1994.501126969511</v>
      </c>
      <c r="BS8" s="43">
        <f t="shared" si="1"/>
        <v>0</v>
      </c>
      <c r="BT8" s="43">
        <f t="shared" si="2"/>
        <v>0</v>
      </c>
      <c r="BU8" s="43">
        <f t="shared" si="3"/>
        <v>0</v>
      </c>
      <c r="BV8" s="43">
        <f t="shared" si="4"/>
        <v>0</v>
      </c>
      <c r="BW8" s="43">
        <f t="shared" si="5"/>
        <v>0</v>
      </c>
      <c r="BX8" s="43">
        <f t="shared" si="6"/>
        <v>0</v>
      </c>
      <c r="BY8" s="43">
        <f t="shared" si="7"/>
        <v>0</v>
      </c>
      <c r="BZ8" s="43">
        <f t="shared" si="8"/>
        <v>0</v>
      </c>
      <c r="CA8" s="43">
        <f t="shared" si="9"/>
        <v>0</v>
      </c>
      <c r="CB8" s="43">
        <f t="shared" si="10"/>
        <v>0.1428571428571429</v>
      </c>
      <c r="CC8" s="43">
        <f t="shared" si="11"/>
        <v>0.2857142857142857</v>
      </c>
      <c r="CD8" s="43">
        <f t="shared" si="12"/>
        <v>0.4285714285714286</v>
      </c>
      <c r="CE8" s="43">
        <f t="shared" si="13"/>
        <v>0.5714285714285714</v>
      </c>
      <c r="CF8" s="43">
        <f t="shared" si="14"/>
        <v>0.7142857142857143</v>
      </c>
      <c r="CG8" s="43">
        <f t="shared" si="20"/>
        <v>0</v>
      </c>
      <c r="CH8" s="43">
        <f t="shared" si="15"/>
        <v>0.8571428571428572</v>
      </c>
      <c r="CI8" s="43">
        <f t="shared" si="16"/>
        <v>1</v>
      </c>
      <c r="CJ8" s="241">
        <f t="shared" si="17"/>
        <v>1034143.6239721309</v>
      </c>
      <c r="CK8" s="241">
        <f t="shared" si="18"/>
        <v>986408.7129209905</v>
      </c>
      <c r="CL8" s="241">
        <f t="shared" si="19"/>
        <v>33498.311724957806</v>
      </c>
    </row>
    <row r="9" spans="1:90" ht="12.75" customHeight="1">
      <c r="A9" s="373"/>
      <c r="B9" s="3" t="s">
        <v>11</v>
      </c>
      <c r="C9" s="7">
        <v>4</v>
      </c>
      <c r="D9" s="37">
        <v>626223.1565091494</v>
      </c>
      <c r="E9" s="152"/>
      <c r="F9" s="153">
        <v>147123.07508079166</v>
      </c>
      <c r="G9" s="88">
        <v>22741.82</v>
      </c>
      <c r="H9" s="89"/>
      <c r="I9" s="128"/>
      <c r="J9" s="89"/>
      <c r="K9" s="90">
        <v>15401.33</v>
      </c>
      <c r="L9" s="91"/>
      <c r="M9" s="154"/>
      <c r="N9" s="92"/>
      <c r="O9" s="96">
        <v>44549.32</v>
      </c>
      <c r="P9" s="94"/>
      <c r="Q9" s="95"/>
      <c r="R9" s="94"/>
      <c r="S9" s="155">
        <v>11154.82</v>
      </c>
      <c r="T9" s="115"/>
      <c r="U9" s="155"/>
      <c r="V9" s="156"/>
      <c r="W9" s="58">
        <v>87253.48000000001</v>
      </c>
      <c r="X9" s="58">
        <v>0</v>
      </c>
      <c r="Y9" s="58"/>
      <c r="Z9" s="59"/>
      <c r="AA9" s="77">
        <v>38353.979999999996</v>
      </c>
      <c r="AB9" s="157">
        <v>0</v>
      </c>
      <c r="AC9" s="158"/>
      <c r="AD9" s="63"/>
      <c r="AE9" s="64">
        <v>0</v>
      </c>
      <c r="AF9" s="64">
        <v>0</v>
      </c>
      <c r="AG9" s="159"/>
      <c r="AH9" s="62"/>
      <c r="AI9" s="155">
        <v>51587.420000000006</v>
      </c>
      <c r="AJ9" s="155">
        <v>0</v>
      </c>
      <c r="AK9" s="155"/>
      <c r="AL9" s="156"/>
      <c r="AM9" s="49">
        <v>20997.82</v>
      </c>
      <c r="AN9" s="49">
        <v>0</v>
      </c>
      <c r="AO9" s="49"/>
      <c r="AP9" s="50"/>
      <c r="AQ9" s="160">
        <v>2369.5</v>
      </c>
      <c r="AR9" s="200">
        <v>0</v>
      </c>
      <c r="AS9" s="200"/>
      <c r="AT9" s="200"/>
      <c r="AU9" s="212">
        <v>0</v>
      </c>
      <c r="AV9" s="212">
        <v>0</v>
      </c>
      <c r="AW9" s="212"/>
      <c r="AX9" s="212"/>
      <c r="AY9" s="130">
        <v>4786.7</v>
      </c>
      <c r="AZ9" s="130">
        <v>0</v>
      </c>
      <c r="BA9" s="130"/>
      <c r="BB9" s="130"/>
      <c r="BC9" s="145">
        <f>'[3]Resumen'!C9</f>
        <v>931198.84</v>
      </c>
      <c r="BD9" s="137"/>
      <c r="BE9" s="137"/>
      <c r="BF9" s="137"/>
      <c r="BG9" s="262"/>
      <c r="BH9" s="262"/>
      <c r="BI9" s="262"/>
      <c r="BJ9" s="228">
        <f>'[4]Resumen'!C9</f>
        <v>0</v>
      </c>
      <c r="BK9" s="228"/>
      <c r="BL9" s="228"/>
      <c r="BM9" s="228"/>
      <c r="BN9" s="235">
        <f>'[1]Resumen'!C9</f>
        <v>2422.05</v>
      </c>
      <c r="BO9" s="235"/>
      <c r="BP9" s="235"/>
      <c r="BQ9" s="235"/>
      <c r="BR9" s="26">
        <f t="shared" si="0"/>
        <v>1997.9397485452369</v>
      </c>
      <c r="BS9" s="43">
        <f t="shared" si="1"/>
        <v>0</v>
      </c>
      <c r="BT9" s="43">
        <f t="shared" si="2"/>
        <v>0</v>
      </c>
      <c r="BU9" s="43">
        <f t="shared" si="3"/>
        <v>0</v>
      </c>
      <c r="BV9" s="43">
        <f t="shared" si="4"/>
        <v>0</v>
      </c>
      <c r="BW9" s="43">
        <f t="shared" si="5"/>
        <v>0</v>
      </c>
      <c r="BX9" s="43">
        <f t="shared" si="6"/>
        <v>0</v>
      </c>
      <c r="BY9" s="43">
        <f t="shared" si="7"/>
        <v>0</v>
      </c>
      <c r="BZ9" s="43">
        <f t="shared" si="8"/>
        <v>0</v>
      </c>
      <c r="CA9" s="43">
        <f t="shared" si="9"/>
        <v>0</v>
      </c>
      <c r="CB9" s="43">
        <f t="shared" si="10"/>
        <v>0</v>
      </c>
      <c r="CC9" s="43">
        <f t="shared" si="11"/>
        <v>0</v>
      </c>
      <c r="CD9" s="43">
        <f t="shared" si="12"/>
        <v>0</v>
      </c>
      <c r="CE9" s="43">
        <f t="shared" si="13"/>
        <v>0.25</v>
      </c>
      <c r="CF9" s="43">
        <f t="shared" si="14"/>
        <v>0.5</v>
      </c>
      <c r="CG9" s="43">
        <f t="shared" si="20"/>
        <v>0</v>
      </c>
      <c r="CH9" s="43">
        <f t="shared" si="15"/>
        <v>0.75</v>
      </c>
      <c r="CI9" s="43">
        <f t="shared" si="16"/>
        <v>1</v>
      </c>
      <c r="CJ9" s="241">
        <f t="shared" si="17"/>
        <v>1719393.2318830094</v>
      </c>
      <c r="CK9" s="241">
        <f t="shared" si="18"/>
        <v>873656.5173931271</v>
      </c>
      <c r="CL9" s="241">
        <f t="shared" si="19"/>
        <v>423662.3138186864</v>
      </c>
    </row>
    <row r="10" spans="1:90" ht="12.75" customHeight="1">
      <c r="A10" s="373"/>
      <c r="B10" s="3" t="s">
        <v>12</v>
      </c>
      <c r="C10" s="7">
        <v>5</v>
      </c>
      <c r="D10" s="37">
        <v>1564545.6307439422</v>
      </c>
      <c r="E10" s="152"/>
      <c r="F10" s="153">
        <v>275838.40370647283</v>
      </c>
      <c r="G10" s="88">
        <v>0</v>
      </c>
      <c r="H10" s="89"/>
      <c r="I10" s="128"/>
      <c r="J10" s="89"/>
      <c r="K10" s="90">
        <v>0</v>
      </c>
      <c r="L10" s="91"/>
      <c r="M10" s="154"/>
      <c r="N10" s="92"/>
      <c r="O10" s="96">
        <v>0</v>
      </c>
      <c r="P10" s="94"/>
      <c r="Q10" s="95"/>
      <c r="R10" s="94"/>
      <c r="S10" s="155">
        <v>0</v>
      </c>
      <c r="T10" s="115"/>
      <c r="U10" s="155"/>
      <c r="V10" s="156"/>
      <c r="W10" s="58">
        <v>74281.9</v>
      </c>
      <c r="X10" s="58">
        <v>0</v>
      </c>
      <c r="Y10" s="58"/>
      <c r="Z10" s="59"/>
      <c r="AA10" s="77">
        <v>0</v>
      </c>
      <c r="AB10" s="157">
        <v>0</v>
      </c>
      <c r="AC10" s="158"/>
      <c r="AD10" s="63"/>
      <c r="AE10" s="64">
        <v>0</v>
      </c>
      <c r="AF10" s="64">
        <v>0</v>
      </c>
      <c r="AG10" s="159"/>
      <c r="AH10" s="62"/>
      <c r="AI10" s="155">
        <v>0</v>
      </c>
      <c r="AJ10" s="155">
        <v>0</v>
      </c>
      <c r="AK10" s="155"/>
      <c r="AL10" s="156"/>
      <c r="AM10" s="49">
        <v>0</v>
      </c>
      <c r="AN10" s="49">
        <v>0</v>
      </c>
      <c r="AO10" s="49"/>
      <c r="AP10" s="50"/>
      <c r="AQ10" s="160">
        <v>94920</v>
      </c>
      <c r="AR10" s="200">
        <v>0</v>
      </c>
      <c r="AS10" s="200"/>
      <c r="AT10" s="200"/>
      <c r="AU10" s="212">
        <v>0</v>
      </c>
      <c r="AV10" s="212">
        <v>0</v>
      </c>
      <c r="AW10" s="212"/>
      <c r="AX10" s="212"/>
      <c r="AY10" s="130">
        <v>16667</v>
      </c>
      <c r="AZ10" s="130">
        <v>0</v>
      </c>
      <c r="BA10" s="130"/>
      <c r="BB10" s="130"/>
      <c r="BC10" s="145">
        <f>'[3]Resumen'!C10</f>
        <v>0</v>
      </c>
      <c r="BD10" s="137"/>
      <c r="BE10" s="137"/>
      <c r="BF10" s="137"/>
      <c r="BG10" s="262"/>
      <c r="BH10" s="262"/>
      <c r="BI10" s="262"/>
      <c r="BJ10" s="228">
        <f>'[4]Resumen'!C10</f>
        <v>113500</v>
      </c>
      <c r="BK10" s="228"/>
      <c r="BL10" s="228"/>
      <c r="BM10" s="228"/>
      <c r="BN10" s="235">
        <f>'[1]Resumen'!C10</f>
        <v>149806.51</v>
      </c>
      <c r="BO10" s="235"/>
      <c r="BP10" s="235"/>
      <c r="BQ10" s="235"/>
      <c r="BR10" s="26">
        <f t="shared" si="0"/>
        <v>1996.8815287911268</v>
      </c>
      <c r="BS10" s="43">
        <f t="shared" si="1"/>
        <v>0</v>
      </c>
      <c r="BT10" s="43">
        <f t="shared" si="2"/>
        <v>0</v>
      </c>
      <c r="BU10" s="43">
        <f t="shared" si="3"/>
        <v>0</v>
      </c>
      <c r="BV10" s="43">
        <f t="shared" si="4"/>
        <v>0</v>
      </c>
      <c r="BW10" s="43">
        <f t="shared" si="5"/>
        <v>0</v>
      </c>
      <c r="BX10" s="43">
        <f t="shared" si="6"/>
        <v>0</v>
      </c>
      <c r="BY10" s="43">
        <f t="shared" si="7"/>
        <v>0</v>
      </c>
      <c r="BZ10" s="43">
        <f t="shared" si="8"/>
        <v>0</v>
      </c>
      <c r="CA10" s="43">
        <f t="shared" si="9"/>
        <v>0</v>
      </c>
      <c r="CB10" s="43">
        <f t="shared" si="10"/>
        <v>0</v>
      </c>
      <c r="CC10" s="43">
        <f t="shared" si="11"/>
        <v>0</v>
      </c>
      <c r="CD10" s="43">
        <f t="shared" si="12"/>
        <v>0.19999999999999996</v>
      </c>
      <c r="CE10" s="43">
        <f t="shared" si="13"/>
        <v>0.4</v>
      </c>
      <c r="CF10" s="43">
        <f t="shared" si="14"/>
        <v>0.6</v>
      </c>
      <c r="CG10" s="43">
        <f t="shared" si="20"/>
        <v>0</v>
      </c>
      <c r="CH10" s="43">
        <f t="shared" si="15"/>
        <v>0.8</v>
      </c>
      <c r="CI10" s="43">
        <f t="shared" si="16"/>
        <v>1</v>
      </c>
      <c r="CJ10" s="241">
        <f t="shared" si="17"/>
        <v>1965930.6793448166</v>
      </c>
      <c r="CK10" s="241">
        <f t="shared" si="18"/>
        <v>1712092.8793215007</v>
      </c>
      <c r="CL10" s="241">
        <f t="shared" si="19"/>
        <v>224469.9969713134</v>
      </c>
    </row>
    <row r="11" spans="1:90" ht="12.75" customHeight="1">
      <c r="A11" s="373"/>
      <c r="B11" s="3" t="s">
        <v>13</v>
      </c>
      <c r="C11" s="7">
        <v>8</v>
      </c>
      <c r="D11" s="37">
        <v>0</v>
      </c>
      <c r="E11" s="152"/>
      <c r="F11" s="153">
        <v>0</v>
      </c>
      <c r="G11" s="88">
        <v>51708.179992</v>
      </c>
      <c r="H11" s="89"/>
      <c r="I11" s="128"/>
      <c r="J11" s="89"/>
      <c r="K11" s="90">
        <v>4151.08</v>
      </c>
      <c r="L11" s="91"/>
      <c r="M11" s="154"/>
      <c r="N11" s="92"/>
      <c r="O11" s="96">
        <v>30862.359060999996</v>
      </c>
      <c r="P11" s="94"/>
      <c r="Q11" s="95"/>
      <c r="R11" s="94"/>
      <c r="S11" s="155">
        <v>0</v>
      </c>
      <c r="T11" s="115"/>
      <c r="U11" s="155"/>
      <c r="V11" s="156"/>
      <c r="W11" s="58">
        <v>0</v>
      </c>
      <c r="X11" s="58">
        <v>0</v>
      </c>
      <c r="Y11" s="58"/>
      <c r="Z11" s="59"/>
      <c r="AA11" s="77">
        <v>0</v>
      </c>
      <c r="AB11" s="157">
        <v>0</v>
      </c>
      <c r="AC11" s="158"/>
      <c r="AD11" s="63"/>
      <c r="AE11" s="64">
        <v>0</v>
      </c>
      <c r="AF11" s="64">
        <v>0</v>
      </c>
      <c r="AG11" s="159"/>
      <c r="AH11" s="62"/>
      <c r="AI11" s="155">
        <v>14365.63</v>
      </c>
      <c r="AJ11" s="155">
        <v>0</v>
      </c>
      <c r="AK11" s="155"/>
      <c r="AL11" s="156"/>
      <c r="AM11" s="49">
        <v>9332.4</v>
      </c>
      <c r="AN11" s="49">
        <v>0</v>
      </c>
      <c r="AO11" s="49"/>
      <c r="AP11" s="50"/>
      <c r="AQ11" s="160">
        <v>9332</v>
      </c>
      <c r="AR11" s="200">
        <v>0</v>
      </c>
      <c r="AS11" s="200"/>
      <c r="AT11" s="200"/>
      <c r="AU11" s="212">
        <v>0</v>
      </c>
      <c r="AV11" s="212">
        <v>0</v>
      </c>
      <c r="AW11" s="212"/>
      <c r="AX11" s="212"/>
      <c r="AY11" s="130">
        <v>0</v>
      </c>
      <c r="AZ11" s="130">
        <v>0</v>
      </c>
      <c r="BA11" s="130"/>
      <c r="BB11" s="130"/>
      <c r="BC11" s="145">
        <f>'[3]Resumen'!C11</f>
        <v>41463</v>
      </c>
      <c r="BD11" s="137"/>
      <c r="BE11" s="137"/>
      <c r="BF11" s="137"/>
      <c r="BG11" s="262"/>
      <c r="BH11" s="262"/>
      <c r="BI11" s="262"/>
      <c r="BJ11" s="228">
        <f>'[4]Resumen'!C11</f>
        <v>31935.4</v>
      </c>
      <c r="BK11" s="228"/>
      <c r="BL11" s="228"/>
      <c r="BM11" s="228"/>
      <c r="BN11" s="235">
        <f>'[1]Resumen'!C11</f>
        <v>0</v>
      </c>
      <c r="BO11" s="235"/>
      <c r="BP11" s="235"/>
      <c r="BQ11" s="235"/>
      <c r="BR11" s="26">
        <f t="shared" si="0"/>
        <v>0</v>
      </c>
      <c r="BS11" s="43">
        <f t="shared" si="1"/>
        <v>0</v>
      </c>
      <c r="BT11" s="43">
        <f t="shared" si="2"/>
        <v>0</v>
      </c>
      <c r="BU11" s="43">
        <f t="shared" si="3"/>
        <v>0</v>
      </c>
      <c r="BV11" s="43">
        <f t="shared" si="4"/>
        <v>0</v>
      </c>
      <c r="BW11" s="43">
        <f t="shared" si="5"/>
        <v>0</v>
      </c>
      <c r="BX11" s="43">
        <f t="shared" si="6"/>
        <v>0</v>
      </c>
      <c r="BY11" s="43">
        <f t="shared" si="7"/>
        <v>0</v>
      </c>
      <c r="BZ11" s="43">
        <f t="shared" si="8"/>
        <v>0</v>
      </c>
      <c r="CA11" s="43">
        <f t="shared" si="9"/>
        <v>0.125</v>
      </c>
      <c r="CB11" s="43">
        <f t="shared" si="10"/>
        <v>0.25</v>
      </c>
      <c r="CC11" s="43">
        <f t="shared" si="11"/>
        <v>0.375</v>
      </c>
      <c r="CD11" s="43">
        <f t="shared" si="12"/>
        <v>0.5</v>
      </c>
      <c r="CE11" s="43">
        <f t="shared" si="13"/>
        <v>0.625</v>
      </c>
      <c r="CF11" s="43">
        <f t="shared" si="14"/>
        <v>0.75</v>
      </c>
      <c r="CG11" s="43">
        <f t="shared" si="20"/>
        <v>0</v>
      </c>
      <c r="CH11" s="43">
        <f t="shared" si="15"/>
        <v>0.875</v>
      </c>
      <c r="CI11" s="43">
        <f t="shared" si="16"/>
        <v>1</v>
      </c>
      <c r="CJ11" s="241">
        <f t="shared" si="17"/>
        <v>160060.38764167234</v>
      </c>
      <c r="CK11" s="241">
        <f t="shared" si="18"/>
        <v>63259.152056213425</v>
      </c>
      <c r="CL11" s="241">
        <f t="shared" si="19"/>
        <v>60433.15153822492</v>
      </c>
    </row>
    <row r="12" spans="1:90" ht="12.75" customHeight="1" thickBot="1">
      <c r="A12" s="373"/>
      <c r="B12" s="10" t="s">
        <v>14</v>
      </c>
      <c r="C12" s="11">
        <v>17</v>
      </c>
      <c r="D12" s="162">
        <v>793536.7407842034</v>
      </c>
      <c r="E12" s="152"/>
      <c r="F12" s="163">
        <v>403574.9418004195</v>
      </c>
      <c r="G12" s="88">
        <v>9410.98</v>
      </c>
      <c r="H12" s="97"/>
      <c r="I12" s="128"/>
      <c r="J12" s="97"/>
      <c r="K12" s="90">
        <v>24691.65</v>
      </c>
      <c r="L12" s="98"/>
      <c r="M12" s="154"/>
      <c r="N12" s="99"/>
      <c r="O12" s="93">
        <v>28613.58</v>
      </c>
      <c r="P12" s="100"/>
      <c r="Q12" s="95"/>
      <c r="R12" s="100"/>
      <c r="S12" s="85">
        <v>29705.16</v>
      </c>
      <c r="T12" s="115"/>
      <c r="U12" s="155"/>
      <c r="V12" s="35"/>
      <c r="W12" s="58">
        <v>29915.59</v>
      </c>
      <c r="X12" s="58">
        <v>0</v>
      </c>
      <c r="Y12" s="58"/>
      <c r="Z12" s="65"/>
      <c r="AA12" s="71">
        <v>33499.41</v>
      </c>
      <c r="AB12" s="157">
        <v>0</v>
      </c>
      <c r="AC12" s="158"/>
      <c r="AD12" s="66"/>
      <c r="AE12" s="64">
        <v>27239.34</v>
      </c>
      <c r="AF12" s="64">
        <v>0</v>
      </c>
      <c r="AG12" s="159"/>
      <c r="AH12" s="67"/>
      <c r="AI12" s="85">
        <v>771.99</v>
      </c>
      <c r="AJ12" s="155">
        <v>0</v>
      </c>
      <c r="AK12" s="155"/>
      <c r="AL12" s="35"/>
      <c r="AM12" s="49">
        <v>0</v>
      </c>
      <c r="AN12" s="49">
        <v>0</v>
      </c>
      <c r="AO12" s="49"/>
      <c r="AP12" s="51"/>
      <c r="AQ12" s="160">
        <v>0</v>
      </c>
      <c r="AR12" s="201">
        <v>0</v>
      </c>
      <c r="AS12" s="201"/>
      <c r="AT12" s="201"/>
      <c r="AU12" s="213">
        <v>0</v>
      </c>
      <c r="AV12" s="213">
        <v>0</v>
      </c>
      <c r="AW12" s="213"/>
      <c r="AX12" s="213"/>
      <c r="AY12" s="131">
        <v>0</v>
      </c>
      <c r="AZ12" s="131">
        <v>0</v>
      </c>
      <c r="BA12" s="131"/>
      <c r="BB12" s="131"/>
      <c r="BC12" s="145">
        <f>'[3]Resumen'!C12</f>
        <v>0</v>
      </c>
      <c r="BD12" s="145"/>
      <c r="BE12" s="138"/>
      <c r="BF12" s="138"/>
      <c r="BG12" s="263"/>
      <c r="BH12" s="263"/>
      <c r="BI12" s="263"/>
      <c r="BJ12" s="229">
        <f>'[4]Resumen'!C12</f>
        <v>36106.51</v>
      </c>
      <c r="BK12" s="229"/>
      <c r="BL12" s="229"/>
      <c r="BM12" s="229"/>
      <c r="BN12" s="236">
        <f>'[1]Resumen'!C12</f>
        <v>0</v>
      </c>
      <c r="BO12" s="236"/>
      <c r="BP12" s="236"/>
      <c r="BQ12" s="236"/>
      <c r="BR12" s="26">
        <f t="shared" si="0"/>
        <v>1992.645817714536</v>
      </c>
      <c r="BS12" s="43">
        <f t="shared" si="1"/>
        <v>0</v>
      </c>
      <c r="BT12" s="43">
        <f t="shared" si="2"/>
        <v>0.17647058823529416</v>
      </c>
      <c r="BU12" s="43">
        <f t="shared" si="3"/>
        <v>0.23529411764705888</v>
      </c>
      <c r="BV12" s="43">
        <f t="shared" si="4"/>
        <v>0.2941176470588235</v>
      </c>
      <c r="BW12" s="43">
        <f t="shared" si="5"/>
        <v>0.3529411764705882</v>
      </c>
      <c r="BX12" s="44">
        <f t="shared" si="6"/>
        <v>0.4117647058823529</v>
      </c>
      <c r="BY12" s="43">
        <f t="shared" si="7"/>
        <v>0.47058823529411764</v>
      </c>
      <c r="BZ12" s="43">
        <f t="shared" si="8"/>
        <v>0.5294117647058824</v>
      </c>
      <c r="CA12" s="43">
        <f t="shared" si="9"/>
        <v>0.5882352941176471</v>
      </c>
      <c r="CB12" s="43">
        <f t="shared" si="10"/>
        <v>0.6470588235294117</v>
      </c>
      <c r="CC12" s="43">
        <f t="shared" si="11"/>
        <v>0.7058823529411764</v>
      </c>
      <c r="CD12" s="43">
        <f t="shared" si="12"/>
        <v>0.7647058823529411</v>
      </c>
      <c r="CE12" s="43">
        <f t="shared" si="13"/>
        <v>0.8235294117647058</v>
      </c>
      <c r="CF12" s="43">
        <f t="shared" si="14"/>
        <v>0.8823529411764706</v>
      </c>
      <c r="CG12" s="43">
        <f t="shared" si="20"/>
        <v>0</v>
      </c>
      <c r="CH12" s="43">
        <f t="shared" si="15"/>
        <v>0.9411764705882353</v>
      </c>
      <c r="CI12" s="43">
        <f t="shared" si="16"/>
        <v>1</v>
      </c>
      <c r="CJ12" s="241">
        <f t="shared" si="17"/>
        <v>967295.5571301717</v>
      </c>
      <c r="CK12" s="241">
        <f t="shared" si="18"/>
        <v>790671.5858459743</v>
      </c>
      <c r="CL12" s="241">
        <f t="shared" si="19"/>
        <v>87506.14581514247</v>
      </c>
    </row>
    <row r="13" spans="1:90" ht="12.75" customHeight="1" thickBot="1">
      <c r="A13" s="374"/>
      <c r="B13" s="13" t="s">
        <v>15</v>
      </c>
      <c r="C13" s="14"/>
      <c r="D13" s="38">
        <v>7366442.985111958</v>
      </c>
      <c r="E13" s="38"/>
      <c r="F13" s="38">
        <v>3156823.1414713804</v>
      </c>
      <c r="G13" s="68">
        <v>266106.528992</v>
      </c>
      <c r="H13" s="68">
        <v>0</v>
      </c>
      <c r="I13" s="68"/>
      <c r="J13" s="68"/>
      <c r="K13" s="117">
        <v>107260.34</v>
      </c>
      <c r="L13" s="117">
        <v>0</v>
      </c>
      <c r="M13" s="117"/>
      <c r="N13" s="117"/>
      <c r="O13" s="69">
        <v>170017.04106100003</v>
      </c>
      <c r="P13" s="69">
        <v>0</v>
      </c>
      <c r="Q13" s="69"/>
      <c r="R13" s="69"/>
      <c r="S13" s="164">
        <v>141552.63</v>
      </c>
      <c r="T13" s="165">
        <v>0</v>
      </c>
      <c r="U13" s="165"/>
      <c r="V13" s="166"/>
      <c r="W13" s="68">
        <v>334246.1400000001</v>
      </c>
      <c r="X13" s="68">
        <v>0</v>
      </c>
      <c r="Y13" s="68"/>
      <c r="Z13" s="68"/>
      <c r="AA13" s="117">
        <v>167868.13</v>
      </c>
      <c r="AB13" s="117">
        <v>0</v>
      </c>
      <c r="AC13" s="117"/>
      <c r="AD13" s="117"/>
      <c r="AE13" s="69">
        <v>132511.28</v>
      </c>
      <c r="AF13" s="69">
        <v>0</v>
      </c>
      <c r="AG13" s="69"/>
      <c r="AH13" s="118"/>
      <c r="AI13" s="164">
        <v>323314.1038769999</v>
      </c>
      <c r="AJ13" s="165">
        <v>0</v>
      </c>
      <c r="AK13" s="165"/>
      <c r="AL13" s="166"/>
      <c r="AM13" s="52">
        <v>91335.93</v>
      </c>
      <c r="AN13" s="191">
        <v>0</v>
      </c>
      <c r="AO13" s="119"/>
      <c r="AP13" s="120"/>
      <c r="AQ13" s="208">
        <v>243514.73</v>
      </c>
      <c r="AR13" s="202">
        <v>0</v>
      </c>
      <c r="AS13" s="202"/>
      <c r="AT13" s="202"/>
      <c r="AU13" s="214">
        <v>0</v>
      </c>
      <c r="AV13" s="214">
        <v>0</v>
      </c>
      <c r="AW13" s="214"/>
      <c r="AX13" s="214"/>
      <c r="AY13" s="132">
        <v>56420.78</v>
      </c>
      <c r="AZ13" s="132">
        <v>0</v>
      </c>
      <c r="BA13" s="132"/>
      <c r="BB13" s="132"/>
      <c r="BC13" s="146">
        <f>+SUM(BC5:BC12)</f>
        <v>1275811.54</v>
      </c>
      <c r="BD13" s="139"/>
      <c r="BE13" s="139"/>
      <c r="BF13" s="139"/>
      <c r="BG13" s="264">
        <f aca="true" t="shared" si="21" ref="BG13:BO13">+SUM(BG5:BG12)</f>
        <v>940000</v>
      </c>
      <c r="BH13" s="264">
        <f t="shared" si="21"/>
        <v>0</v>
      </c>
      <c r="BI13" s="264">
        <f t="shared" si="21"/>
        <v>940000</v>
      </c>
      <c r="BJ13" s="230">
        <f t="shared" si="21"/>
        <v>917175.86</v>
      </c>
      <c r="BK13" s="230">
        <f t="shared" si="21"/>
        <v>0</v>
      </c>
      <c r="BL13" s="230"/>
      <c r="BM13" s="230"/>
      <c r="BN13" s="237">
        <f t="shared" si="21"/>
        <v>1105575.6700000002</v>
      </c>
      <c r="BO13" s="237">
        <f t="shared" si="21"/>
        <v>0</v>
      </c>
      <c r="BP13" s="237"/>
      <c r="BQ13" s="237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242">
        <f>SUM(CJ5:CJ12)</f>
        <v>12904048.580460407</v>
      </c>
      <c r="CK13" s="242">
        <f>SUM(CK5:CK12)</f>
        <v>7386228.325516837</v>
      </c>
      <c r="CL13" s="242">
        <f>SUM(CL5:CL12)</f>
        <v>3845978.920630746</v>
      </c>
    </row>
    <row r="14" spans="1:90" ht="12.75" customHeight="1">
      <c r="A14" s="6"/>
      <c r="B14" s="4" t="s">
        <v>18</v>
      </c>
      <c r="C14" s="15"/>
      <c r="D14" s="40">
        <v>0</v>
      </c>
      <c r="E14" s="197"/>
      <c r="F14" s="78">
        <v>0</v>
      </c>
      <c r="G14" s="105"/>
      <c r="H14" s="105"/>
      <c r="I14" s="105"/>
      <c r="J14" s="105"/>
      <c r="K14" s="106"/>
      <c r="L14" s="107">
        <v>0</v>
      </c>
      <c r="M14" s="107"/>
      <c r="N14" s="106"/>
      <c r="O14" s="108"/>
      <c r="P14" s="108"/>
      <c r="Q14" s="108"/>
      <c r="R14" s="108"/>
      <c r="S14" s="169"/>
      <c r="T14" s="169"/>
      <c r="U14" s="170"/>
      <c r="V14" s="171"/>
      <c r="W14" s="74"/>
      <c r="X14" s="74"/>
      <c r="Y14" s="75"/>
      <c r="Z14" s="74"/>
      <c r="AA14" s="76"/>
      <c r="AB14" s="76"/>
      <c r="AC14" s="172"/>
      <c r="AD14" s="76"/>
      <c r="AE14" s="50"/>
      <c r="AF14" s="50"/>
      <c r="AG14" s="53"/>
      <c r="AH14" s="50"/>
      <c r="AI14" s="170"/>
      <c r="AJ14" s="171"/>
      <c r="AK14" s="171"/>
      <c r="AL14" s="171"/>
      <c r="AM14" s="192">
        <v>0</v>
      </c>
      <c r="AN14" s="86">
        <v>0</v>
      </c>
      <c r="AO14" s="86"/>
      <c r="AP14" s="87"/>
      <c r="AQ14" s="209">
        <v>0</v>
      </c>
      <c r="AR14" s="204">
        <v>0</v>
      </c>
      <c r="AS14" s="204"/>
      <c r="AT14" s="204"/>
      <c r="AU14" s="220">
        <v>0</v>
      </c>
      <c r="AV14" s="216">
        <v>0</v>
      </c>
      <c r="AW14" s="216"/>
      <c r="AX14" s="221"/>
      <c r="AY14" s="129">
        <v>0</v>
      </c>
      <c r="AZ14" s="129">
        <v>0</v>
      </c>
      <c r="BA14" s="129"/>
      <c r="BB14" s="129"/>
      <c r="BC14" s="148"/>
      <c r="BD14" s="144"/>
      <c r="BE14" s="144"/>
      <c r="BF14" s="144"/>
      <c r="BG14" s="262"/>
      <c r="BH14" s="262"/>
      <c r="BI14" s="262"/>
      <c r="BJ14" s="228"/>
      <c r="BK14" s="228"/>
      <c r="BL14" s="228"/>
      <c r="BM14" s="228"/>
      <c r="BN14" s="235"/>
      <c r="BO14" s="235"/>
      <c r="BP14" s="235"/>
      <c r="BQ14" s="235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243"/>
      <c r="CK14" s="243"/>
      <c r="CL14" s="243"/>
    </row>
    <row r="15" spans="1:90" ht="12.75" customHeight="1">
      <c r="A15" s="6"/>
      <c r="B15" s="3" t="s">
        <v>95</v>
      </c>
      <c r="C15" s="7">
        <v>30</v>
      </c>
      <c r="D15" s="37">
        <v>0</v>
      </c>
      <c r="E15" s="152"/>
      <c r="F15" s="153">
        <v>0</v>
      </c>
      <c r="G15" s="88">
        <v>0</v>
      </c>
      <c r="H15" s="89"/>
      <c r="I15" s="128"/>
      <c r="J15" s="89"/>
      <c r="K15" s="90">
        <v>0</v>
      </c>
      <c r="L15" s="91">
        <v>0</v>
      </c>
      <c r="M15" s="154"/>
      <c r="N15" s="92"/>
      <c r="O15" s="96">
        <v>0</v>
      </c>
      <c r="P15" s="94"/>
      <c r="Q15" s="95"/>
      <c r="R15" s="94"/>
      <c r="S15" s="155">
        <v>0</v>
      </c>
      <c r="T15" s="115"/>
      <c r="U15" s="155"/>
      <c r="V15" s="156"/>
      <c r="W15" s="58">
        <v>0</v>
      </c>
      <c r="X15" s="58">
        <v>0</v>
      </c>
      <c r="Y15" s="58"/>
      <c r="Z15" s="59"/>
      <c r="AA15" s="77">
        <v>0</v>
      </c>
      <c r="AB15" s="157">
        <v>0</v>
      </c>
      <c r="AC15" s="158"/>
      <c r="AD15" s="63"/>
      <c r="AE15" s="64">
        <v>0</v>
      </c>
      <c r="AF15" s="64">
        <v>0</v>
      </c>
      <c r="AG15" s="159"/>
      <c r="AH15" s="62"/>
      <c r="AI15" s="155">
        <v>0</v>
      </c>
      <c r="AJ15" s="155">
        <v>0</v>
      </c>
      <c r="AK15" s="155"/>
      <c r="AL15" s="156"/>
      <c r="AM15" s="49">
        <v>0</v>
      </c>
      <c r="AN15" s="49">
        <v>0</v>
      </c>
      <c r="AO15" s="49"/>
      <c r="AP15" s="50"/>
      <c r="AQ15" s="160">
        <v>0</v>
      </c>
      <c r="AR15" s="200">
        <v>0</v>
      </c>
      <c r="AS15" s="200"/>
      <c r="AT15" s="200"/>
      <c r="AU15" s="212">
        <v>0</v>
      </c>
      <c r="AV15" s="212">
        <v>0</v>
      </c>
      <c r="AW15" s="212"/>
      <c r="AX15" s="212"/>
      <c r="AY15" s="130">
        <v>0</v>
      </c>
      <c r="AZ15" s="130">
        <v>0</v>
      </c>
      <c r="BA15" s="130"/>
      <c r="BB15" s="130"/>
      <c r="BC15" s="147">
        <f>'[3]Resumen'!C15</f>
        <v>0</v>
      </c>
      <c r="BD15" s="137"/>
      <c r="BE15" s="137"/>
      <c r="BF15" s="137"/>
      <c r="BG15" s="262"/>
      <c r="BH15" s="262"/>
      <c r="BI15" s="262"/>
      <c r="BJ15" s="228">
        <f>'[4]Resumen'!C15</f>
        <v>0</v>
      </c>
      <c r="BK15" s="228"/>
      <c r="BL15" s="228"/>
      <c r="BM15" s="228"/>
      <c r="BN15" s="235">
        <f>'[1]Resumen'!C15</f>
        <v>2482078.3499999996</v>
      </c>
      <c r="BO15" s="235"/>
      <c r="BP15" s="235"/>
      <c r="BQ15" s="235"/>
      <c r="BR15" s="26">
        <f>IF(D15=0,0,2001-(D15-F15)*C15/D15)</f>
        <v>0</v>
      </c>
      <c r="BS15" s="43">
        <f>IF((1-($CJ$2-$BR15)/$C15)&gt;0,(1-($CJ$2-$BR15)/$C15),0)</f>
        <v>0</v>
      </c>
      <c r="BT15" s="43">
        <f>IF((1-($CJ$2-G$2)/$C15)&gt;0,(1-($CJ$2-G$2)/$C15),0)</f>
        <v>0.5333333333333333</v>
      </c>
      <c r="BU15" s="43">
        <f>IF((1-($CJ$2-K$2)/$C15)&gt;0,(1-($CJ$2-K$2)/$C15),0)</f>
        <v>0.5666666666666667</v>
      </c>
      <c r="BV15" s="43">
        <f>IF((1-($CJ$2-O$2)/$C15)&gt;0,(1-($CJ$2-O$2)/$C15),0)</f>
        <v>0.6</v>
      </c>
      <c r="BW15" s="43">
        <f>IF((1-($CJ$2-S$2)/$C15)&gt;0,(1-($CJ$2-S$2)/$C15),0)</f>
        <v>0.6333333333333333</v>
      </c>
      <c r="BX15" s="43">
        <f>IF((1-($CJ$2-W$2)/$C15)&gt;0,(1-($CJ$2-W$2)/$C15),0)</f>
        <v>0.6666666666666667</v>
      </c>
      <c r="BY15" s="43">
        <f>IF((1-($CJ$2-AA$2)/$C15)&gt;0,(1-($CJ$2-AA$2)/$C15),0)</f>
        <v>0.7</v>
      </c>
      <c r="BZ15" s="43">
        <f>IF((1-($CJ$2-AE$2)/$C15)&gt;0,(1-($CJ$2-AE$2)/$C15),0)</f>
        <v>0.7333333333333334</v>
      </c>
      <c r="CA15" s="43">
        <f>IF((1-($CJ$2-AI$2)/$C15)&gt;0,(1-($CJ$2-AI$2)/$C15),0)</f>
        <v>0.7666666666666666</v>
      </c>
      <c r="CB15" s="43">
        <f>IF((1-($CJ$2-AM$2)/$C15)&gt;0,(1-($CJ$2-AM$2)/$C15),0)</f>
        <v>0.8</v>
      </c>
      <c r="CC15" s="43">
        <f>IF((1-($CJ$2-AQ$2)/$C15)&gt;0,(1-($CJ$2-AQ$2)/$C15),0)</f>
        <v>0.8333333333333334</v>
      </c>
      <c r="CD15" s="43">
        <f>IF((1-($CJ$2-AU$2)/$C15)&gt;0,(1-($CJ$2-AU$2)/$C15),0)</f>
        <v>0.8666666666666667</v>
      </c>
      <c r="CE15" s="43">
        <f>IF((1-($CJ$2-AY$2)/$C15)&gt;0,(1-($CJ$2-AY$2)/$C15),0)</f>
        <v>0.9</v>
      </c>
      <c r="CF15" s="43">
        <f>IF((1-($CJ$2-BC$2)/$C15)&gt;0,(1-($CJ$2-BC$2)/$C15),0)</f>
        <v>0.9333333333333333</v>
      </c>
      <c r="CG15" s="43">
        <f>IF(BG15=0,0,1-($CJ$2-(2014.5-(BG15-BI15)*C15/BG15))/C15)</f>
        <v>0</v>
      </c>
      <c r="CH15" s="43">
        <f>IF((1-($CJ$2-BJ$2)/$C15)&gt;0,(1-($CJ$2-BJ$2)/$C15),0)</f>
        <v>0.9666666666666667</v>
      </c>
      <c r="CI15" s="43">
        <f>IF((1-($CJ$2-BN$2)/$C15)&gt;0,(1-($CJ$2-BN$2)/$C15),0)</f>
        <v>1</v>
      </c>
      <c r="CJ15" s="241">
        <f>D15-E15+(G15-I15)*G$61+(K15-M15)*K$61+(O15-Q15)*O$61+(S15-U15)*S$61+(W15-Y15)*W$61+(AA15-AC15)*AA$61+(AE15-AG15)*AE$61+(AI15-AK15)*AI$61+(AM15-AO15)*AM$61+(AQ15-AS15)*$AQ$61+(AU15-AW15)*$AU$61+(AY15-BA15)*$AY$61+(BC15-BE15)*$BC$61+(BJ15-BL15)*$BJ$61+BG15+(BN15-BP15)*$BN$61</f>
        <v>2049858.7948906256</v>
      </c>
      <c r="CK15" s="241">
        <f>CJ15-(IF(BS15=0,0,D15-E15)+IF(BT15=0,0,(G15-I15)*G$61)+IF(BU15=0,0,(K15-M15)*K$61)+IF(BV15=0,0,(O15-Q15)*O$61)+IF(BW15=0,0,(S15-U15)*S$61)+IF(BX15=0,0,(W15-Y15)*W$61)+IF(BY15=0,0,(AA15-AC15)*AA$61)+IF(BZ15=0,0,(AE15-AG15)*AE$61)+IF(CA15=0,0,(AI15-AK15)*AI$61)+IF(CB15=0,0,(AM15-AO15)*AM$61)+IF(CC15=0,0,(AQ15-AS15)*$AQ$61)+IF(CD15=0,0,(AU15-AW15)*$AU$61)+IF(CE15=0,0,(AY15-BA15)*$AY$61)++IF(CF15=0,0,(BC15-BE15)*$BC$61)+IF(CH15=0,0,(BJ15-BL15)*$BC$61)+IF(CG15=0,0,BG15)+IF(CI15=0,0,(BN15-BP15)*$BC$61))</f>
        <v>145754.3957678869</v>
      </c>
      <c r="CL15" s="241">
        <f>(D15-E15)*BS15+((G15-H15-(I15-J15))*G$61)*BT15+((K15-L15-(M15-N15))*K$61)*BU15+((O15-P15-(Q15-R15))*O$61)*BV15+((S15-T15-(U15-V15))*S$61)*BW15+((W15-X15-(Y15-Z15))*W$61)*BX15+((AA15-AB15-(AC15-AD15))*AA$61)*BY15+((AE15-AF15-(AG15-AH15))*AE$61)*BZ15+((AI15-AJ15-(AK15-AL15))*AI$61)*CA15+((AM15-AN15-(AO15-AP15))*$AM$61)*CB15+((AQ15-AR15-(AS15-AT15))*$AQ$61)*CC15+((AU15-AV15-(AW15-AX15))*$AU$61)*CD15+((AY15-AZ15-(BA15-BB15))*$AY$61)*CE15+((BC15-BD15-(BF15-BR15))*$BC$61)*CF15+((BJ15-BK15-(BL15-BM15))*$BC$61)*CH15+(BG15-BH15)*CG15+((BN15-BO15-(BP15-BQ15))*$BC$61)*CI15</f>
        <v>1904104.3991227387</v>
      </c>
    </row>
    <row r="16" spans="1:90" ht="12.75" customHeight="1">
      <c r="A16" s="6"/>
      <c r="B16" s="3" t="s">
        <v>96</v>
      </c>
      <c r="C16" s="7">
        <v>30</v>
      </c>
      <c r="D16" s="37">
        <v>0</v>
      </c>
      <c r="E16" s="152"/>
      <c r="F16" s="153">
        <v>0</v>
      </c>
      <c r="G16" s="88">
        <v>0</v>
      </c>
      <c r="H16" s="89"/>
      <c r="I16" s="128"/>
      <c r="J16" s="89"/>
      <c r="K16" s="90">
        <v>0</v>
      </c>
      <c r="L16" s="91">
        <v>0</v>
      </c>
      <c r="M16" s="154"/>
      <c r="N16" s="92"/>
      <c r="O16" s="96">
        <v>0</v>
      </c>
      <c r="P16" s="94"/>
      <c r="Q16" s="95"/>
      <c r="R16" s="94"/>
      <c r="S16" s="155">
        <v>0</v>
      </c>
      <c r="T16" s="115"/>
      <c r="U16" s="155"/>
      <c r="V16" s="156"/>
      <c r="W16" s="58">
        <v>0</v>
      </c>
      <c r="X16" s="58">
        <v>0</v>
      </c>
      <c r="Y16" s="58"/>
      <c r="Z16" s="59"/>
      <c r="AA16" s="77">
        <v>0</v>
      </c>
      <c r="AB16" s="157">
        <v>0</v>
      </c>
      <c r="AC16" s="158"/>
      <c r="AD16" s="63"/>
      <c r="AE16" s="64">
        <v>0</v>
      </c>
      <c r="AF16" s="64">
        <v>0</v>
      </c>
      <c r="AG16" s="159"/>
      <c r="AH16" s="62"/>
      <c r="AI16" s="155">
        <v>0</v>
      </c>
      <c r="AJ16" s="155">
        <v>0</v>
      </c>
      <c r="AK16" s="155"/>
      <c r="AL16" s="156"/>
      <c r="AM16" s="49">
        <v>0</v>
      </c>
      <c r="AN16" s="49">
        <v>0</v>
      </c>
      <c r="AO16" s="49"/>
      <c r="AP16" s="50"/>
      <c r="AQ16" s="160">
        <v>0</v>
      </c>
      <c r="AR16" s="200">
        <v>0</v>
      </c>
      <c r="AS16" s="200"/>
      <c r="AT16" s="200"/>
      <c r="AU16" s="212">
        <v>0</v>
      </c>
      <c r="AV16" s="212">
        <v>0</v>
      </c>
      <c r="AW16" s="212"/>
      <c r="AX16" s="212"/>
      <c r="AY16" s="130">
        <v>0</v>
      </c>
      <c r="AZ16" s="130">
        <v>0</v>
      </c>
      <c r="BA16" s="130"/>
      <c r="BB16" s="130"/>
      <c r="BC16" s="147">
        <f>'[3]Resumen'!C16</f>
        <v>0</v>
      </c>
      <c r="BD16" s="137"/>
      <c r="BE16" s="137"/>
      <c r="BF16" s="137"/>
      <c r="BG16" s="262"/>
      <c r="BH16" s="262"/>
      <c r="BI16" s="262"/>
      <c r="BJ16" s="228">
        <f>'[4]Resumen'!C16</f>
        <v>0</v>
      </c>
      <c r="BK16" s="228"/>
      <c r="BL16" s="228"/>
      <c r="BM16" s="228"/>
      <c r="BN16" s="235">
        <f>'[1]Resumen'!C16</f>
        <v>2388601.21</v>
      </c>
      <c r="BO16" s="235"/>
      <c r="BP16" s="235"/>
      <c r="BQ16" s="235"/>
      <c r="BR16" s="26">
        <f>IF(D16=0,0,2001-(D16-F16)*C16/D16)</f>
        <v>0</v>
      </c>
      <c r="BS16" s="43">
        <f>IF((1-($CJ$2-$BR16)/$C16)&gt;0,(1-($CJ$2-$BR16)/$C16),0)</f>
        <v>0</v>
      </c>
      <c r="BT16" s="43">
        <f>IF((1-($CJ$2-G$2)/$C16)&gt;0,(1-($CJ$2-G$2)/$C16),0)</f>
        <v>0.5333333333333333</v>
      </c>
      <c r="BU16" s="43">
        <f>IF((1-($CJ$2-K$2)/$C16)&gt;0,(1-($CJ$2-K$2)/$C16),0)</f>
        <v>0.5666666666666667</v>
      </c>
      <c r="BV16" s="43">
        <f>IF((1-($CJ$2-O$2)/$C16)&gt;0,(1-($CJ$2-O$2)/$C16),0)</f>
        <v>0.6</v>
      </c>
      <c r="BW16" s="43">
        <f>IF((1-($CJ$2-S$2)/$C16)&gt;0,(1-($CJ$2-S$2)/$C16),0)</f>
        <v>0.6333333333333333</v>
      </c>
      <c r="BX16" s="43">
        <f>IF((1-($CJ$2-W$2)/$C16)&gt;0,(1-($CJ$2-W$2)/$C16),0)</f>
        <v>0.6666666666666667</v>
      </c>
      <c r="BY16" s="43">
        <f>IF((1-($CJ$2-AA$2)/$C16)&gt;0,(1-($CJ$2-AA$2)/$C16),0)</f>
        <v>0.7</v>
      </c>
      <c r="BZ16" s="43">
        <f>IF((1-($CJ$2-AE$2)/$C16)&gt;0,(1-($CJ$2-AE$2)/$C16),0)</f>
        <v>0.7333333333333334</v>
      </c>
      <c r="CA16" s="43">
        <f>IF((1-($CJ$2-AI$2)/$C16)&gt;0,(1-($CJ$2-AI$2)/$C16),0)</f>
        <v>0.7666666666666666</v>
      </c>
      <c r="CB16" s="43">
        <f>IF((1-($CJ$2-AM$2)/$C16)&gt;0,(1-($CJ$2-AM$2)/$C16),0)</f>
        <v>0.8</v>
      </c>
      <c r="CC16" s="43">
        <f>IF((1-($CJ$2-AQ$2)/$C16)&gt;0,(1-($CJ$2-AQ$2)/$C16),0)</f>
        <v>0.8333333333333334</v>
      </c>
      <c r="CD16" s="43">
        <f>IF((1-($CJ$2-AU$2)/$C16)&gt;0,(1-($CJ$2-AU$2)/$C16),0)</f>
        <v>0.8666666666666667</v>
      </c>
      <c r="CE16" s="43">
        <f>IF((1-($CJ$2-AY$2)/$C16)&gt;0,(1-($CJ$2-AY$2)/$C16),0)</f>
        <v>0.9</v>
      </c>
      <c r="CF16" s="43">
        <f>IF((1-($CJ$2-BC$2)/$C16)&gt;0,(1-($CJ$2-BC$2)/$C16),0)</f>
        <v>0.9333333333333333</v>
      </c>
      <c r="CG16" s="43">
        <f>IF(BG16=0,0,1-($CJ$2-(2014.5-(BG16-BI16)*C16/BG16))/C16)</f>
        <v>0</v>
      </c>
      <c r="CH16" s="43">
        <f>IF((1-($CJ$2-BJ$2)/$C16)&gt;0,(1-($CJ$2-BJ$2)/$C16),0)</f>
        <v>0.9666666666666667</v>
      </c>
      <c r="CI16" s="43">
        <f>IF((1-($CJ$2-BN$2)/$C16)&gt;0,(1-($CJ$2-BN$2)/$C16),0)</f>
        <v>1</v>
      </c>
      <c r="CJ16" s="241">
        <f>D16-E16+(G16-I16)*G$61+(K16-M16)*K$61+(O16-Q16)*O$61+(S16-U16)*S$61+(W16-Y16)*W$61+(AA16-AC16)*AA$61+(AE16-AG16)*AE$61+(AI16-AK16)*AI$61+(AM16-AO16)*AM$61+(AQ16-AS16)*$AQ$61+(AU16-AW16)*$AU$61+(AY16-BA16)*$AY$61+(BC16-BE16)*$BC$61+(BJ16-BL16)*$BJ$61+BG16+(BN16-BP16)*$BN$61</f>
        <v>1972659.403682761</v>
      </c>
      <c r="CK16" s="241">
        <f>CJ16-(IF(BS16=0,0,D16-E16)+IF(BT16=0,0,(G16-I16)*G$61)+IF(BU16=0,0,(K16-M16)*K$61)+IF(BV16=0,0,(O16-Q16)*O$61)+IF(BW16=0,0,(S16-U16)*S$61)+IF(BX16=0,0,(W16-Y16)*W$61)+IF(BY16=0,0,(AA16-AC16)*AA$61)+IF(BZ16=0,0,(AE16-AG16)*AE$61)+IF(CA16=0,0,(AI16-AK16)*AI$61)+IF(CB16=0,0,(AM16-AO16)*AM$61)+IF(CC16=0,0,(AQ16-AS16)*$AQ$61)+IF(CD16=0,0,(AU16-AW16)*$AU$61)+IF(CE16=0,0,(AY16-BA16)*$AY$61)++IF(CF16=0,0,(BC16-BE16)*$BC$61)+IF(CH16=0,0,(BJ16-BL16)*$BC$61)+IF(CG16=0,0,BG16)+IF(CI16=0,0,(BN16-BP16)*$BC$61))</f>
        <v>140265.1637060505</v>
      </c>
      <c r="CL16" s="241">
        <f>(D16-E16)*BS16+((G16-H16-(I16-J16))*G$61)*BT16+((K16-L16-(M16-N16))*K$61)*BU16+((O16-P16-(Q16-R16))*O$61)*BV16+((S16-T16-(U16-V16))*S$61)*BW16+((W16-X16-(Y16-Z16))*W$61)*BX16+((AA16-AB16-(AC16-AD16))*AA$61)*BY16+((AE16-AF16-(AG16-AH16))*AE$61)*BZ16+((AI16-AJ16-(AK16-AL16))*AI$61)*CA16+((AM16-AN16-(AO16-AP16))*$AM$61)*CB16+((AQ16-AR16-(AS16-AT16))*$AQ$61)*CC16+((AU16-AV16-(AW16-AX16))*$AU$61)*CD16+((AY16-AZ16-(BA16-BB16))*$AY$61)*CE16+((BC16-BD16-(BF16-BR16))*$BC$61)*CF16+((BJ16-BK16-(BL16-BM16))*$BC$61)*CH16+(BG16-BH16)*CG16+((BN16-BO16-(BP16-BQ16))*$BC$61)*CI16</f>
        <v>1832394.2399767104</v>
      </c>
    </row>
    <row r="17" spans="1:90" ht="12.75" customHeight="1">
      <c r="A17" s="6"/>
      <c r="B17" s="3" t="s">
        <v>97</v>
      </c>
      <c r="C17" s="7">
        <v>30</v>
      </c>
      <c r="D17" s="37">
        <v>0</v>
      </c>
      <c r="E17" s="152"/>
      <c r="F17" s="153">
        <v>0</v>
      </c>
      <c r="G17" s="88">
        <v>0</v>
      </c>
      <c r="H17" s="89"/>
      <c r="I17" s="128"/>
      <c r="J17" s="89"/>
      <c r="K17" s="90">
        <v>0</v>
      </c>
      <c r="L17" s="91">
        <v>0</v>
      </c>
      <c r="M17" s="154"/>
      <c r="N17" s="92"/>
      <c r="O17" s="96">
        <v>0</v>
      </c>
      <c r="P17" s="94"/>
      <c r="Q17" s="95"/>
      <c r="R17" s="94"/>
      <c r="S17" s="155">
        <v>0</v>
      </c>
      <c r="T17" s="115"/>
      <c r="U17" s="155"/>
      <c r="V17" s="156"/>
      <c r="W17" s="58">
        <v>0</v>
      </c>
      <c r="X17" s="58">
        <v>0</v>
      </c>
      <c r="Y17" s="58"/>
      <c r="Z17" s="59"/>
      <c r="AA17" s="77">
        <v>0</v>
      </c>
      <c r="AB17" s="157">
        <v>0</v>
      </c>
      <c r="AC17" s="158"/>
      <c r="AD17" s="63"/>
      <c r="AE17" s="64">
        <v>0</v>
      </c>
      <c r="AF17" s="64">
        <v>0</v>
      </c>
      <c r="AG17" s="159"/>
      <c r="AH17" s="62"/>
      <c r="AI17" s="155">
        <v>0</v>
      </c>
      <c r="AJ17" s="155">
        <v>0</v>
      </c>
      <c r="AK17" s="155"/>
      <c r="AL17" s="156"/>
      <c r="AM17" s="49">
        <v>0</v>
      </c>
      <c r="AN17" s="49">
        <v>0</v>
      </c>
      <c r="AO17" s="49"/>
      <c r="AP17" s="50"/>
      <c r="AQ17" s="160">
        <v>0</v>
      </c>
      <c r="AR17" s="200">
        <v>0</v>
      </c>
      <c r="AS17" s="200"/>
      <c r="AT17" s="200"/>
      <c r="AU17" s="212">
        <v>0</v>
      </c>
      <c r="AV17" s="212">
        <v>0</v>
      </c>
      <c r="AW17" s="212"/>
      <c r="AX17" s="212"/>
      <c r="AY17" s="130">
        <v>0</v>
      </c>
      <c r="AZ17" s="130">
        <v>0</v>
      </c>
      <c r="BA17" s="130"/>
      <c r="BB17" s="130"/>
      <c r="BC17" s="147">
        <f>'[3]Resumen'!C17</f>
        <v>882092.27</v>
      </c>
      <c r="BD17" s="137"/>
      <c r="BE17" s="137"/>
      <c r="BF17" s="137"/>
      <c r="BG17" s="262"/>
      <c r="BH17" s="262"/>
      <c r="BI17" s="262"/>
      <c r="BJ17" s="228">
        <f>'[4]Resumen'!C17</f>
        <v>0</v>
      </c>
      <c r="BK17" s="228"/>
      <c r="BL17" s="228"/>
      <c r="BM17" s="228"/>
      <c r="BN17" s="235">
        <f>'[1]Resumen'!C17</f>
        <v>5584871.63</v>
      </c>
      <c r="BO17" s="235"/>
      <c r="BP17" s="235"/>
      <c r="BQ17" s="235"/>
      <c r="BR17" s="26">
        <f>IF(D17=0,0,2001-(D17-F17)*C17/D17)</f>
        <v>0</v>
      </c>
      <c r="BS17" s="43">
        <f>IF((1-($CJ$2-$BR17)/$C17)&gt;0,(1-($CJ$2-$BR17)/$C17),0)</f>
        <v>0</v>
      </c>
      <c r="BT17" s="43">
        <f>IF((1-($CJ$2-G$2)/$C17)&gt;0,(1-($CJ$2-G$2)/$C17),0)</f>
        <v>0.5333333333333333</v>
      </c>
      <c r="BU17" s="43">
        <f>IF((1-($CJ$2-K$2)/$C17)&gt;0,(1-($CJ$2-K$2)/$C17),0)</f>
        <v>0.5666666666666667</v>
      </c>
      <c r="BV17" s="43">
        <f>IF((1-($CJ$2-O$2)/$C17)&gt;0,(1-($CJ$2-O$2)/$C17),0)</f>
        <v>0.6</v>
      </c>
      <c r="BW17" s="43">
        <f>IF((1-($CJ$2-S$2)/$C17)&gt;0,(1-($CJ$2-S$2)/$C17),0)</f>
        <v>0.6333333333333333</v>
      </c>
      <c r="BX17" s="43">
        <f>IF((1-($CJ$2-W$2)/$C17)&gt;0,(1-($CJ$2-W$2)/$C17),0)</f>
        <v>0.6666666666666667</v>
      </c>
      <c r="BY17" s="43">
        <f>IF((1-($CJ$2-AA$2)/$C17)&gt;0,(1-($CJ$2-AA$2)/$C17),0)</f>
        <v>0.7</v>
      </c>
      <c r="BZ17" s="43">
        <f>IF((1-($CJ$2-AE$2)/$C17)&gt;0,(1-($CJ$2-AE$2)/$C17),0)</f>
        <v>0.7333333333333334</v>
      </c>
      <c r="CA17" s="43">
        <f>IF((1-($CJ$2-AI$2)/$C17)&gt;0,(1-($CJ$2-AI$2)/$C17),0)</f>
        <v>0.7666666666666666</v>
      </c>
      <c r="CB17" s="43">
        <f>IF((1-($CJ$2-AM$2)/$C17)&gt;0,(1-($CJ$2-AM$2)/$C17),0)</f>
        <v>0.8</v>
      </c>
      <c r="CC17" s="43">
        <f>IF((1-($CJ$2-AQ$2)/$C17)&gt;0,(1-($CJ$2-AQ$2)/$C17),0)</f>
        <v>0.8333333333333334</v>
      </c>
      <c r="CD17" s="43">
        <f>IF((1-($CJ$2-AU$2)/$C17)&gt;0,(1-($CJ$2-AU$2)/$C17),0)</f>
        <v>0.8666666666666667</v>
      </c>
      <c r="CE17" s="43">
        <f>IF((1-($CJ$2-AY$2)/$C17)&gt;0,(1-($CJ$2-AY$2)/$C17),0)</f>
        <v>0.9</v>
      </c>
      <c r="CF17" s="43">
        <f>IF((1-($CJ$2-BC$2)/$C17)&gt;0,(1-($CJ$2-BC$2)/$C17),0)</f>
        <v>0.9333333333333333</v>
      </c>
      <c r="CG17" s="43">
        <f>IF(BG17=0,0,1-($CJ$2-(2014.5-(BG17-BI17)*C17/BG17))/C17)</f>
        <v>0</v>
      </c>
      <c r="CH17" s="43">
        <f>IF((1-($CJ$2-BJ$2)/$C17)&gt;0,(1-($CJ$2-BJ$2)/$C17),0)</f>
        <v>0.9666666666666667</v>
      </c>
      <c r="CI17" s="43">
        <f>IF((1-($CJ$2-BN$2)/$C17)&gt;0,(1-($CJ$2-BN$2)/$C17),0)</f>
        <v>1</v>
      </c>
      <c r="CJ17" s="241">
        <f>D17-E17+(G17-I17)*G$61+(K17-M17)*K$61+(O17-Q17)*O$61+(S17-U17)*S$61+(W17-Y17)*W$61+(AA17-AC17)*AA$61+(AE17-AG17)*AE$61+(AI17-AK17)*AI$61+(AM17-AO17)*AM$61+(AQ17-AS17)*$AQ$61+(AU17-AW17)*$AU$61+(AY17-BA17)*$AY$61+(BC17-BE17)*$BC$61+(BJ17-BL17)*$BJ$61+BG17+(BN17-BP17)*$BN$61</f>
        <v>5289032.878768637</v>
      </c>
      <c r="CK17" s="241">
        <f>CJ17-(IF(BS17=0,0,D17-E17)+IF(BT17=0,0,(G17-I17)*G$61)+IF(BU17=0,0,(K17-M17)*K$61)+IF(BV17=0,0,(O17-Q17)*O$61)+IF(BW17=0,0,(S17-U17)*S$61)+IF(BX17=0,0,(W17-Y17)*W$61)+IF(BY17=0,0,(AA17-AC17)*AA$61)+IF(BZ17=0,0,(AE17-AG17)*AE$61)+IF(CA17=0,0,(AI17-AK17)*AI$61)+IF(CB17=0,0,(AM17-AO17)*AM$61)+IF(CC17=0,0,(AQ17-AS17)*$AQ$61)+IF(CD17=0,0,(AU17-AW17)*$AU$61)+IF(CE17=0,0,(AY17-BA17)*$AY$61)++IF(CF17=0,0,(BC17-BE17)*$BC$61)+IF(CH17=0,0,(BJ17-BL17)*$BC$61)+IF(CG17=0,0,BG17)+IF(CI17=0,0,(BN17-BP17)*$BC$61))</f>
        <v>327958.86152097676</v>
      </c>
      <c r="CL17" s="241">
        <f>(D17-E17)*BS17+((G17-H17-(I17-J17))*G$61)*BT17+((K17-L17-(M17-N17))*K$61)*BU17+((O17-P17-(Q17-R17))*O$61)*BV17+((S17-T17-(U17-V17))*S$61)*BW17+((W17-X17-(Y17-Z17))*W$61)*BX17+((AA17-AB17-(AC17-AD17))*AA$61)*BY17+((AE17-AF17-(AG17-AH17))*AE$61)*BZ17+((AI17-AJ17-(AK17-AL17))*AI$61)*CA17+((AM17-AN17-(AO17-AP17))*$AM$61)*CB17+((AQ17-AR17-(AS17-AT17))*$AQ$61)*CC17+((AU17-AV17-(AW17-AX17))*$AU$61)*CD17+((AY17-AZ17-(BA17-BB17))*$AY$61)*CE17+((BC17-BD17-(BF17-BR17))*$BC$61)*CF17+((BJ17-BK17-(BL17-BM17))*$BC$61)*CH17+(BG17-BH17)*CG17+((BN17-BO17-(BP17-BQ17))*$BC$61)*CI17</f>
        <v>4915961.399650686</v>
      </c>
    </row>
    <row r="18" spans="1:90" ht="12.75" customHeight="1">
      <c r="A18" s="6"/>
      <c r="B18" s="4" t="s">
        <v>19</v>
      </c>
      <c r="C18" s="15"/>
      <c r="D18" s="78">
        <v>0</v>
      </c>
      <c r="E18" s="110"/>
      <c r="F18" s="78">
        <v>0</v>
      </c>
      <c r="G18" s="105"/>
      <c r="H18" s="105"/>
      <c r="I18" s="105"/>
      <c r="J18" s="105"/>
      <c r="K18" s="106"/>
      <c r="L18" s="107">
        <v>0</v>
      </c>
      <c r="M18" s="107"/>
      <c r="N18" s="106"/>
      <c r="O18" s="108"/>
      <c r="P18" s="108"/>
      <c r="Q18" s="108"/>
      <c r="R18" s="108"/>
      <c r="S18" s="169"/>
      <c r="T18" s="169"/>
      <c r="U18" s="170"/>
      <c r="V18" s="171"/>
      <c r="W18" s="75"/>
      <c r="X18" s="74"/>
      <c r="Y18" s="75"/>
      <c r="Z18" s="74"/>
      <c r="AA18" s="76"/>
      <c r="AB18" s="76"/>
      <c r="AC18" s="172"/>
      <c r="AD18" s="76"/>
      <c r="AE18" s="50"/>
      <c r="AF18" s="50"/>
      <c r="AG18" s="53"/>
      <c r="AH18" s="50"/>
      <c r="AI18" s="170"/>
      <c r="AJ18" s="171"/>
      <c r="AK18" s="171"/>
      <c r="AL18" s="171"/>
      <c r="AM18" s="192">
        <v>0</v>
      </c>
      <c r="AN18" s="86">
        <v>0</v>
      </c>
      <c r="AO18" s="86"/>
      <c r="AP18" s="87"/>
      <c r="AQ18" s="209">
        <v>0</v>
      </c>
      <c r="AR18" s="204">
        <v>0</v>
      </c>
      <c r="AS18" s="204"/>
      <c r="AT18" s="204"/>
      <c r="AU18" s="220">
        <v>0</v>
      </c>
      <c r="AV18" s="216">
        <v>0</v>
      </c>
      <c r="AW18" s="216"/>
      <c r="AX18" s="221"/>
      <c r="AY18" s="129">
        <v>0</v>
      </c>
      <c r="AZ18" s="129">
        <v>0</v>
      </c>
      <c r="BA18" s="129"/>
      <c r="BB18" s="129"/>
      <c r="BC18" s="148"/>
      <c r="BD18" s="144"/>
      <c r="BE18" s="144"/>
      <c r="BF18" s="144"/>
      <c r="BG18" s="262"/>
      <c r="BH18" s="262"/>
      <c r="BI18" s="262"/>
      <c r="BJ18" s="228"/>
      <c r="BK18" s="228"/>
      <c r="BL18" s="228"/>
      <c r="BM18" s="228"/>
      <c r="BN18" s="235"/>
      <c r="BO18" s="235"/>
      <c r="BP18" s="235"/>
      <c r="BQ18" s="235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243"/>
      <c r="CK18" s="243"/>
      <c r="CL18" s="243"/>
    </row>
    <row r="19" spans="1:93" ht="12.75" customHeight="1">
      <c r="A19" s="6"/>
      <c r="B19" s="3" t="s">
        <v>20</v>
      </c>
      <c r="C19" s="7">
        <v>30</v>
      </c>
      <c r="D19" s="37">
        <v>20631115.423739497</v>
      </c>
      <c r="E19" s="152"/>
      <c r="F19" s="153">
        <v>11427451.59935529</v>
      </c>
      <c r="G19" s="88">
        <v>275088</v>
      </c>
      <c r="H19" s="89"/>
      <c r="I19" s="128"/>
      <c r="J19" s="89"/>
      <c r="K19" s="90">
        <v>838585.51</v>
      </c>
      <c r="L19" s="91">
        <v>252735</v>
      </c>
      <c r="M19" s="154"/>
      <c r="N19" s="92"/>
      <c r="O19" s="96">
        <v>682132.64</v>
      </c>
      <c r="P19" s="94"/>
      <c r="Q19" s="95"/>
      <c r="R19" s="94"/>
      <c r="S19" s="155">
        <v>853048</v>
      </c>
      <c r="T19" s="115"/>
      <c r="U19" s="155"/>
      <c r="V19" s="156"/>
      <c r="W19" s="58">
        <v>1150963.24</v>
      </c>
      <c r="X19" s="58">
        <v>0</v>
      </c>
      <c r="Y19" s="58"/>
      <c r="Z19" s="59"/>
      <c r="AA19" s="77">
        <v>1286599.07</v>
      </c>
      <c r="AB19" s="157">
        <v>255770.07</v>
      </c>
      <c r="AC19" s="158"/>
      <c r="AD19" s="63"/>
      <c r="AE19" s="64">
        <v>1756704.5</v>
      </c>
      <c r="AF19" s="64">
        <v>0</v>
      </c>
      <c r="AG19" s="159"/>
      <c r="AH19" s="62"/>
      <c r="AI19" s="155">
        <v>3549323.0099999965</v>
      </c>
      <c r="AJ19" s="155">
        <v>0</v>
      </c>
      <c r="AK19" s="155"/>
      <c r="AL19" s="156"/>
      <c r="AM19" s="49">
        <v>1341910.8899999994</v>
      </c>
      <c r="AN19" s="49">
        <v>0</v>
      </c>
      <c r="AO19" s="49"/>
      <c r="AP19" s="53"/>
      <c r="AQ19" s="160">
        <v>1605662.6499999997</v>
      </c>
      <c r="AR19" s="200">
        <v>0</v>
      </c>
      <c r="AS19" s="200"/>
      <c r="AT19" s="200"/>
      <c r="AU19" s="212">
        <v>974437.2</v>
      </c>
      <c r="AV19" s="212">
        <v>0</v>
      </c>
      <c r="AW19" s="212"/>
      <c r="AX19" s="212"/>
      <c r="AY19" s="130">
        <v>2945753.829999998</v>
      </c>
      <c r="AZ19" s="130">
        <v>0</v>
      </c>
      <c r="BA19" s="130"/>
      <c r="BB19" s="130"/>
      <c r="BC19" s="147">
        <f>'[3]Resumen'!C19</f>
        <v>1470098.0800000005</v>
      </c>
      <c r="BD19" s="137"/>
      <c r="BE19" s="137"/>
      <c r="BF19" s="137"/>
      <c r="BG19" s="262">
        <f>+BH19+726319.84</f>
        <v>2828060.8582160217</v>
      </c>
      <c r="BH19" s="262">
        <v>2101741.018216022</v>
      </c>
      <c r="BI19" s="262">
        <f>1049501.95+206250+329221.56+314738.6</f>
        <v>1899712.1099999999</v>
      </c>
      <c r="BJ19" s="228">
        <f>'[4]Resumen'!C19</f>
        <v>1038342.7200000007</v>
      </c>
      <c r="BK19" s="228"/>
      <c r="BL19" s="228"/>
      <c r="BM19" s="228"/>
      <c r="BN19" s="235">
        <f>'[1]Resumen'!C19</f>
        <v>2936315.89</v>
      </c>
      <c r="BO19" s="235"/>
      <c r="BP19" s="235"/>
      <c r="BQ19" s="235"/>
      <c r="BR19" s="26">
        <f aca="true" t="shared" si="22" ref="BR19:BR31">IF(D19=0,0,2001-(D19-F19)*C19/D19)</f>
        <v>1987.6168208038905</v>
      </c>
      <c r="BS19" s="43">
        <f aca="true" t="shared" si="23" ref="BS19:BS31">IF((1-($CJ$2-$BR19)/$C19)&gt;0,(1-($CJ$2-$BR19)/$C19),0)</f>
        <v>0.053894026796350136</v>
      </c>
      <c r="BT19" s="43">
        <f aca="true" t="shared" si="24" ref="BT19:BT31">IF((1-($CJ$2-G$2)/$C19)&gt;0,(1-($CJ$2-G$2)/$C19),0)</f>
        <v>0.5333333333333333</v>
      </c>
      <c r="BU19" s="43">
        <f aca="true" t="shared" si="25" ref="BU19:BU31">IF((1-($CJ$2-K$2)/$C19)&gt;0,(1-($CJ$2-K$2)/$C19),0)</f>
        <v>0.5666666666666667</v>
      </c>
      <c r="BV19" s="43">
        <f aca="true" t="shared" si="26" ref="BV19:BV31">IF((1-($CJ$2-O$2)/$C19)&gt;0,(1-($CJ$2-O$2)/$C19),0)</f>
        <v>0.6</v>
      </c>
      <c r="BW19" s="43">
        <f aca="true" t="shared" si="27" ref="BW19:BW31">IF((1-($CJ$2-S$2)/$C19)&gt;0,(1-($CJ$2-S$2)/$C19),0)</f>
        <v>0.6333333333333333</v>
      </c>
      <c r="BX19" s="43">
        <f aca="true" t="shared" si="28" ref="BX19:BX31">IF((1-($CJ$2-W$2)/$C19)&gt;0,(1-($CJ$2-W$2)/$C19),0)</f>
        <v>0.6666666666666667</v>
      </c>
      <c r="BY19" s="43">
        <f aca="true" t="shared" si="29" ref="BY19:BY31">IF((1-($CJ$2-AA$2)/$C19)&gt;0,(1-($CJ$2-AA$2)/$C19),0)</f>
        <v>0.7</v>
      </c>
      <c r="BZ19" s="43">
        <f aca="true" t="shared" si="30" ref="BZ19:BZ31">IF((1-($CJ$2-AE$2)/$C19)&gt;0,(1-($CJ$2-AE$2)/$C19),0)</f>
        <v>0.7333333333333334</v>
      </c>
      <c r="CA19" s="43">
        <f aca="true" t="shared" si="31" ref="CA19:CA31">IF((1-($CJ$2-AI$2)/$C19)&gt;0,(1-($CJ$2-AI$2)/$C19),0)</f>
        <v>0.7666666666666666</v>
      </c>
      <c r="CB19" s="43">
        <f aca="true" t="shared" si="32" ref="CB19:CB31">IF((1-($CJ$2-AM$2)/$C19)&gt;0,(1-($CJ$2-AM$2)/$C19),0)</f>
        <v>0.8</v>
      </c>
      <c r="CC19" s="43">
        <f aca="true" t="shared" si="33" ref="CC19:CC31">IF((1-($CJ$2-AQ$2)/$C19)&gt;0,(1-($CJ$2-AQ$2)/$C19),0)</f>
        <v>0.8333333333333334</v>
      </c>
      <c r="CD19" s="43">
        <f aca="true" t="shared" si="34" ref="CD19:CD31">IF((1-($CJ$2-AU$2)/$C19)&gt;0,(1-($CJ$2-AU$2)/$C19),0)</f>
        <v>0.8666666666666667</v>
      </c>
      <c r="CE19" s="43">
        <f aca="true" t="shared" si="35" ref="CE19:CE31">IF((1-($CJ$2-AY$2)/$C19)&gt;0,(1-($CJ$2-AY$2)/$C19),0)</f>
        <v>0.9</v>
      </c>
      <c r="CF19" s="43">
        <f aca="true" t="shared" si="36" ref="CF19:CF31">IF((1-($CJ$2-BC$2)/$C19)&gt;0,(1-($CJ$2-BC$2)/$C19),0)</f>
        <v>0.9333333333333333</v>
      </c>
      <c r="CG19" s="43">
        <f aca="true" t="shared" si="37" ref="CG19:CG31">IF(BG19=0,0,1-($CJ$2-(2014.5-(BG19-BI19)*C19/BG19))/C19)</f>
        <v>0.6217366440262367</v>
      </c>
      <c r="CH19" s="43">
        <f aca="true" t="shared" si="38" ref="CH19:CH31">IF((1-($CJ$2-BJ$2)/$C19)&gt;0,(1-($CJ$2-BJ$2)/$C19),0)</f>
        <v>0.9666666666666667</v>
      </c>
      <c r="CI19" s="43">
        <f aca="true" t="shared" si="39" ref="CI19:CI31">IF((1-($CJ$2-BN$2)/$C19)&gt;0,(1-($CJ$2-BN$2)/$C19),0)</f>
        <v>1</v>
      </c>
      <c r="CJ19" s="241">
        <f aca="true" t="shared" si="40" ref="CJ19:CJ31">D19-E19+(G19-I19)*G$61+(K19-M19)*K$61+(O19-Q19)*O$61+(S19-U19)*S$61+(W19-Y19)*W$61+(AA19-AC19)*AA$61+(AE19-AG19)*AE$61+(AI19-AK19)*AI$61+(AM19-AO19)*AM$61+(AQ19-AS19)*$AQ$61+(AU19-AW19)*$AU$61+(AY19-BA19)*$AY$61+(BC19-BE19)*$BC$61+(BJ19-BL19)*$BJ$61+BG19+(BN19-BP19)*$BN$61</f>
        <v>41295600.426031746</v>
      </c>
      <c r="CK19" s="241">
        <f aca="true" t="shared" si="41" ref="CK19:CK31">CJ19-(IF(BS19=0,0,D19-E19)+IF(BT19=0,0,(G19-I19)*G$61)+IF(BU19=0,0,(K19-M19)*K$61)+IF(BV19=0,0,(O19-Q19)*O$61)+IF(BW19=0,0,(S19-U19)*S$61)+IF(BX19=0,0,(W19-Y19)*W$61)+IF(BY19=0,0,(AA19-AC19)*AA$61)+IF(BZ19=0,0,(AE19-AG19)*AE$61)+IF(CA19=0,0,(AI19-AK19)*AI$61)+IF(CB19=0,0,(AM19-AO19)*AM$61)+IF(CC19=0,0,(AQ19-AS19)*$AQ$61)+IF(CD19=0,0,(AU19-AW19)*$AU$61)+IF(CE19=0,0,(AY19-BA19)*$AY$61)++IF(CF19=0,0,(BC19-BE19)*$BC$61)+IF(CH19=0,0,(BJ19-BL19)*$BC$61)+IF(CG19=0,0,BG19)+IF(CI19=0,0,(BN19-BP19)*$BC$61))</f>
        <v>25367.45490229875</v>
      </c>
      <c r="CL19" s="241">
        <f aca="true" t="shared" si="42" ref="CL19:CL31">(D19-E19)*BS19+((G19-H19-(I19-J19))*G$61)*BT19+((K19-L19-(M19-N19))*K$61)*BU19+((O19-P19-(Q19-R19))*O$61)*BV19+((S19-T19-(U19-V19))*S$61)*BW19+((W19-X19-(Y19-Z19))*W$61)*BX19+((AA19-AB19-(AC19-AD19))*AA$61)*BY19+((AE19-AF19-(AG19-AH19))*AE$61)*BZ19+((AI19-AJ19-(AK19-AL19))*AI$61)*CA19+((AM19-AN19-(AO19-AP19))*$AM$61)*CB19+((AQ19-AR19-(AS19-AT19))*$AQ$61)*CC19+((AU19-AV19-(AW19-AX19))*$AU$61)*CD19+((AY19-AZ19-(BA19-BB19))*$AY$61)*CE19+((BC19-BD19-(BF19-BR19))*$BC$61)*CF19+((BJ19-BK19-(BL19-BM19))*$BC$61)*CH19+(BG19-BH19)*CG19+((BN19-BO19-(BP19-BQ19))*$BC$61)*CI19</f>
        <v>15607376.843484499</v>
      </c>
      <c r="CM19">
        <f>+IF(BS19=0,D19-E19,0)+IF(BT19=0,(G19-I19)*$G$61,0)+IF(BU19=0,(K19-M19)*$K$61,0)+IF(BV19=0,(O19-Q19)*$O$61,0)+IF(BW19=0,(S19-U19)*$S$61,0)</f>
        <v>0</v>
      </c>
      <c r="CN19">
        <f>IF(BS19=0,0,D19-E19)+IF(BT19=0,0,(G19-I19)*G$61)+IF(BU19=0,0,(K19-M19)*K$61)+IF(BV19=0,0,(O19-Q19)*O$61)+IF(BW19=0,0,(S19-U19)*S$61)+IF(BX19=0,0,(W19-Y19)*W$61)+IF(BY19=0,0,(AA19-AC19)*AA$61)+IF(BZ19=0,0,(AE19-AG19)*AE$61)+IF(CA19=0,0,(AI19-AK19)*AI$61)+IF(CB19=0,0,(AM19-AO19)*AM$61)+IF(CC19=0,0,(AQ19-AS19)*$AQ$61)+IF(CD19=0,0,(AU19-AW19)*$AU$61)+IF(CE19=0,0,(AY19-BA19)*$AY$61)+IF(CF19=0,0,(BC19-BE19)*$BC$61)</f>
        <v>35393048.00113344</v>
      </c>
      <c r="CO19" s="224">
        <f>+D19-E19+(G19-I19)*G$61+(K19-M19)*K$61+(O19-Q19)*O$61+(S19-U19)*S$61+(W19-Y19)*W$61+(AA19-AC19)*AA$61+(AE19-AG19)*AE$61+(AI19-AK19)*AI$61+(AM19-AO19)*AM$61+(AQ19-AS19)*$AQ$61+(AU19-AW19)*$AU$61+(AY19-BA19)*$AY$61+(BC19-BE19)*$BC$61</f>
        <v>35393048.00113344</v>
      </c>
    </row>
    <row r="20" spans="1:90" ht="12.75" customHeight="1">
      <c r="A20" s="6" t="s">
        <v>60</v>
      </c>
      <c r="B20" s="3" t="s">
        <v>21</v>
      </c>
      <c r="C20" s="7">
        <v>30</v>
      </c>
      <c r="D20" s="37">
        <v>20319163.888809633</v>
      </c>
      <c r="E20" s="152"/>
      <c r="F20" s="153">
        <v>11254485.314634677</v>
      </c>
      <c r="G20" s="88">
        <v>81953.06180000001</v>
      </c>
      <c r="H20" s="89"/>
      <c r="I20" s="128"/>
      <c r="J20" s="89"/>
      <c r="K20" s="90">
        <v>480527.24</v>
      </c>
      <c r="L20" s="91">
        <v>0</v>
      </c>
      <c r="M20" s="154"/>
      <c r="N20" s="92"/>
      <c r="O20" s="96">
        <v>359813.26</v>
      </c>
      <c r="P20" s="94"/>
      <c r="Q20" s="95"/>
      <c r="R20" s="94"/>
      <c r="S20" s="155">
        <v>329504</v>
      </c>
      <c r="T20" s="115"/>
      <c r="U20" s="155"/>
      <c r="V20" s="156"/>
      <c r="W20" s="58">
        <v>210021.37999999998</v>
      </c>
      <c r="X20" s="58">
        <v>0</v>
      </c>
      <c r="Y20" s="58"/>
      <c r="Z20" s="59"/>
      <c r="AA20" s="77">
        <v>443891</v>
      </c>
      <c r="AB20" s="157">
        <v>0</v>
      </c>
      <c r="AC20" s="158"/>
      <c r="AD20" s="63"/>
      <c r="AE20" s="64">
        <v>422858.36</v>
      </c>
      <c r="AF20" s="64">
        <v>0</v>
      </c>
      <c r="AG20" s="159"/>
      <c r="AH20" s="62"/>
      <c r="AI20" s="155">
        <v>219533.05</v>
      </c>
      <c r="AJ20" s="155">
        <v>0</v>
      </c>
      <c r="AK20" s="155"/>
      <c r="AL20" s="156"/>
      <c r="AM20" s="49">
        <v>325380.67999999993</v>
      </c>
      <c r="AN20" s="49">
        <v>0</v>
      </c>
      <c r="AO20" s="49"/>
      <c r="AP20" s="50"/>
      <c r="AQ20" s="160">
        <v>361263.1100000003</v>
      </c>
      <c r="AR20" s="200">
        <v>0</v>
      </c>
      <c r="AS20" s="200"/>
      <c r="AT20" s="200"/>
      <c r="AU20" s="212">
        <v>277474.0099999998</v>
      </c>
      <c r="AV20" s="212">
        <v>0</v>
      </c>
      <c r="AW20" s="212"/>
      <c r="AX20" s="212"/>
      <c r="AY20" s="130">
        <v>696693.8299999995</v>
      </c>
      <c r="AZ20" s="130">
        <v>0</v>
      </c>
      <c r="BA20" s="130"/>
      <c r="BB20" s="130"/>
      <c r="BC20" s="147">
        <f>'[3]Resumen'!C20</f>
        <v>871356.4600000002</v>
      </c>
      <c r="BD20" s="137"/>
      <c r="BE20" s="137"/>
      <c r="BF20" s="137"/>
      <c r="BG20" s="262"/>
      <c r="BH20" s="262"/>
      <c r="BI20" s="262"/>
      <c r="BJ20" s="228">
        <f>'[4]Resumen'!C20</f>
        <v>1635346.59</v>
      </c>
      <c r="BK20" s="228"/>
      <c r="BL20" s="228"/>
      <c r="BM20" s="228"/>
      <c r="BN20" s="235">
        <f>'[1]Resumen'!C20</f>
        <v>1677625.9800000002</v>
      </c>
      <c r="BO20" s="235"/>
      <c r="BP20" s="235"/>
      <c r="BQ20" s="235"/>
      <c r="BR20" s="26">
        <f t="shared" si="22"/>
        <v>1987.616557713036</v>
      </c>
      <c r="BS20" s="43">
        <f t="shared" si="23"/>
        <v>0.05388525710119818</v>
      </c>
      <c r="BT20" s="43">
        <f t="shared" si="24"/>
        <v>0.5333333333333333</v>
      </c>
      <c r="BU20" s="43">
        <f t="shared" si="25"/>
        <v>0.5666666666666667</v>
      </c>
      <c r="BV20" s="43">
        <f t="shared" si="26"/>
        <v>0.6</v>
      </c>
      <c r="BW20" s="43">
        <f t="shared" si="27"/>
        <v>0.6333333333333333</v>
      </c>
      <c r="BX20" s="43">
        <f t="shared" si="28"/>
        <v>0.6666666666666667</v>
      </c>
      <c r="BY20" s="43">
        <f t="shared" si="29"/>
        <v>0.7</v>
      </c>
      <c r="BZ20" s="43">
        <f t="shared" si="30"/>
        <v>0.7333333333333334</v>
      </c>
      <c r="CA20" s="43">
        <f t="shared" si="31"/>
        <v>0.7666666666666666</v>
      </c>
      <c r="CB20" s="43">
        <f t="shared" si="32"/>
        <v>0.8</v>
      </c>
      <c r="CC20" s="43">
        <f t="shared" si="33"/>
        <v>0.8333333333333334</v>
      </c>
      <c r="CD20" s="43">
        <f t="shared" si="34"/>
        <v>0.8666666666666667</v>
      </c>
      <c r="CE20" s="43">
        <f t="shared" si="35"/>
        <v>0.9</v>
      </c>
      <c r="CF20" s="43">
        <f t="shared" si="36"/>
        <v>0.9333333333333333</v>
      </c>
      <c r="CG20" s="43">
        <f t="shared" si="37"/>
        <v>0</v>
      </c>
      <c r="CH20" s="43">
        <f t="shared" si="38"/>
        <v>0.9666666666666667</v>
      </c>
      <c r="CI20" s="43">
        <f t="shared" si="39"/>
        <v>1</v>
      </c>
      <c r="CJ20" s="241">
        <f t="shared" si="40"/>
        <v>26746285.71266031</v>
      </c>
      <c r="CK20" s="241">
        <f t="shared" si="41"/>
        <v>-133100.20271573216</v>
      </c>
      <c r="CL20" s="241">
        <f t="shared" si="42"/>
        <v>6643786.405477368</v>
      </c>
    </row>
    <row r="21" spans="1:90" ht="12.75" customHeight="1">
      <c r="A21" s="6" t="s">
        <v>61</v>
      </c>
      <c r="B21" s="3" t="s">
        <v>22</v>
      </c>
      <c r="C21" s="7">
        <v>30</v>
      </c>
      <c r="D21" s="37">
        <v>149580.82704669842</v>
      </c>
      <c r="E21" s="152"/>
      <c r="F21" s="153">
        <v>82851.68652041591</v>
      </c>
      <c r="G21" s="88">
        <v>0</v>
      </c>
      <c r="H21" s="89"/>
      <c r="I21" s="128"/>
      <c r="J21" s="89"/>
      <c r="K21" s="90">
        <v>0</v>
      </c>
      <c r="L21" s="91">
        <v>0</v>
      </c>
      <c r="M21" s="154"/>
      <c r="N21" s="92"/>
      <c r="O21" s="96">
        <v>0</v>
      </c>
      <c r="P21" s="94"/>
      <c r="Q21" s="95"/>
      <c r="R21" s="94"/>
      <c r="S21" s="155">
        <v>0</v>
      </c>
      <c r="T21" s="115"/>
      <c r="U21" s="155"/>
      <c r="V21" s="156"/>
      <c r="W21" s="58">
        <v>0</v>
      </c>
      <c r="X21" s="58">
        <v>0</v>
      </c>
      <c r="Y21" s="58"/>
      <c r="Z21" s="59"/>
      <c r="AA21" s="77">
        <v>133700</v>
      </c>
      <c r="AB21" s="157">
        <v>133700</v>
      </c>
      <c r="AC21" s="158"/>
      <c r="AD21" s="63"/>
      <c r="AE21" s="64">
        <v>0</v>
      </c>
      <c r="AF21" s="64">
        <v>0</v>
      </c>
      <c r="AG21" s="159"/>
      <c r="AH21" s="62"/>
      <c r="AI21" s="155">
        <v>0</v>
      </c>
      <c r="AJ21" s="155">
        <v>0</v>
      </c>
      <c r="AK21" s="155"/>
      <c r="AL21" s="156"/>
      <c r="AM21" s="49">
        <v>0</v>
      </c>
      <c r="AN21" s="49">
        <v>0</v>
      </c>
      <c r="AO21" s="49"/>
      <c r="AP21" s="50"/>
      <c r="AQ21" s="160">
        <v>0</v>
      </c>
      <c r="AR21" s="200">
        <v>0</v>
      </c>
      <c r="AS21" s="200"/>
      <c r="AT21" s="200"/>
      <c r="AU21" s="212">
        <v>0</v>
      </c>
      <c r="AV21" s="212">
        <v>0</v>
      </c>
      <c r="AW21" s="212"/>
      <c r="AX21" s="212"/>
      <c r="AY21" s="130">
        <v>0</v>
      </c>
      <c r="AZ21" s="130">
        <v>0</v>
      </c>
      <c r="BA21" s="130"/>
      <c r="BB21" s="130"/>
      <c r="BC21" s="147">
        <f>'[3]Resumen'!C21</f>
        <v>0</v>
      </c>
      <c r="BD21" s="137"/>
      <c r="BE21" s="137"/>
      <c r="BF21" s="137"/>
      <c r="BG21" s="262">
        <v>70991.85</v>
      </c>
      <c r="BH21" s="262"/>
      <c r="BI21" s="262">
        <v>49694.3</v>
      </c>
      <c r="BJ21" s="228">
        <f>'[4]Resumen'!C21</f>
        <v>0</v>
      </c>
      <c r="BK21" s="228"/>
      <c r="BL21" s="228"/>
      <c r="BM21" s="228"/>
      <c r="BN21" s="235">
        <f>'[1]Resumen'!C21</f>
        <v>0</v>
      </c>
      <c r="BO21" s="235"/>
      <c r="BP21" s="235"/>
      <c r="BQ21" s="235"/>
      <c r="BR21" s="26">
        <f t="shared" si="22"/>
        <v>1987.6167726485194</v>
      </c>
      <c r="BS21" s="43">
        <f t="shared" si="23"/>
        <v>0.05389242161731245</v>
      </c>
      <c r="BT21" s="43">
        <f t="shared" si="24"/>
        <v>0.5333333333333333</v>
      </c>
      <c r="BU21" s="43">
        <f t="shared" si="25"/>
        <v>0.5666666666666667</v>
      </c>
      <c r="BV21" s="43">
        <f t="shared" si="26"/>
        <v>0.6</v>
      </c>
      <c r="BW21" s="43">
        <f t="shared" si="27"/>
        <v>0.6333333333333333</v>
      </c>
      <c r="BX21" s="43">
        <f t="shared" si="28"/>
        <v>0.6666666666666667</v>
      </c>
      <c r="BY21" s="43">
        <f t="shared" si="29"/>
        <v>0.7</v>
      </c>
      <c r="BZ21" s="43">
        <f t="shared" si="30"/>
        <v>0.7333333333333334</v>
      </c>
      <c r="CA21" s="43">
        <f t="shared" si="31"/>
        <v>0.7666666666666666</v>
      </c>
      <c r="CB21" s="43">
        <f t="shared" si="32"/>
        <v>0.8</v>
      </c>
      <c r="CC21" s="43">
        <f t="shared" si="33"/>
        <v>0.8333333333333334</v>
      </c>
      <c r="CD21" s="43">
        <f t="shared" si="34"/>
        <v>0.8666666666666667</v>
      </c>
      <c r="CE21" s="43">
        <f t="shared" si="35"/>
        <v>0.9</v>
      </c>
      <c r="CF21" s="43">
        <f t="shared" si="36"/>
        <v>0.9333333333333333</v>
      </c>
      <c r="CG21" s="43">
        <f t="shared" si="37"/>
        <v>0.6500000704306179</v>
      </c>
      <c r="CH21" s="43">
        <f t="shared" si="38"/>
        <v>0.9666666666666667</v>
      </c>
      <c r="CI21" s="43">
        <f t="shared" si="39"/>
        <v>1</v>
      </c>
      <c r="CJ21" s="241">
        <f t="shared" si="40"/>
        <v>336252.69188789546</v>
      </c>
      <c r="CK21" s="241">
        <f t="shared" si="41"/>
        <v>0</v>
      </c>
      <c r="CL21" s="241">
        <f t="shared" si="42"/>
        <v>55629.11090893806</v>
      </c>
    </row>
    <row r="22" spans="1:90" ht="12.75" customHeight="1">
      <c r="A22" s="6"/>
      <c r="B22" s="3" t="s">
        <v>23</v>
      </c>
      <c r="C22" s="7">
        <v>30</v>
      </c>
      <c r="D22" s="37">
        <v>0</v>
      </c>
      <c r="E22" s="152"/>
      <c r="F22" s="153">
        <v>0</v>
      </c>
      <c r="G22" s="88">
        <v>0</v>
      </c>
      <c r="H22" s="89"/>
      <c r="I22" s="128"/>
      <c r="J22" s="89"/>
      <c r="K22" s="90">
        <v>7945</v>
      </c>
      <c r="L22" s="91">
        <v>0</v>
      </c>
      <c r="M22" s="154"/>
      <c r="N22" s="92"/>
      <c r="O22" s="96">
        <v>11509.8</v>
      </c>
      <c r="P22" s="94"/>
      <c r="Q22" s="95"/>
      <c r="R22" s="94"/>
      <c r="S22" s="155">
        <v>67325</v>
      </c>
      <c r="T22" s="115"/>
      <c r="U22" s="155"/>
      <c r="V22" s="156"/>
      <c r="W22" s="58">
        <v>56607.36</v>
      </c>
      <c r="X22" s="58">
        <v>0</v>
      </c>
      <c r="Y22" s="58"/>
      <c r="Z22" s="59"/>
      <c r="AA22" s="77">
        <v>26335</v>
      </c>
      <c r="AB22" s="157">
        <v>0</v>
      </c>
      <c r="AC22" s="158"/>
      <c r="AD22" s="63"/>
      <c r="AE22" s="64">
        <v>117016</v>
      </c>
      <c r="AF22" s="64">
        <v>0</v>
      </c>
      <c r="AG22" s="159"/>
      <c r="AH22" s="62"/>
      <c r="AI22" s="155">
        <v>177430.08</v>
      </c>
      <c r="AJ22" s="155">
        <v>0</v>
      </c>
      <c r="AK22" s="155"/>
      <c r="AL22" s="156"/>
      <c r="AM22" s="49">
        <v>419033.792</v>
      </c>
      <c r="AN22" s="49">
        <v>0</v>
      </c>
      <c r="AO22" s="49"/>
      <c r="AP22" s="50"/>
      <c r="AQ22" s="160">
        <v>15078.509999999998</v>
      </c>
      <c r="AR22" s="200">
        <v>0</v>
      </c>
      <c r="AS22" s="200"/>
      <c r="AT22" s="200"/>
      <c r="AU22" s="212">
        <v>12954.53</v>
      </c>
      <c r="AV22" s="212">
        <v>0</v>
      </c>
      <c r="AW22" s="212"/>
      <c r="AX22" s="212"/>
      <c r="AY22" s="130">
        <v>358492.62</v>
      </c>
      <c r="AZ22" s="130">
        <v>0</v>
      </c>
      <c r="BA22" s="130"/>
      <c r="BB22" s="130"/>
      <c r="BC22" s="147">
        <f>'[3]Resumen'!C22</f>
        <v>169979.92999999996</v>
      </c>
      <c r="BD22" s="137"/>
      <c r="BE22" s="137"/>
      <c r="BF22" s="137"/>
      <c r="BG22" s="262"/>
      <c r="BH22" s="262"/>
      <c r="BI22" s="262"/>
      <c r="BJ22" s="228">
        <f>'[4]Resumen'!C22</f>
        <v>60736.35</v>
      </c>
      <c r="BK22" s="228"/>
      <c r="BL22" s="228"/>
      <c r="BM22" s="228"/>
      <c r="BN22" s="235">
        <f>'[1]Resumen'!C22</f>
        <v>71213.51999999999</v>
      </c>
      <c r="BO22" s="235"/>
      <c r="BP22" s="235"/>
      <c r="BQ22" s="235"/>
      <c r="BR22" s="26">
        <f t="shared" si="22"/>
        <v>0</v>
      </c>
      <c r="BS22" s="43">
        <f t="shared" si="23"/>
        <v>0</v>
      </c>
      <c r="BT22" s="43">
        <f t="shared" si="24"/>
        <v>0.5333333333333333</v>
      </c>
      <c r="BU22" s="43">
        <f t="shared" si="25"/>
        <v>0.5666666666666667</v>
      </c>
      <c r="BV22" s="43">
        <f t="shared" si="26"/>
        <v>0.6</v>
      </c>
      <c r="BW22" s="43">
        <f t="shared" si="27"/>
        <v>0.6333333333333333</v>
      </c>
      <c r="BX22" s="43">
        <f t="shared" si="28"/>
        <v>0.6666666666666667</v>
      </c>
      <c r="BY22" s="43">
        <f t="shared" si="29"/>
        <v>0.7</v>
      </c>
      <c r="BZ22" s="43">
        <f t="shared" si="30"/>
        <v>0.7333333333333334</v>
      </c>
      <c r="CA22" s="43">
        <f t="shared" si="31"/>
        <v>0.7666666666666666</v>
      </c>
      <c r="CB22" s="43">
        <f t="shared" si="32"/>
        <v>0.8</v>
      </c>
      <c r="CC22" s="43">
        <f t="shared" si="33"/>
        <v>0.8333333333333334</v>
      </c>
      <c r="CD22" s="43">
        <f t="shared" si="34"/>
        <v>0.8666666666666667</v>
      </c>
      <c r="CE22" s="43">
        <f t="shared" si="35"/>
        <v>0.9</v>
      </c>
      <c r="CF22" s="43">
        <f t="shared" si="36"/>
        <v>0.9333333333333333</v>
      </c>
      <c r="CG22" s="43">
        <f t="shared" si="37"/>
        <v>0</v>
      </c>
      <c r="CH22" s="43">
        <f t="shared" si="38"/>
        <v>0.9666666666666667</v>
      </c>
      <c r="CI22" s="43">
        <f t="shared" si="39"/>
        <v>1</v>
      </c>
      <c r="CJ22" s="241">
        <f t="shared" si="40"/>
        <v>1145355.7280638216</v>
      </c>
      <c r="CK22" s="241">
        <f t="shared" si="41"/>
        <v>-4420.26831399207</v>
      </c>
      <c r="CL22" s="241">
        <f t="shared" si="42"/>
        <v>944501.7594274534</v>
      </c>
    </row>
    <row r="23" spans="1:90" ht="12.75" customHeight="1">
      <c r="A23" s="6"/>
      <c r="B23" s="3" t="s">
        <v>24</v>
      </c>
      <c r="C23" s="7">
        <v>30</v>
      </c>
      <c r="D23" s="37">
        <v>0</v>
      </c>
      <c r="E23" s="152"/>
      <c r="F23" s="153">
        <v>0</v>
      </c>
      <c r="G23" s="88">
        <v>441.38</v>
      </c>
      <c r="H23" s="89"/>
      <c r="I23" s="128"/>
      <c r="J23" s="89"/>
      <c r="K23" s="90">
        <v>2038.59</v>
      </c>
      <c r="L23" s="91">
        <v>0</v>
      </c>
      <c r="M23" s="154"/>
      <c r="N23" s="92"/>
      <c r="O23" s="96">
        <v>30511.68</v>
      </c>
      <c r="P23" s="94"/>
      <c r="Q23" s="95"/>
      <c r="R23" s="94"/>
      <c r="S23" s="155">
        <v>47275</v>
      </c>
      <c r="T23" s="115"/>
      <c r="U23" s="155"/>
      <c r="V23" s="156"/>
      <c r="W23" s="58">
        <v>29162</v>
      </c>
      <c r="X23" s="58">
        <v>0</v>
      </c>
      <c r="Y23" s="58"/>
      <c r="Z23" s="59"/>
      <c r="AA23" s="77">
        <v>227643</v>
      </c>
      <c r="AB23" s="157">
        <v>0</v>
      </c>
      <c r="AC23" s="158"/>
      <c r="AD23" s="63"/>
      <c r="AE23" s="64">
        <v>30843</v>
      </c>
      <c r="AF23" s="64">
        <v>0</v>
      </c>
      <c r="AG23" s="159"/>
      <c r="AH23" s="62"/>
      <c r="AI23" s="155">
        <v>13617.82</v>
      </c>
      <c r="AJ23" s="155">
        <v>0</v>
      </c>
      <c r="AK23" s="155"/>
      <c r="AL23" s="156"/>
      <c r="AM23" s="49">
        <v>558680.16</v>
      </c>
      <c r="AN23" s="49">
        <v>0</v>
      </c>
      <c r="AO23" s="49"/>
      <c r="AP23" s="50"/>
      <c r="AQ23" s="160">
        <v>84681.95999999999</v>
      </c>
      <c r="AR23" s="200">
        <v>0</v>
      </c>
      <c r="AS23" s="200"/>
      <c r="AT23" s="200"/>
      <c r="AU23" s="212">
        <v>36276.96</v>
      </c>
      <c r="AV23" s="212">
        <v>0</v>
      </c>
      <c r="AW23" s="212"/>
      <c r="AX23" s="212"/>
      <c r="AY23" s="130">
        <v>29336.300000000003</v>
      </c>
      <c r="AZ23" s="130">
        <v>0</v>
      </c>
      <c r="BA23" s="130"/>
      <c r="BB23" s="130"/>
      <c r="BC23" s="147">
        <f>'[3]Resumen'!C23</f>
        <v>67647.91</v>
      </c>
      <c r="BD23" s="137"/>
      <c r="BE23" s="137"/>
      <c r="BF23" s="137"/>
      <c r="BG23" s="262"/>
      <c r="BH23" s="262"/>
      <c r="BI23" s="262"/>
      <c r="BJ23" s="228">
        <f>'[4]Resumen'!C23</f>
        <v>510773.58</v>
      </c>
      <c r="BK23" s="228"/>
      <c r="BL23" s="228"/>
      <c r="BM23" s="228"/>
      <c r="BN23" s="235">
        <f>'[1]Resumen'!C23</f>
        <v>394867.46</v>
      </c>
      <c r="BO23" s="235"/>
      <c r="BP23" s="235"/>
      <c r="BQ23" s="235"/>
      <c r="BR23" s="26">
        <f t="shared" si="22"/>
        <v>0</v>
      </c>
      <c r="BS23" s="43">
        <f t="shared" si="23"/>
        <v>0</v>
      </c>
      <c r="BT23" s="43">
        <f t="shared" si="24"/>
        <v>0.5333333333333333</v>
      </c>
      <c r="BU23" s="43">
        <f t="shared" si="25"/>
        <v>0.5666666666666667</v>
      </c>
      <c r="BV23" s="43">
        <f t="shared" si="26"/>
        <v>0.6</v>
      </c>
      <c r="BW23" s="43">
        <f t="shared" si="27"/>
        <v>0.6333333333333333</v>
      </c>
      <c r="BX23" s="43">
        <f t="shared" si="28"/>
        <v>0.6666666666666667</v>
      </c>
      <c r="BY23" s="43">
        <f t="shared" si="29"/>
        <v>0.7</v>
      </c>
      <c r="BZ23" s="43">
        <f t="shared" si="30"/>
        <v>0.7333333333333334</v>
      </c>
      <c r="CA23" s="43">
        <f t="shared" si="31"/>
        <v>0.7666666666666666</v>
      </c>
      <c r="CB23" s="43">
        <f t="shared" si="32"/>
        <v>0.8</v>
      </c>
      <c r="CC23" s="43">
        <f t="shared" si="33"/>
        <v>0.8333333333333334</v>
      </c>
      <c r="CD23" s="43">
        <f t="shared" si="34"/>
        <v>0.8666666666666667</v>
      </c>
      <c r="CE23" s="43">
        <f t="shared" si="35"/>
        <v>0.9</v>
      </c>
      <c r="CF23" s="43">
        <f t="shared" si="36"/>
        <v>0.9333333333333333</v>
      </c>
      <c r="CG23" s="43">
        <f t="shared" si="37"/>
        <v>0</v>
      </c>
      <c r="CH23" s="43">
        <f t="shared" si="38"/>
        <v>0.9666666666666667</v>
      </c>
      <c r="CI23" s="43">
        <f t="shared" si="39"/>
        <v>1</v>
      </c>
      <c r="CJ23" s="241">
        <f t="shared" si="40"/>
        <v>1533220.63535641</v>
      </c>
      <c r="CK23" s="241">
        <f t="shared" si="41"/>
        <v>-49153.428987010615</v>
      </c>
      <c r="CL23" s="241">
        <f t="shared" si="42"/>
        <v>1367372.0948939188</v>
      </c>
    </row>
    <row r="24" spans="1:90" ht="12.75" customHeight="1">
      <c r="A24" s="6"/>
      <c r="B24" s="3" t="s">
        <v>25</v>
      </c>
      <c r="C24" s="7">
        <v>30</v>
      </c>
      <c r="D24" s="37">
        <v>0</v>
      </c>
      <c r="E24" s="152"/>
      <c r="F24" s="153">
        <v>0</v>
      </c>
      <c r="G24" s="88">
        <v>0</v>
      </c>
      <c r="H24" s="89"/>
      <c r="I24" s="128"/>
      <c r="J24" s="89"/>
      <c r="K24" s="90">
        <v>0</v>
      </c>
      <c r="L24" s="91">
        <v>0</v>
      </c>
      <c r="M24" s="154"/>
      <c r="N24" s="92"/>
      <c r="O24" s="96">
        <v>0</v>
      </c>
      <c r="P24" s="94"/>
      <c r="Q24" s="95"/>
      <c r="R24" s="94"/>
      <c r="S24" s="155">
        <v>0</v>
      </c>
      <c r="T24" s="115"/>
      <c r="U24" s="155"/>
      <c r="V24" s="156"/>
      <c r="W24" s="58">
        <v>0</v>
      </c>
      <c r="X24" s="58">
        <v>0</v>
      </c>
      <c r="Y24" s="58"/>
      <c r="Z24" s="59"/>
      <c r="AA24" s="77">
        <v>0</v>
      </c>
      <c r="AB24" s="157">
        <v>0</v>
      </c>
      <c r="AC24" s="158"/>
      <c r="AD24" s="63"/>
      <c r="AE24" s="64">
        <v>0</v>
      </c>
      <c r="AF24" s="64">
        <v>0</v>
      </c>
      <c r="AG24" s="159"/>
      <c r="AH24" s="62"/>
      <c r="AI24" s="155">
        <v>0</v>
      </c>
      <c r="AJ24" s="155">
        <v>0</v>
      </c>
      <c r="AK24" s="155"/>
      <c r="AL24" s="156"/>
      <c r="AM24" s="49">
        <v>0</v>
      </c>
      <c r="AN24" s="49">
        <v>0</v>
      </c>
      <c r="AO24" s="49"/>
      <c r="AP24" s="50"/>
      <c r="AQ24" s="160">
        <v>0</v>
      </c>
      <c r="AR24" s="200">
        <v>0</v>
      </c>
      <c r="AS24" s="200"/>
      <c r="AT24" s="200"/>
      <c r="AU24" s="212">
        <v>0</v>
      </c>
      <c r="AV24" s="212">
        <v>0</v>
      </c>
      <c r="AW24" s="212"/>
      <c r="AX24" s="212"/>
      <c r="AY24" s="130">
        <v>0</v>
      </c>
      <c r="AZ24" s="130">
        <v>0</v>
      </c>
      <c r="BA24" s="130"/>
      <c r="BB24" s="130"/>
      <c r="BC24" s="147">
        <f>'[3]Resumen'!C24</f>
        <v>0</v>
      </c>
      <c r="BD24" s="137"/>
      <c r="BE24" s="137"/>
      <c r="BF24" s="137"/>
      <c r="BG24" s="262"/>
      <c r="BH24" s="262"/>
      <c r="BI24" s="262"/>
      <c r="BJ24" s="228">
        <f>'[4]Resumen'!C24</f>
        <v>0</v>
      </c>
      <c r="BK24" s="228"/>
      <c r="BL24" s="228"/>
      <c r="BM24" s="228"/>
      <c r="BN24" s="235">
        <f>'[1]Resumen'!C24</f>
        <v>0</v>
      </c>
      <c r="BO24" s="235"/>
      <c r="BP24" s="235"/>
      <c r="BQ24" s="235"/>
      <c r="BR24" s="26">
        <f t="shared" si="22"/>
        <v>0</v>
      </c>
      <c r="BS24" s="43">
        <f t="shared" si="23"/>
        <v>0</v>
      </c>
      <c r="BT24" s="43">
        <f t="shared" si="24"/>
        <v>0.5333333333333333</v>
      </c>
      <c r="BU24" s="43">
        <f t="shared" si="25"/>
        <v>0.5666666666666667</v>
      </c>
      <c r="BV24" s="43">
        <f t="shared" si="26"/>
        <v>0.6</v>
      </c>
      <c r="BW24" s="43">
        <f t="shared" si="27"/>
        <v>0.6333333333333333</v>
      </c>
      <c r="BX24" s="43">
        <f t="shared" si="28"/>
        <v>0.6666666666666667</v>
      </c>
      <c r="BY24" s="43">
        <f t="shared" si="29"/>
        <v>0.7</v>
      </c>
      <c r="BZ24" s="43">
        <f t="shared" si="30"/>
        <v>0.7333333333333334</v>
      </c>
      <c r="CA24" s="43">
        <f t="shared" si="31"/>
        <v>0.7666666666666666</v>
      </c>
      <c r="CB24" s="43">
        <f t="shared" si="32"/>
        <v>0.8</v>
      </c>
      <c r="CC24" s="43">
        <f t="shared" si="33"/>
        <v>0.8333333333333334</v>
      </c>
      <c r="CD24" s="43">
        <f t="shared" si="34"/>
        <v>0.8666666666666667</v>
      </c>
      <c r="CE24" s="43">
        <f t="shared" si="35"/>
        <v>0.9</v>
      </c>
      <c r="CF24" s="43">
        <f t="shared" si="36"/>
        <v>0.9333333333333333</v>
      </c>
      <c r="CG24" s="43">
        <f t="shared" si="37"/>
        <v>0</v>
      </c>
      <c r="CH24" s="43">
        <f t="shared" si="38"/>
        <v>0.9666666666666667</v>
      </c>
      <c r="CI24" s="43">
        <f t="shared" si="39"/>
        <v>1</v>
      </c>
      <c r="CJ24" s="241">
        <f t="shared" si="40"/>
        <v>0</v>
      </c>
      <c r="CK24" s="241">
        <f t="shared" si="41"/>
        <v>0</v>
      </c>
      <c r="CL24" s="241">
        <f t="shared" si="42"/>
        <v>0</v>
      </c>
    </row>
    <row r="25" spans="1:90" ht="12.75" customHeight="1">
      <c r="A25" s="6"/>
      <c r="B25" s="3" t="s">
        <v>26</v>
      </c>
      <c r="C25" s="7">
        <v>30</v>
      </c>
      <c r="D25" s="37">
        <v>5501374.344444513</v>
      </c>
      <c r="E25" s="152"/>
      <c r="F25" s="153">
        <v>2211179.195792633</v>
      </c>
      <c r="G25" s="88">
        <v>246248.65</v>
      </c>
      <c r="H25" s="89"/>
      <c r="I25" s="128"/>
      <c r="J25" s="89"/>
      <c r="K25" s="90">
        <v>0</v>
      </c>
      <c r="L25" s="91">
        <v>0</v>
      </c>
      <c r="M25" s="154"/>
      <c r="N25" s="92"/>
      <c r="O25" s="96">
        <v>73556.03</v>
      </c>
      <c r="P25" s="94"/>
      <c r="Q25" s="95"/>
      <c r="R25" s="94"/>
      <c r="S25" s="155">
        <v>34597</v>
      </c>
      <c r="T25" s="115"/>
      <c r="U25" s="155"/>
      <c r="V25" s="156"/>
      <c r="W25" s="58">
        <v>13668.23</v>
      </c>
      <c r="X25" s="58">
        <v>0</v>
      </c>
      <c r="Y25" s="58"/>
      <c r="Z25" s="59"/>
      <c r="AA25" s="77">
        <v>92007</v>
      </c>
      <c r="AB25" s="157">
        <v>0</v>
      </c>
      <c r="AC25" s="158"/>
      <c r="AD25" s="63"/>
      <c r="AE25" s="64">
        <v>14698</v>
      </c>
      <c r="AF25" s="64">
        <v>0</v>
      </c>
      <c r="AG25" s="159"/>
      <c r="AH25" s="62"/>
      <c r="AI25" s="155">
        <v>1190332.1199999999</v>
      </c>
      <c r="AJ25" s="155">
        <v>0</v>
      </c>
      <c r="AK25" s="155"/>
      <c r="AL25" s="156"/>
      <c r="AM25" s="49">
        <v>61476</v>
      </c>
      <c r="AN25" s="49">
        <v>0</v>
      </c>
      <c r="AO25" s="49"/>
      <c r="AP25" s="50"/>
      <c r="AQ25" s="160">
        <v>736704.6200000001</v>
      </c>
      <c r="AR25" s="200">
        <v>0</v>
      </c>
      <c r="AS25" s="200"/>
      <c r="AT25" s="200"/>
      <c r="AU25" s="212">
        <v>142747</v>
      </c>
      <c r="AV25" s="212">
        <v>0</v>
      </c>
      <c r="AW25" s="212"/>
      <c r="AX25" s="212"/>
      <c r="AY25" s="130">
        <v>72665.05</v>
      </c>
      <c r="AZ25" s="130">
        <v>0</v>
      </c>
      <c r="BA25" s="130"/>
      <c r="BB25" s="130"/>
      <c r="BC25" s="147">
        <f>'[3]Resumen'!C25</f>
        <v>78936.5</v>
      </c>
      <c r="BD25" s="137"/>
      <c r="BE25" s="137"/>
      <c r="BF25" s="137"/>
      <c r="BG25" s="262">
        <f>+BH25+240211+130000</f>
        <v>407143.26455643016</v>
      </c>
      <c r="BH25" s="262">
        <v>36932.264556430164</v>
      </c>
      <c r="BI25" s="262">
        <f>27851.51+106065.67+91000</f>
        <v>224917.18</v>
      </c>
      <c r="BJ25" s="228">
        <f>'[4]Resumen'!C25</f>
        <v>52811.259999999995</v>
      </c>
      <c r="BK25" s="228"/>
      <c r="BL25" s="228"/>
      <c r="BM25" s="228"/>
      <c r="BN25" s="235">
        <f>'[1]Resumen'!C25</f>
        <v>0</v>
      </c>
      <c r="BO25" s="235"/>
      <c r="BP25" s="235"/>
      <c r="BQ25" s="235"/>
      <c r="BR25" s="26">
        <f t="shared" si="22"/>
        <v>1983.0579643777135</v>
      </c>
      <c r="BS25" s="43">
        <f t="shared" si="23"/>
        <v>0</v>
      </c>
      <c r="BT25" s="43">
        <f t="shared" si="24"/>
        <v>0.5333333333333333</v>
      </c>
      <c r="BU25" s="43">
        <f t="shared" si="25"/>
        <v>0.5666666666666667</v>
      </c>
      <c r="BV25" s="43">
        <f t="shared" si="26"/>
        <v>0.6</v>
      </c>
      <c r="BW25" s="43">
        <f t="shared" si="27"/>
        <v>0.6333333333333333</v>
      </c>
      <c r="BX25" s="43">
        <f t="shared" si="28"/>
        <v>0.6666666666666667</v>
      </c>
      <c r="BY25" s="43">
        <f t="shared" si="29"/>
        <v>0.7</v>
      </c>
      <c r="BZ25" s="43">
        <f t="shared" si="30"/>
        <v>0.7333333333333334</v>
      </c>
      <c r="CA25" s="43">
        <f t="shared" si="31"/>
        <v>0.7666666666666666</v>
      </c>
      <c r="CB25" s="43">
        <f t="shared" si="32"/>
        <v>0.8</v>
      </c>
      <c r="CC25" s="43">
        <f t="shared" si="33"/>
        <v>0.8333333333333334</v>
      </c>
      <c r="CD25" s="43">
        <f t="shared" si="34"/>
        <v>0.8666666666666667</v>
      </c>
      <c r="CE25" s="43">
        <f t="shared" si="35"/>
        <v>0.9</v>
      </c>
      <c r="CF25" s="43">
        <f t="shared" si="36"/>
        <v>0.9333333333333333</v>
      </c>
      <c r="CG25" s="43">
        <f t="shared" si="37"/>
        <v>0.5024276086085819</v>
      </c>
      <c r="CH25" s="43">
        <f t="shared" si="38"/>
        <v>0.9666666666666667</v>
      </c>
      <c r="CI25" s="43">
        <f t="shared" si="39"/>
        <v>1</v>
      </c>
      <c r="CJ25" s="241">
        <f t="shared" si="40"/>
        <v>8233653.161923651</v>
      </c>
      <c r="CK25" s="241">
        <f t="shared" si="41"/>
        <v>5493894.658937625</v>
      </c>
      <c r="CL25" s="241">
        <f t="shared" si="42"/>
        <v>1979073.3954748835</v>
      </c>
    </row>
    <row r="26" spans="1:90" ht="12.75" customHeight="1">
      <c r="A26" s="6"/>
      <c r="B26" s="3" t="s">
        <v>27</v>
      </c>
      <c r="C26" s="7">
        <v>30</v>
      </c>
      <c r="D26" s="37">
        <v>0</v>
      </c>
      <c r="E26" s="152"/>
      <c r="F26" s="153">
        <v>0</v>
      </c>
      <c r="G26" s="88">
        <v>0</v>
      </c>
      <c r="H26" s="89"/>
      <c r="I26" s="128"/>
      <c r="J26" s="89"/>
      <c r="K26" s="90">
        <v>0</v>
      </c>
      <c r="L26" s="91">
        <v>0</v>
      </c>
      <c r="M26" s="154"/>
      <c r="N26" s="92"/>
      <c r="O26" s="96">
        <v>0</v>
      </c>
      <c r="P26" s="94"/>
      <c r="Q26" s="95"/>
      <c r="R26" s="94"/>
      <c r="S26" s="155">
        <v>0</v>
      </c>
      <c r="T26" s="115"/>
      <c r="U26" s="155"/>
      <c r="V26" s="156"/>
      <c r="W26" s="58">
        <v>0</v>
      </c>
      <c r="X26" s="58">
        <v>0</v>
      </c>
      <c r="Y26" s="58"/>
      <c r="Z26" s="59"/>
      <c r="AA26" s="77">
        <v>0</v>
      </c>
      <c r="AB26" s="157">
        <v>0</v>
      </c>
      <c r="AC26" s="158"/>
      <c r="AD26" s="63"/>
      <c r="AE26" s="64">
        <v>0</v>
      </c>
      <c r="AF26" s="64">
        <v>0</v>
      </c>
      <c r="AG26" s="159"/>
      <c r="AH26" s="62"/>
      <c r="AI26" s="155">
        <v>0</v>
      </c>
      <c r="AJ26" s="155">
        <v>0</v>
      </c>
      <c r="AK26" s="155"/>
      <c r="AL26" s="156"/>
      <c r="AM26" s="49">
        <v>0</v>
      </c>
      <c r="AN26" s="49">
        <v>0</v>
      </c>
      <c r="AO26" s="49"/>
      <c r="AP26" s="50"/>
      <c r="AQ26" s="160">
        <v>0</v>
      </c>
      <c r="AR26" s="200">
        <v>0</v>
      </c>
      <c r="AS26" s="200"/>
      <c r="AT26" s="200"/>
      <c r="AU26" s="212">
        <v>0</v>
      </c>
      <c r="AV26" s="212">
        <v>0</v>
      </c>
      <c r="AW26" s="212"/>
      <c r="AX26" s="212"/>
      <c r="AY26" s="130">
        <v>0</v>
      </c>
      <c r="AZ26" s="130">
        <v>0</v>
      </c>
      <c r="BA26" s="130"/>
      <c r="BB26" s="130"/>
      <c r="BC26" s="147">
        <f>'[3]Resumen'!C26</f>
        <v>0</v>
      </c>
      <c r="BD26" s="137"/>
      <c r="BE26" s="137"/>
      <c r="BF26" s="137"/>
      <c r="BG26" s="262">
        <f>+BH26</f>
        <v>2503042.5259680757</v>
      </c>
      <c r="BH26" s="262">
        <v>2503042.5259680757</v>
      </c>
      <c r="BI26" s="262">
        <v>1887604.64</v>
      </c>
      <c r="BJ26" s="228">
        <f>'[4]Resumen'!C26</f>
        <v>0</v>
      </c>
      <c r="BK26" s="228"/>
      <c r="BL26" s="228"/>
      <c r="BM26" s="228"/>
      <c r="BN26" s="235">
        <f>'[1]Resumen'!C26</f>
        <v>0</v>
      </c>
      <c r="BO26" s="235"/>
      <c r="BP26" s="235"/>
      <c r="BQ26" s="235"/>
      <c r="BR26" s="26">
        <f t="shared" si="22"/>
        <v>0</v>
      </c>
      <c r="BS26" s="43">
        <f t="shared" si="23"/>
        <v>0</v>
      </c>
      <c r="BT26" s="43">
        <f t="shared" si="24"/>
        <v>0.5333333333333333</v>
      </c>
      <c r="BU26" s="43">
        <f t="shared" si="25"/>
        <v>0.5666666666666667</v>
      </c>
      <c r="BV26" s="43">
        <f t="shared" si="26"/>
        <v>0.6</v>
      </c>
      <c r="BW26" s="43">
        <f t="shared" si="27"/>
        <v>0.6333333333333333</v>
      </c>
      <c r="BX26" s="43">
        <f t="shared" si="28"/>
        <v>0.6666666666666667</v>
      </c>
      <c r="BY26" s="43">
        <f t="shared" si="29"/>
        <v>0.7</v>
      </c>
      <c r="BZ26" s="43">
        <f t="shared" si="30"/>
        <v>0.7333333333333334</v>
      </c>
      <c r="CA26" s="43">
        <f t="shared" si="31"/>
        <v>0.7666666666666666</v>
      </c>
      <c r="CB26" s="43">
        <f t="shared" si="32"/>
        <v>0.8</v>
      </c>
      <c r="CC26" s="43">
        <f t="shared" si="33"/>
        <v>0.8333333333333334</v>
      </c>
      <c r="CD26" s="43">
        <f t="shared" si="34"/>
        <v>0.8666666666666667</v>
      </c>
      <c r="CE26" s="43">
        <f t="shared" si="35"/>
        <v>0.9</v>
      </c>
      <c r="CF26" s="43">
        <f t="shared" si="36"/>
        <v>0.9333333333333333</v>
      </c>
      <c r="CG26" s="43">
        <f t="shared" si="37"/>
        <v>0.7041240791623977</v>
      </c>
      <c r="CH26" s="43">
        <f t="shared" si="38"/>
        <v>0.9666666666666667</v>
      </c>
      <c r="CI26" s="43">
        <f t="shared" si="39"/>
        <v>1</v>
      </c>
      <c r="CJ26" s="241">
        <f t="shared" si="40"/>
        <v>2503042.5259680757</v>
      </c>
      <c r="CK26" s="241">
        <f t="shared" si="41"/>
        <v>0</v>
      </c>
      <c r="CL26" s="241">
        <f t="shared" si="42"/>
        <v>0</v>
      </c>
    </row>
    <row r="27" spans="1:90" ht="12.75" customHeight="1">
      <c r="A27" s="6"/>
      <c r="B27" s="3" t="s">
        <v>28</v>
      </c>
      <c r="C27" s="7">
        <v>30</v>
      </c>
      <c r="D27" s="37">
        <v>0</v>
      </c>
      <c r="E27" s="152"/>
      <c r="F27" s="153">
        <v>0</v>
      </c>
      <c r="G27" s="88">
        <v>0</v>
      </c>
      <c r="H27" s="89"/>
      <c r="I27" s="128"/>
      <c r="J27" s="89"/>
      <c r="K27" s="90">
        <v>0</v>
      </c>
      <c r="L27" s="91">
        <v>0</v>
      </c>
      <c r="M27" s="154"/>
      <c r="N27" s="92"/>
      <c r="O27" s="96">
        <v>0</v>
      </c>
      <c r="P27" s="94"/>
      <c r="Q27" s="95"/>
      <c r="R27" s="94"/>
      <c r="S27" s="155">
        <v>0</v>
      </c>
      <c r="T27" s="115"/>
      <c r="U27" s="155"/>
      <c r="V27" s="156"/>
      <c r="W27" s="58">
        <v>0</v>
      </c>
      <c r="X27" s="58">
        <v>0</v>
      </c>
      <c r="Y27" s="58"/>
      <c r="Z27" s="59"/>
      <c r="AA27" s="77">
        <v>0</v>
      </c>
      <c r="AB27" s="157">
        <v>0</v>
      </c>
      <c r="AC27" s="158"/>
      <c r="AD27" s="63"/>
      <c r="AE27" s="64">
        <v>0</v>
      </c>
      <c r="AF27" s="64">
        <v>0</v>
      </c>
      <c r="AG27" s="159"/>
      <c r="AH27" s="62"/>
      <c r="AI27" s="155">
        <v>0</v>
      </c>
      <c r="AJ27" s="155">
        <v>0</v>
      </c>
      <c r="AK27" s="155"/>
      <c r="AL27" s="156"/>
      <c r="AM27" s="49">
        <v>0</v>
      </c>
      <c r="AN27" s="49">
        <v>0</v>
      </c>
      <c r="AO27" s="49"/>
      <c r="AP27" s="50"/>
      <c r="AQ27" s="160">
        <v>0</v>
      </c>
      <c r="AR27" s="200">
        <v>0</v>
      </c>
      <c r="AS27" s="200"/>
      <c r="AT27" s="200"/>
      <c r="AU27" s="212">
        <v>0</v>
      </c>
      <c r="AV27" s="212">
        <v>0</v>
      </c>
      <c r="AW27" s="212"/>
      <c r="AX27" s="212"/>
      <c r="AY27" s="130">
        <v>0</v>
      </c>
      <c r="AZ27" s="130">
        <v>0</v>
      </c>
      <c r="BA27" s="130"/>
      <c r="BB27" s="130"/>
      <c r="BC27" s="147">
        <f>'[3]Resumen'!C27</f>
        <v>0</v>
      </c>
      <c r="BD27" s="137"/>
      <c r="BE27" s="137"/>
      <c r="BF27" s="137"/>
      <c r="BG27" s="262"/>
      <c r="BH27" s="262"/>
      <c r="BI27" s="262"/>
      <c r="BJ27" s="228">
        <f>'[4]Resumen'!C27</f>
        <v>0</v>
      </c>
      <c r="BK27" s="228"/>
      <c r="BL27" s="228"/>
      <c r="BM27" s="228"/>
      <c r="BN27" s="235">
        <f>'[1]Resumen'!C27</f>
        <v>0</v>
      </c>
      <c r="BO27" s="235"/>
      <c r="BP27" s="235"/>
      <c r="BQ27" s="235"/>
      <c r="BR27" s="26">
        <f t="shared" si="22"/>
        <v>0</v>
      </c>
      <c r="BS27" s="43">
        <f t="shared" si="23"/>
        <v>0</v>
      </c>
      <c r="BT27" s="43">
        <f t="shared" si="24"/>
        <v>0.5333333333333333</v>
      </c>
      <c r="BU27" s="43">
        <f t="shared" si="25"/>
        <v>0.5666666666666667</v>
      </c>
      <c r="BV27" s="43">
        <f t="shared" si="26"/>
        <v>0.6</v>
      </c>
      <c r="BW27" s="43">
        <f t="shared" si="27"/>
        <v>0.6333333333333333</v>
      </c>
      <c r="BX27" s="43">
        <f t="shared" si="28"/>
        <v>0.6666666666666667</v>
      </c>
      <c r="BY27" s="43">
        <f t="shared" si="29"/>
        <v>0.7</v>
      </c>
      <c r="BZ27" s="43">
        <f t="shared" si="30"/>
        <v>0.7333333333333334</v>
      </c>
      <c r="CA27" s="43">
        <f t="shared" si="31"/>
        <v>0.7666666666666666</v>
      </c>
      <c r="CB27" s="43">
        <f t="shared" si="32"/>
        <v>0.8</v>
      </c>
      <c r="CC27" s="43">
        <f t="shared" si="33"/>
        <v>0.8333333333333334</v>
      </c>
      <c r="CD27" s="43">
        <f t="shared" si="34"/>
        <v>0.8666666666666667</v>
      </c>
      <c r="CE27" s="43">
        <f t="shared" si="35"/>
        <v>0.9</v>
      </c>
      <c r="CF27" s="43">
        <f t="shared" si="36"/>
        <v>0.9333333333333333</v>
      </c>
      <c r="CG27" s="43">
        <f t="shared" si="37"/>
        <v>0</v>
      </c>
      <c r="CH27" s="43">
        <f t="shared" si="38"/>
        <v>0.9666666666666667</v>
      </c>
      <c r="CI27" s="43">
        <f t="shared" si="39"/>
        <v>1</v>
      </c>
      <c r="CJ27" s="241">
        <f t="shared" si="40"/>
        <v>0</v>
      </c>
      <c r="CK27" s="241">
        <f t="shared" si="41"/>
        <v>0</v>
      </c>
      <c r="CL27" s="241">
        <f t="shared" si="42"/>
        <v>0</v>
      </c>
    </row>
    <row r="28" spans="1:90" ht="12.75" customHeight="1">
      <c r="A28" s="6"/>
      <c r="B28" s="3" t="s">
        <v>53</v>
      </c>
      <c r="C28" s="7">
        <v>30</v>
      </c>
      <c r="D28" s="37">
        <v>0</v>
      </c>
      <c r="E28" s="152"/>
      <c r="F28" s="153">
        <v>0</v>
      </c>
      <c r="G28" s="88">
        <v>0</v>
      </c>
      <c r="H28" s="89"/>
      <c r="I28" s="128"/>
      <c r="J28" s="89"/>
      <c r="K28" s="90">
        <v>0</v>
      </c>
      <c r="L28" s="91">
        <v>0</v>
      </c>
      <c r="M28" s="154"/>
      <c r="N28" s="92"/>
      <c r="O28" s="96">
        <v>0</v>
      </c>
      <c r="P28" s="94"/>
      <c r="Q28" s="95"/>
      <c r="R28" s="94"/>
      <c r="S28" s="155">
        <v>0</v>
      </c>
      <c r="T28" s="115"/>
      <c r="U28" s="155"/>
      <c r="V28" s="156"/>
      <c r="W28" s="58">
        <v>0</v>
      </c>
      <c r="X28" s="58">
        <v>0</v>
      </c>
      <c r="Y28" s="58"/>
      <c r="Z28" s="59"/>
      <c r="AA28" s="77">
        <v>0</v>
      </c>
      <c r="AB28" s="157">
        <v>0</v>
      </c>
      <c r="AC28" s="158"/>
      <c r="AD28" s="63"/>
      <c r="AE28" s="64">
        <v>0</v>
      </c>
      <c r="AF28" s="64">
        <v>0</v>
      </c>
      <c r="AG28" s="159"/>
      <c r="AH28" s="62"/>
      <c r="AI28" s="155">
        <v>0</v>
      </c>
      <c r="AJ28" s="155">
        <v>0</v>
      </c>
      <c r="AK28" s="155"/>
      <c r="AL28" s="156"/>
      <c r="AM28" s="49">
        <v>0</v>
      </c>
      <c r="AN28" s="49">
        <v>0</v>
      </c>
      <c r="AO28" s="49"/>
      <c r="AP28" s="50"/>
      <c r="AQ28" s="160">
        <v>0</v>
      </c>
      <c r="AR28" s="200">
        <v>0</v>
      </c>
      <c r="AS28" s="200"/>
      <c r="AT28" s="200"/>
      <c r="AU28" s="212">
        <v>0</v>
      </c>
      <c r="AV28" s="212">
        <v>0</v>
      </c>
      <c r="AW28" s="212"/>
      <c r="AX28" s="212"/>
      <c r="AY28" s="130">
        <v>21877.608</v>
      </c>
      <c r="AZ28" s="130">
        <v>0</v>
      </c>
      <c r="BA28" s="130"/>
      <c r="BB28" s="130"/>
      <c r="BC28" s="147"/>
      <c r="BD28" s="137"/>
      <c r="BE28" s="137"/>
      <c r="BF28" s="137"/>
      <c r="BG28" s="262"/>
      <c r="BH28" s="262"/>
      <c r="BI28" s="262"/>
      <c r="BJ28" s="228"/>
      <c r="BK28" s="228"/>
      <c r="BL28" s="228"/>
      <c r="BM28" s="228"/>
      <c r="BN28" s="235"/>
      <c r="BO28" s="235"/>
      <c r="BP28" s="235"/>
      <c r="BQ28" s="235"/>
      <c r="BR28" s="26">
        <f t="shared" si="22"/>
        <v>0</v>
      </c>
      <c r="BS28" s="43">
        <f t="shared" si="23"/>
        <v>0</v>
      </c>
      <c r="BT28" s="43">
        <f t="shared" si="24"/>
        <v>0.5333333333333333</v>
      </c>
      <c r="BU28" s="43">
        <f t="shared" si="25"/>
        <v>0.5666666666666667</v>
      </c>
      <c r="BV28" s="43">
        <f t="shared" si="26"/>
        <v>0.6</v>
      </c>
      <c r="BW28" s="43">
        <f t="shared" si="27"/>
        <v>0.6333333333333333</v>
      </c>
      <c r="BX28" s="43">
        <f t="shared" si="28"/>
        <v>0.6666666666666667</v>
      </c>
      <c r="BY28" s="43">
        <f t="shared" si="29"/>
        <v>0.7</v>
      </c>
      <c r="BZ28" s="43">
        <f t="shared" si="30"/>
        <v>0.7333333333333334</v>
      </c>
      <c r="CA28" s="43">
        <f t="shared" si="31"/>
        <v>0.7666666666666666</v>
      </c>
      <c r="CB28" s="43">
        <f t="shared" si="32"/>
        <v>0.8</v>
      </c>
      <c r="CC28" s="43">
        <f t="shared" si="33"/>
        <v>0.8333333333333334</v>
      </c>
      <c r="CD28" s="43">
        <f t="shared" si="34"/>
        <v>0.8666666666666667</v>
      </c>
      <c r="CE28" s="43">
        <f t="shared" si="35"/>
        <v>0.9</v>
      </c>
      <c r="CF28" s="43">
        <f t="shared" si="36"/>
        <v>0.9333333333333333</v>
      </c>
      <c r="CG28" s="43">
        <f t="shared" si="37"/>
        <v>0</v>
      </c>
      <c r="CH28" s="43">
        <f t="shared" si="38"/>
        <v>0.9666666666666667</v>
      </c>
      <c r="CI28" s="43">
        <f t="shared" si="39"/>
        <v>1</v>
      </c>
      <c r="CJ28" s="241">
        <f t="shared" si="40"/>
        <v>12610.54608680449</v>
      </c>
      <c r="CK28" s="241">
        <f t="shared" si="41"/>
        <v>0</v>
      </c>
      <c r="CL28" s="241">
        <f t="shared" si="42"/>
        <v>11349.491478124042</v>
      </c>
    </row>
    <row r="29" spans="1:90" ht="12.75" customHeight="1">
      <c r="A29" s="6"/>
      <c r="B29" s="3" t="s">
        <v>47</v>
      </c>
      <c r="C29" s="7">
        <v>30</v>
      </c>
      <c r="D29" s="37">
        <v>3799108.6462719133</v>
      </c>
      <c r="E29" s="152"/>
      <c r="F29" s="153">
        <v>2411549.812545392</v>
      </c>
      <c r="G29" s="88">
        <v>47185.65</v>
      </c>
      <c r="H29" s="89"/>
      <c r="I29" s="128"/>
      <c r="J29" s="89"/>
      <c r="K29" s="90">
        <v>121565.18</v>
      </c>
      <c r="L29" s="91">
        <v>42230</v>
      </c>
      <c r="M29" s="154"/>
      <c r="N29" s="92"/>
      <c r="O29" s="96">
        <v>114271.26085397454</v>
      </c>
      <c r="P29" s="94"/>
      <c r="Q29" s="95"/>
      <c r="R29" s="94"/>
      <c r="S29" s="155">
        <v>315516</v>
      </c>
      <c r="T29" s="115"/>
      <c r="U29" s="155"/>
      <c r="V29" s="156"/>
      <c r="W29" s="58">
        <v>246969.46</v>
      </c>
      <c r="X29" s="58">
        <v>0</v>
      </c>
      <c r="Y29" s="58"/>
      <c r="Z29" s="59"/>
      <c r="AA29" s="77">
        <v>746934.4</v>
      </c>
      <c r="AB29" s="157">
        <v>111277</v>
      </c>
      <c r="AC29" s="158"/>
      <c r="AD29" s="63"/>
      <c r="AE29" s="64">
        <v>819508.73</v>
      </c>
      <c r="AF29" s="64">
        <v>0</v>
      </c>
      <c r="AG29" s="159"/>
      <c r="AH29" s="62"/>
      <c r="AI29" s="155">
        <v>396123.05</v>
      </c>
      <c r="AJ29" s="155">
        <v>0</v>
      </c>
      <c r="AK29" s="155"/>
      <c r="AL29" s="156"/>
      <c r="AM29" s="49">
        <v>616394.63</v>
      </c>
      <c r="AN29" s="49">
        <v>0</v>
      </c>
      <c r="AO29" s="49"/>
      <c r="AP29" s="50"/>
      <c r="AQ29" s="160">
        <v>924534.3600000008</v>
      </c>
      <c r="AR29" s="200">
        <v>0</v>
      </c>
      <c r="AS29" s="200"/>
      <c r="AT29" s="200"/>
      <c r="AU29" s="212">
        <v>984613.0999999994</v>
      </c>
      <c r="AV29" s="212">
        <v>0</v>
      </c>
      <c r="AW29" s="212"/>
      <c r="AX29" s="212"/>
      <c r="AY29" s="130">
        <v>1229523.2699999996</v>
      </c>
      <c r="AZ29" s="130">
        <v>0</v>
      </c>
      <c r="BA29" s="130"/>
      <c r="BB29" s="130"/>
      <c r="BC29" s="147">
        <f>'[3]Resumen'!C28</f>
        <v>1413716.539999999</v>
      </c>
      <c r="BD29" s="137"/>
      <c r="BE29" s="137"/>
      <c r="BF29" s="137"/>
      <c r="BG29" s="262">
        <f>+BH29</f>
        <v>687191.7424723961</v>
      </c>
      <c r="BH29" s="262">
        <v>687191.7424723961</v>
      </c>
      <c r="BI29" s="262">
        <v>518227.84</v>
      </c>
      <c r="BJ29" s="228">
        <f>'[4]Resumen'!C28</f>
        <v>1731874.770000001</v>
      </c>
      <c r="BK29" s="228"/>
      <c r="BL29" s="228"/>
      <c r="BM29" s="228"/>
      <c r="BN29" s="235">
        <f>'[1]Resumen'!C28</f>
        <v>2005725.5200000007</v>
      </c>
      <c r="BO29" s="235"/>
      <c r="BP29" s="235"/>
      <c r="BQ29" s="235"/>
      <c r="BR29" s="26">
        <f t="shared" si="22"/>
        <v>1990.0430180109104</v>
      </c>
      <c r="BS29" s="43">
        <f t="shared" si="23"/>
        <v>0.1347672670303458</v>
      </c>
      <c r="BT29" s="43">
        <f t="shared" si="24"/>
        <v>0.5333333333333333</v>
      </c>
      <c r="BU29" s="43">
        <f t="shared" si="25"/>
        <v>0.5666666666666667</v>
      </c>
      <c r="BV29" s="43">
        <f t="shared" si="26"/>
        <v>0.6</v>
      </c>
      <c r="BW29" s="43">
        <f t="shared" si="27"/>
        <v>0.6333333333333333</v>
      </c>
      <c r="BX29" s="43">
        <f t="shared" si="28"/>
        <v>0.6666666666666667</v>
      </c>
      <c r="BY29" s="43">
        <f t="shared" si="29"/>
        <v>0.7</v>
      </c>
      <c r="BZ29" s="43">
        <f t="shared" si="30"/>
        <v>0.7333333333333334</v>
      </c>
      <c r="CA29" s="43">
        <f t="shared" si="31"/>
        <v>0.7666666666666666</v>
      </c>
      <c r="CB29" s="43">
        <f t="shared" si="32"/>
        <v>0.8</v>
      </c>
      <c r="CC29" s="43">
        <f t="shared" si="33"/>
        <v>0.8333333333333334</v>
      </c>
      <c r="CD29" s="43">
        <f t="shared" si="34"/>
        <v>0.8666666666666667</v>
      </c>
      <c r="CE29" s="43">
        <f t="shared" si="35"/>
        <v>0.9</v>
      </c>
      <c r="CF29" s="43">
        <f t="shared" si="36"/>
        <v>0.9333333333333333</v>
      </c>
      <c r="CG29" s="43">
        <f t="shared" si="37"/>
        <v>0.7041240791623977</v>
      </c>
      <c r="CH29" s="43">
        <f t="shared" si="38"/>
        <v>0.9666666666666667</v>
      </c>
      <c r="CI29" s="43">
        <f t="shared" si="39"/>
        <v>1</v>
      </c>
      <c r="CJ29" s="241">
        <f t="shared" si="40"/>
        <v>13407144.886352094</v>
      </c>
      <c r="CK29" s="241">
        <f t="shared" si="41"/>
        <v>-127504.6398260761</v>
      </c>
      <c r="CL29" s="241">
        <f t="shared" si="42"/>
        <v>8235790.407971085</v>
      </c>
    </row>
    <row r="30" spans="1:90" ht="12.75" customHeight="1">
      <c r="A30" s="6"/>
      <c r="B30" s="3" t="s">
        <v>48</v>
      </c>
      <c r="C30" s="7">
        <v>30</v>
      </c>
      <c r="D30" s="37">
        <v>3801860.6462719133</v>
      </c>
      <c r="E30" s="152"/>
      <c r="F30" s="153">
        <v>2413152.219585392</v>
      </c>
      <c r="G30" s="88">
        <v>86766.88799999999</v>
      </c>
      <c r="H30" s="89"/>
      <c r="I30" s="128"/>
      <c r="J30" s="89"/>
      <c r="K30" s="90">
        <v>135558.54513805523</v>
      </c>
      <c r="L30" s="91">
        <v>0</v>
      </c>
      <c r="M30" s="154"/>
      <c r="N30" s="92"/>
      <c r="O30" s="96">
        <v>115214.17914602546</v>
      </c>
      <c r="P30" s="94"/>
      <c r="Q30" s="95"/>
      <c r="R30" s="94"/>
      <c r="S30" s="155">
        <v>115420</v>
      </c>
      <c r="T30" s="115"/>
      <c r="U30" s="155"/>
      <c r="V30" s="156"/>
      <c r="W30" s="58">
        <v>129961</v>
      </c>
      <c r="X30" s="58">
        <v>0</v>
      </c>
      <c r="Y30" s="58"/>
      <c r="Z30" s="59"/>
      <c r="AA30" s="77">
        <v>333192</v>
      </c>
      <c r="AB30" s="157">
        <v>0</v>
      </c>
      <c r="AC30" s="158"/>
      <c r="AD30" s="63"/>
      <c r="AE30" s="64">
        <v>515266.79</v>
      </c>
      <c r="AF30" s="64">
        <v>0</v>
      </c>
      <c r="AG30" s="159"/>
      <c r="AH30" s="62"/>
      <c r="AI30" s="155">
        <v>330540.91</v>
      </c>
      <c r="AJ30" s="155">
        <v>0</v>
      </c>
      <c r="AK30" s="155"/>
      <c r="AL30" s="156"/>
      <c r="AM30" s="49">
        <v>462363.1900000002</v>
      </c>
      <c r="AN30" s="49">
        <v>0</v>
      </c>
      <c r="AO30" s="49"/>
      <c r="AP30" s="50"/>
      <c r="AQ30" s="160">
        <v>804704.2199999999</v>
      </c>
      <c r="AR30" s="200">
        <v>0</v>
      </c>
      <c r="AS30" s="200"/>
      <c r="AT30" s="200"/>
      <c r="AU30" s="212">
        <v>708124.1399999999</v>
      </c>
      <c r="AV30" s="212">
        <v>0</v>
      </c>
      <c r="AW30" s="212"/>
      <c r="AX30" s="212"/>
      <c r="AY30" s="130">
        <v>950598.1299999984</v>
      </c>
      <c r="AZ30" s="130">
        <v>0</v>
      </c>
      <c r="BA30" s="130"/>
      <c r="BB30" s="130"/>
      <c r="BC30" s="147">
        <f>'[3]Resumen'!C29</f>
        <v>542518.8199999997</v>
      </c>
      <c r="BD30" s="137"/>
      <c r="BE30" s="137"/>
      <c r="BF30" s="137"/>
      <c r="BG30" s="262"/>
      <c r="BH30" s="262"/>
      <c r="BI30" s="262"/>
      <c r="BJ30" s="228">
        <f>'[4]Resumen'!C29</f>
        <v>1106379.0500000003</v>
      </c>
      <c r="BK30" s="228"/>
      <c r="BL30" s="228"/>
      <c r="BM30" s="228"/>
      <c r="BN30" s="235">
        <f>'[1]Resumen'!C29</f>
        <v>992356.56</v>
      </c>
      <c r="BO30" s="235"/>
      <c r="BP30" s="235"/>
      <c r="BQ30" s="235"/>
      <c r="BR30" s="26">
        <f t="shared" si="22"/>
        <v>1990.0418779969095</v>
      </c>
      <c r="BS30" s="43">
        <f t="shared" si="23"/>
        <v>0.13472926656365114</v>
      </c>
      <c r="BT30" s="43">
        <f t="shared" si="24"/>
        <v>0.5333333333333333</v>
      </c>
      <c r="BU30" s="43">
        <f t="shared" si="25"/>
        <v>0.5666666666666667</v>
      </c>
      <c r="BV30" s="43">
        <f t="shared" si="26"/>
        <v>0.6</v>
      </c>
      <c r="BW30" s="43">
        <f t="shared" si="27"/>
        <v>0.6333333333333333</v>
      </c>
      <c r="BX30" s="43">
        <f t="shared" si="28"/>
        <v>0.6666666666666667</v>
      </c>
      <c r="BY30" s="43">
        <f t="shared" si="29"/>
        <v>0.7</v>
      </c>
      <c r="BZ30" s="43">
        <f t="shared" si="30"/>
        <v>0.7333333333333334</v>
      </c>
      <c r="CA30" s="43">
        <f t="shared" si="31"/>
        <v>0.7666666666666666</v>
      </c>
      <c r="CB30" s="43">
        <f t="shared" si="32"/>
        <v>0.8</v>
      </c>
      <c r="CC30" s="43">
        <f t="shared" si="33"/>
        <v>0.8333333333333334</v>
      </c>
      <c r="CD30" s="43">
        <f t="shared" si="34"/>
        <v>0.8666666666666667</v>
      </c>
      <c r="CE30" s="43">
        <f t="shared" si="35"/>
        <v>0.9</v>
      </c>
      <c r="CF30" s="43">
        <f t="shared" si="36"/>
        <v>0.9333333333333333</v>
      </c>
      <c r="CG30" s="43">
        <f t="shared" si="37"/>
        <v>0</v>
      </c>
      <c r="CH30" s="43">
        <f t="shared" si="38"/>
        <v>0.9666666666666667</v>
      </c>
      <c r="CI30" s="43">
        <f t="shared" si="39"/>
        <v>1</v>
      </c>
      <c r="CJ30" s="241">
        <f t="shared" si="40"/>
        <v>9347963.3545182</v>
      </c>
      <c r="CK30" s="241">
        <f t="shared" si="41"/>
        <v>-98423.14738669619</v>
      </c>
      <c r="CL30" s="241">
        <f t="shared" si="42"/>
        <v>5326173.150793588</v>
      </c>
    </row>
    <row r="31" spans="1:90" ht="12.75" customHeight="1">
      <c r="A31" s="6"/>
      <c r="B31" s="3" t="s">
        <v>49</v>
      </c>
      <c r="C31" s="7">
        <v>30</v>
      </c>
      <c r="D31" s="37">
        <v>0</v>
      </c>
      <c r="E31" s="152"/>
      <c r="F31" s="153">
        <v>0</v>
      </c>
      <c r="G31" s="88">
        <v>0</v>
      </c>
      <c r="H31" s="89"/>
      <c r="I31" s="128"/>
      <c r="J31" s="89"/>
      <c r="K31" s="90">
        <v>0</v>
      </c>
      <c r="L31" s="91">
        <v>0</v>
      </c>
      <c r="M31" s="154"/>
      <c r="N31" s="92"/>
      <c r="O31" s="96">
        <v>0</v>
      </c>
      <c r="P31" s="94"/>
      <c r="Q31" s="95"/>
      <c r="R31" s="94"/>
      <c r="S31" s="155">
        <v>0</v>
      </c>
      <c r="T31" s="115"/>
      <c r="U31" s="155"/>
      <c r="V31" s="156"/>
      <c r="W31" s="58">
        <v>0</v>
      </c>
      <c r="X31" s="58">
        <v>0</v>
      </c>
      <c r="Y31" s="58"/>
      <c r="Z31" s="59"/>
      <c r="AA31" s="77">
        <v>0</v>
      </c>
      <c r="AB31" s="157">
        <v>0</v>
      </c>
      <c r="AC31" s="158"/>
      <c r="AD31" s="63"/>
      <c r="AE31" s="64">
        <v>0</v>
      </c>
      <c r="AF31" s="64">
        <v>0</v>
      </c>
      <c r="AG31" s="159"/>
      <c r="AH31" s="62"/>
      <c r="AI31" s="155">
        <v>0</v>
      </c>
      <c r="AJ31" s="155">
        <v>0</v>
      </c>
      <c r="AK31" s="155"/>
      <c r="AL31" s="156"/>
      <c r="AM31" s="49">
        <v>0</v>
      </c>
      <c r="AN31" s="49">
        <v>0</v>
      </c>
      <c r="AO31" s="49"/>
      <c r="AP31" s="53"/>
      <c r="AQ31" s="160">
        <v>0</v>
      </c>
      <c r="AR31" s="200">
        <v>0</v>
      </c>
      <c r="AS31" s="200"/>
      <c r="AT31" s="200"/>
      <c r="AU31" s="212">
        <v>0</v>
      </c>
      <c r="AV31" s="212">
        <v>0</v>
      </c>
      <c r="AW31" s="212"/>
      <c r="AX31" s="212"/>
      <c r="AY31" s="130">
        <v>0</v>
      </c>
      <c r="AZ31" s="130">
        <v>0</v>
      </c>
      <c r="BA31" s="130"/>
      <c r="BB31" s="130"/>
      <c r="BC31" s="147">
        <f>'[3]Resumen'!C30</f>
        <v>103431.25</v>
      </c>
      <c r="BD31" s="137"/>
      <c r="BE31" s="137"/>
      <c r="BF31" s="137"/>
      <c r="BG31" s="262"/>
      <c r="BH31" s="262"/>
      <c r="BI31" s="262"/>
      <c r="BJ31" s="228">
        <f>'[4]Resumen'!C30</f>
        <v>200492.75999999998</v>
      </c>
      <c r="BK31" s="228"/>
      <c r="BL31" s="228"/>
      <c r="BM31" s="228"/>
      <c r="BN31" s="235">
        <f>'[1]Resumen'!C30</f>
        <v>245725.62999999998</v>
      </c>
      <c r="BO31" s="235"/>
      <c r="BP31" s="235"/>
      <c r="BQ31" s="235"/>
      <c r="BR31" s="26">
        <f t="shared" si="22"/>
        <v>0</v>
      </c>
      <c r="BS31" s="43">
        <f t="shared" si="23"/>
        <v>0</v>
      </c>
      <c r="BT31" s="43">
        <f t="shared" si="24"/>
        <v>0.5333333333333333</v>
      </c>
      <c r="BU31" s="43">
        <f t="shared" si="25"/>
        <v>0.5666666666666667</v>
      </c>
      <c r="BV31" s="43">
        <f t="shared" si="26"/>
        <v>0.6</v>
      </c>
      <c r="BW31" s="43">
        <f t="shared" si="27"/>
        <v>0.6333333333333333</v>
      </c>
      <c r="BX31" s="43">
        <f t="shared" si="28"/>
        <v>0.6666666666666667</v>
      </c>
      <c r="BY31" s="43">
        <f t="shared" si="29"/>
        <v>0.7</v>
      </c>
      <c r="BZ31" s="43">
        <f t="shared" si="30"/>
        <v>0.7333333333333334</v>
      </c>
      <c r="CA31" s="43">
        <f t="shared" si="31"/>
        <v>0.7666666666666666</v>
      </c>
      <c r="CB31" s="43">
        <f t="shared" si="32"/>
        <v>0.8</v>
      </c>
      <c r="CC31" s="43">
        <f t="shared" si="33"/>
        <v>0.8333333333333334</v>
      </c>
      <c r="CD31" s="43">
        <f t="shared" si="34"/>
        <v>0.8666666666666667</v>
      </c>
      <c r="CE31" s="43">
        <f t="shared" si="35"/>
        <v>0.9</v>
      </c>
      <c r="CF31" s="43">
        <f t="shared" si="36"/>
        <v>0.9333333333333333</v>
      </c>
      <c r="CG31" s="43">
        <f t="shared" si="37"/>
        <v>0</v>
      </c>
      <c r="CH31" s="43">
        <f t="shared" si="38"/>
        <v>0.9666666666666667</v>
      </c>
      <c r="CI31" s="43">
        <f t="shared" si="39"/>
        <v>1</v>
      </c>
      <c r="CJ31" s="241">
        <f t="shared" si="40"/>
        <v>407692.6344963237</v>
      </c>
      <c r="CK31" s="241">
        <f t="shared" si="41"/>
        <v>-13966.213420475426</v>
      </c>
      <c r="CL31" s="241">
        <f t="shared" si="42"/>
        <v>411242.21538554714</v>
      </c>
    </row>
    <row r="32" spans="1:90" ht="12.75" customHeight="1">
      <c r="A32" s="6"/>
      <c r="B32" s="4" t="s">
        <v>29</v>
      </c>
      <c r="C32" s="15"/>
      <c r="D32" s="78">
        <v>0</v>
      </c>
      <c r="E32" s="110"/>
      <c r="F32" s="78">
        <v>0</v>
      </c>
      <c r="G32" s="105"/>
      <c r="H32" s="105"/>
      <c r="I32" s="105"/>
      <c r="J32" s="105"/>
      <c r="K32" s="106"/>
      <c r="L32" s="107">
        <v>0</v>
      </c>
      <c r="M32" s="107"/>
      <c r="N32" s="106"/>
      <c r="O32" s="108"/>
      <c r="P32" s="108"/>
      <c r="Q32" s="108"/>
      <c r="R32" s="108"/>
      <c r="S32" s="169"/>
      <c r="T32" s="169"/>
      <c r="U32" s="170"/>
      <c r="V32" s="171"/>
      <c r="W32" s="75"/>
      <c r="X32" s="74"/>
      <c r="Y32" s="75"/>
      <c r="Z32" s="74"/>
      <c r="AA32" s="76"/>
      <c r="AB32" s="76"/>
      <c r="AC32" s="172"/>
      <c r="AD32" s="76"/>
      <c r="AE32" s="50"/>
      <c r="AF32" s="50"/>
      <c r="AG32" s="53"/>
      <c r="AH32" s="50"/>
      <c r="AI32" s="170"/>
      <c r="AJ32" s="171"/>
      <c r="AK32" s="171"/>
      <c r="AL32" s="171"/>
      <c r="AM32" s="192">
        <v>0</v>
      </c>
      <c r="AN32" s="86">
        <v>0</v>
      </c>
      <c r="AO32" s="86"/>
      <c r="AP32" s="87"/>
      <c r="AQ32" s="209">
        <v>0</v>
      </c>
      <c r="AR32" s="204">
        <v>0</v>
      </c>
      <c r="AS32" s="204"/>
      <c r="AT32" s="204"/>
      <c r="AU32" s="220">
        <v>0</v>
      </c>
      <c r="AV32" s="216">
        <v>0</v>
      </c>
      <c r="AW32" s="216"/>
      <c r="AX32" s="221"/>
      <c r="AY32" s="129">
        <v>0</v>
      </c>
      <c r="AZ32" s="129">
        <v>0</v>
      </c>
      <c r="BA32" s="129"/>
      <c r="BB32" s="129"/>
      <c r="BC32" s="148"/>
      <c r="BD32" s="144"/>
      <c r="BE32" s="144"/>
      <c r="BF32" s="144"/>
      <c r="BG32" s="262"/>
      <c r="BH32" s="262"/>
      <c r="BI32" s="262"/>
      <c r="BJ32" s="228"/>
      <c r="BK32" s="228"/>
      <c r="BL32" s="228"/>
      <c r="BM32" s="228"/>
      <c r="BN32" s="235"/>
      <c r="BO32" s="235"/>
      <c r="BP32" s="235"/>
      <c r="BQ32" s="235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243"/>
      <c r="CK32" s="243"/>
      <c r="CL32" s="243"/>
    </row>
    <row r="33" spans="1:90" ht="12.75" customHeight="1">
      <c r="A33" s="6"/>
      <c r="B33" s="3" t="s">
        <v>30</v>
      </c>
      <c r="C33" s="7">
        <v>30</v>
      </c>
      <c r="D33" s="37">
        <v>0</v>
      </c>
      <c r="E33" s="152"/>
      <c r="F33" s="153">
        <v>0</v>
      </c>
      <c r="G33" s="88">
        <v>357372.88</v>
      </c>
      <c r="H33" s="89"/>
      <c r="I33" s="128"/>
      <c r="J33" s="89"/>
      <c r="K33" s="90">
        <v>543253.56</v>
      </c>
      <c r="L33" s="91">
        <v>0</v>
      </c>
      <c r="M33" s="154"/>
      <c r="N33" s="92"/>
      <c r="O33" s="96">
        <v>737930</v>
      </c>
      <c r="P33" s="94"/>
      <c r="Q33" s="95"/>
      <c r="R33" s="94"/>
      <c r="S33" s="155">
        <v>616404</v>
      </c>
      <c r="T33" s="115"/>
      <c r="U33" s="155"/>
      <c r="V33" s="156"/>
      <c r="W33" s="58">
        <v>908729</v>
      </c>
      <c r="X33" s="58">
        <v>0</v>
      </c>
      <c r="Y33" s="58"/>
      <c r="Z33" s="59"/>
      <c r="AA33" s="77">
        <v>1034380.58</v>
      </c>
      <c r="AB33" s="157">
        <v>55639</v>
      </c>
      <c r="AC33" s="158"/>
      <c r="AD33" s="63"/>
      <c r="AE33" s="64">
        <v>1297534</v>
      </c>
      <c r="AF33" s="64">
        <v>0</v>
      </c>
      <c r="AG33" s="159"/>
      <c r="AH33" s="62"/>
      <c r="AI33" s="155">
        <v>1402601.7</v>
      </c>
      <c r="AJ33" s="155">
        <v>0</v>
      </c>
      <c r="AK33" s="155"/>
      <c r="AL33" s="156"/>
      <c r="AM33" s="49">
        <v>1130909.5199999993</v>
      </c>
      <c r="AN33" s="49">
        <v>0</v>
      </c>
      <c r="AO33" s="49"/>
      <c r="AP33" s="50"/>
      <c r="AQ33" s="160">
        <v>1272704.240000002</v>
      </c>
      <c r="AR33" s="200">
        <v>0</v>
      </c>
      <c r="AS33" s="200"/>
      <c r="AT33" s="200"/>
      <c r="AU33" s="212">
        <v>1171005.9999999995</v>
      </c>
      <c r="AV33" s="212">
        <v>0</v>
      </c>
      <c r="AW33" s="212"/>
      <c r="AX33" s="212"/>
      <c r="AY33" s="130">
        <v>1787672.0399999998</v>
      </c>
      <c r="AZ33" s="130">
        <v>0</v>
      </c>
      <c r="BA33" s="130"/>
      <c r="BB33" s="130"/>
      <c r="BC33" s="147">
        <f>'[3]Resumen'!C32</f>
        <v>1674946.8199999996</v>
      </c>
      <c r="BD33" s="137"/>
      <c r="BE33" s="137"/>
      <c r="BF33" s="137"/>
      <c r="BG33" s="262">
        <f>+BH33</f>
        <v>260770.20404708656</v>
      </c>
      <c r="BH33" s="262">
        <v>260770.20404708656</v>
      </c>
      <c r="BI33" s="262">
        <f>0.6*327755.15</f>
        <v>196653.09</v>
      </c>
      <c r="BJ33" s="228">
        <f>'[4]Resumen'!C32</f>
        <v>2241612.7600000002</v>
      </c>
      <c r="BK33" s="228"/>
      <c r="BL33" s="228"/>
      <c r="BM33" s="228"/>
      <c r="BN33" s="235">
        <f>'[1]Resumen'!C32</f>
        <v>2116636.4599999953</v>
      </c>
      <c r="BO33" s="235"/>
      <c r="BP33" s="235"/>
      <c r="BQ33" s="235"/>
      <c r="BR33" s="26">
        <f>IF(D33=0,0,2001-(D33-F33)*C33/D33)</f>
        <v>0</v>
      </c>
      <c r="BS33" s="43">
        <f>IF((1-($CJ$2-$BR33)/$C33)&gt;0,(1-($CJ$2-$BR33)/$C33),0)</f>
        <v>0</v>
      </c>
      <c r="BT33" s="43">
        <f>IF((1-($CJ$2-G$2)/$C33)&gt;0,(1-($CJ$2-G$2)/$C33),0)</f>
        <v>0.5333333333333333</v>
      </c>
      <c r="BU33" s="43">
        <f>IF((1-($CJ$2-K$2)/$C33)&gt;0,(1-($CJ$2-K$2)/$C33),0)</f>
        <v>0.5666666666666667</v>
      </c>
      <c r="BV33" s="43">
        <f>IF((1-($CJ$2-O$2)/$C33)&gt;0,(1-($CJ$2-O$2)/$C33),0)</f>
        <v>0.6</v>
      </c>
      <c r="BW33" s="43">
        <f>IF((1-($CJ$2-S$2)/$C33)&gt;0,(1-($CJ$2-S$2)/$C33),0)</f>
        <v>0.6333333333333333</v>
      </c>
      <c r="BX33" s="43">
        <f>IF((1-($CJ$2-W$2)/$C33)&gt;0,(1-($CJ$2-W$2)/$C33),0)</f>
        <v>0.6666666666666667</v>
      </c>
      <c r="BY33" s="43">
        <f>IF((1-($CJ$2-AA$2)/$C33)&gt;0,(1-($CJ$2-AA$2)/$C33),0)</f>
        <v>0.7</v>
      </c>
      <c r="BZ33" s="43">
        <f>IF((1-($CJ$2-AE$2)/$C33)&gt;0,(1-($CJ$2-AE$2)/$C33),0)</f>
        <v>0.7333333333333334</v>
      </c>
      <c r="CA33" s="43">
        <f>IF((1-($CJ$2-AI$2)/$C33)&gt;0,(1-($CJ$2-AI$2)/$C33),0)</f>
        <v>0.7666666666666666</v>
      </c>
      <c r="CB33" s="43">
        <f>IF((1-($CJ$2-AM$2)/$C33)&gt;0,(1-($CJ$2-AM$2)/$C33),0)</f>
        <v>0.8</v>
      </c>
      <c r="CC33" s="43">
        <f>IF((1-($CJ$2-AQ$2)/$C33)&gt;0,(1-($CJ$2-AQ$2)/$C33),0)</f>
        <v>0.8333333333333334</v>
      </c>
      <c r="CD33" s="43">
        <f>IF((1-($CJ$2-AU$2)/$C33)&gt;0,(1-($CJ$2-AU$2)/$C33),0)</f>
        <v>0.8666666666666667</v>
      </c>
      <c r="CE33" s="43">
        <f>IF((1-($CJ$2-AY$2)/$C33)&gt;0,(1-($CJ$2-AY$2)/$C33),0)</f>
        <v>0.9</v>
      </c>
      <c r="CF33" s="43">
        <f>IF((1-($CJ$2-BC$2)/$C33)&gt;0,(1-($CJ$2-BC$2)/$C33),0)</f>
        <v>0.9333333333333333</v>
      </c>
      <c r="CG33" s="43">
        <f>IF(BG33=0,0,1-($CJ$2-(2014.5-(BG33-BI33)*C33/BG33))/C33)</f>
        <v>0.7041240791623977</v>
      </c>
      <c r="CH33" s="43">
        <f>IF((1-($CJ$2-BJ$2)/$C33)&gt;0,(1-($CJ$2-BJ$2)/$C33),0)</f>
        <v>0.9666666666666667</v>
      </c>
      <c r="CI33" s="43">
        <f>IF((1-($CJ$2-BN$2)/$C33)&gt;0,(1-($CJ$2-BN$2)/$C33),0)</f>
        <v>1</v>
      </c>
      <c r="CJ33" s="241">
        <f>D33-E33+(G33-I33)*G$61+(K33-M33)*K$61+(O33-Q33)*O$61+(S33-U33)*S$61+(W33-Y33)*W$61+(AA33-AC33)*AA$61+(AE33-AG33)*AE$61+(AI33-AK33)*AI$61+(AM33-AO33)*AM$61+(AQ33-AS33)*$AQ$61+(AU33-AW33)*$AU$61+(AY33-BA33)*$AY$61+(BC33-BE33)*$BC$61+(BJ33-BL33)*$BJ$61+BG33+(BN33-BP33)*$BN$61</f>
        <v>14422012.15419924</v>
      </c>
      <c r="CK33" s="241">
        <f>CJ33-(IF(BS33=0,0,D33-E33)+IF(BT33=0,0,(G33-I33)*G$61)+IF(BU33=0,0,(K33-M33)*K$61)+IF(BV33=0,0,(O33-Q33)*O$61)+IF(BW33=0,0,(S33-U33)*S$61)+IF(BX33=0,0,(W33-Y33)*W$61)+IF(BY33=0,0,(AA33-AC33)*AA$61)+IF(BZ33=0,0,(AE33-AG33)*AE$61)+IF(CA33=0,0,(AI33-AK33)*AI$61)+IF(CB33=0,0,(AM33-AO33)*AM$61)+IF(CC33=0,0,(AQ33-AS33)*$AQ$61)+IF(CD33=0,0,(AU33-AW33)*$AU$61)+IF(CE33=0,0,(AY33-BA33)*$AY$61)++IF(CF33=0,0,(BC33-BE33)*$BC$61)+IF(CH33=0,0,(BJ33-BL33)*$BC$61)+IF(CG33=0,0,BG33)+IF(CI33=0,0,(BN33-BP33)*$BC$61))</f>
        <v>-193186.09732796252</v>
      </c>
      <c r="CL33" s="241">
        <f>(D33-E33)*BS33+((G33-H33-(I33-J33))*G$61)*BT33+((K33-L33-(M33-N33))*K$61)*BU33+((O33-P33-(Q33-R33))*O$61)*BV33+((S33-T33-(U33-V33))*S$61)*BW33+((W33-X33-(Y33-Z33))*W$61)*BX33+((AA33-AB33-(AC33-AD33))*AA$61)*BY33+((AE33-AF33-(AG33-AH33))*AE$61)*BZ33+((AI33-AJ33-(AK33-AL33))*AI$61)*CA33+((AM33-AN33-(AO33-AP33))*$AM$61)*CB33+((AQ33-AR33-(AS33-AT33))*$AQ$61)*CC33+((AU33-AV33-(AW33-AX33))*$AU$61)*CD33+((AY33-AZ33-(BA33-BB33))*$AY$61)*CE33+((BC33-BD33-(BF33-BR33))*$BC$61)*CF33+((BJ33-BK33-(BL33-BM33))*$BC$61)*CH33+(BG33-BH33)*CG33+((BN33-BO33-(BP33-BQ33))*$BC$61)*CI33</f>
        <v>11716619.888176765</v>
      </c>
    </row>
    <row r="34" spans="1:90" ht="12.75" customHeight="1">
      <c r="A34" s="6"/>
      <c r="B34" s="3" t="s">
        <v>31</v>
      </c>
      <c r="C34" s="7">
        <v>30</v>
      </c>
      <c r="D34" s="37">
        <v>0</v>
      </c>
      <c r="E34" s="152"/>
      <c r="F34" s="153">
        <v>0</v>
      </c>
      <c r="G34" s="88">
        <v>20855.34</v>
      </c>
      <c r="H34" s="89"/>
      <c r="I34" s="128"/>
      <c r="J34" s="89"/>
      <c r="K34" s="90">
        <v>31716.79</v>
      </c>
      <c r="L34" s="91">
        <v>0</v>
      </c>
      <c r="M34" s="154"/>
      <c r="N34" s="92"/>
      <c r="O34" s="96">
        <v>45392.1</v>
      </c>
      <c r="P34" s="94"/>
      <c r="Q34" s="95"/>
      <c r="R34" s="94"/>
      <c r="S34" s="155">
        <v>55532</v>
      </c>
      <c r="T34" s="115"/>
      <c r="U34" s="155"/>
      <c r="V34" s="156"/>
      <c r="W34" s="58">
        <v>21527.58</v>
      </c>
      <c r="X34" s="58">
        <v>0</v>
      </c>
      <c r="Y34" s="58"/>
      <c r="Z34" s="59"/>
      <c r="AA34" s="77">
        <v>69879.69</v>
      </c>
      <c r="AB34" s="157">
        <v>0</v>
      </c>
      <c r="AC34" s="158"/>
      <c r="AD34" s="63"/>
      <c r="AE34" s="64">
        <v>167603.6</v>
      </c>
      <c r="AF34" s="64">
        <v>0</v>
      </c>
      <c r="AG34" s="159"/>
      <c r="AH34" s="62"/>
      <c r="AI34" s="155">
        <v>114363.29</v>
      </c>
      <c r="AJ34" s="155">
        <v>0</v>
      </c>
      <c r="AK34" s="155"/>
      <c r="AL34" s="156"/>
      <c r="AM34" s="49">
        <v>128319.80999999997</v>
      </c>
      <c r="AN34" s="49">
        <v>0</v>
      </c>
      <c r="AO34" s="49"/>
      <c r="AP34" s="50"/>
      <c r="AQ34" s="160">
        <v>45878.89</v>
      </c>
      <c r="AR34" s="200">
        <v>0</v>
      </c>
      <c r="AS34" s="200"/>
      <c r="AT34" s="200"/>
      <c r="AU34" s="212">
        <v>78988.76999999999</v>
      </c>
      <c r="AV34" s="212">
        <v>0</v>
      </c>
      <c r="AW34" s="212"/>
      <c r="AX34" s="212"/>
      <c r="AY34" s="130">
        <v>165321.32</v>
      </c>
      <c r="AZ34" s="130">
        <v>0</v>
      </c>
      <c r="BA34" s="130"/>
      <c r="BB34" s="130"/>
      <c r="BC34" s="147">
        <f>'[3]Resumen'!C33</f>
        <v>329359.54</v>
      </c>
      <c r="BD34" s="137"/>
      <c r="BE34" s="137"/>
      <c r="BF34" s="137"/>
      <c r="BG34" s="262"/>
      <c r="BH34" s="262"/>
      <c r="BI34" s="262"/>
      <c r="BJ34" s="228">
        <f>'[4]Resumen'!C33</f>
        <v>502319.06999999995</v>
      </c>
      <c r="BK34" s="228"/>
      <c r="BL34" s="228"/>
      <c r="BM34" s="228"/>
      <c r="BN34" s="235">
        <f>'[1]Resumen'!C33</f>
        <v>584095.5200000001</v>
      </c>
      <c r="BO34" s="235"/>
      <c r="BP34" s="235"/>
      <c r="BQ34" s="235"/>
      <c r="BR34" s="26">
        <f>IF(D34=0,0,2001-(D34-F34)*C34/D34)</f>
        <v>0</v>
      </c>
      <c r="BS34" s="43">
        <f>IF((1-($CJ$2-$BR34)/$C34)&gt;0,(1-($CJ$2-$BR34)/$C34),0)</f>
        <v>0</v>
      </c>
      <c r="BT34" s="43">
        <f>IF((1-($CJ$2-G$2)/$C34)&gt;0,(1-($CJ$2-G$2)/$C34),0)</f>
        <v>0.5333333333333333</v>
      </c>
      <c r="BU34" s="43">
        <f>IF((1-($CJ$2-K$2)/$C34)&gt;0,(1-($CJ$2-K$2)/$C34),0)</f>
        <v>0.5666666666666667</v>
      </c>
      <c r="BV34" s="43">
        <f>IF((1-($CJ$2-O$2)/$C34)&gt;0,(1-($CJ$2-O$2)/$C34),0)</f>
        <v>0.6</v>
      </c>
      <c r="BW34" s="43">
        <f>IF((1-($CJ$2-S$2)/$C34)&gt;0,(1-($CJ$2-S$2)/$C34),0)</f>
        <v>0.6333333333333333</v>
      </c>
      <c r="BX34" s="43">
        <f>IF((1-($CJ$2-W$2)/$C34)&gt;0,(1-($CJ$2-W$2)/$C34),0)</f>
        <v>0.6666666666666667</v>
      </c>
      <c r="BY34" s="43">
        <f>IF((1-($CJ$2-AA$2)/$C34)&gt;0,(1-($CJ$2-AA$2)/$C34),0)</f>
        <v>0.7</v>
      </c>
      <c r="BZ34" s="43">
        <f>IF((1-($CJ$2-AE$2)/$C34)&gt;0,(1-($CJ$2-AE$2)/$C34),0)</f>
        <v>0.7333333333333334</v>
      </c>
      <c r="CA34" s="43">
        <f>IF((1-($CJ$2-AI$2)/$C34)&gt;0,(1-($CJ$2-AI$2)/$C34),0)</f>
        <v>0.7666666666666666</v>
      </c>
      <c r="CB34" s="43">
        <f>IF((1-($CJ$2-AM$2)/$C34)&gt;0,(1-($CJ$2-AM$2)/$C34),0)</f>
        <v>0.8</v>
      </c>
      <c r="CC34" s="43">
        <f>IF((1-($CJ$2-AQ$2)/$C34)&gt;0,(1-($CJ$2-AQ$2)/$C34),0)</f>
        <v>0.8333333333333334</v>
      </c>
      <c r="CD34" s="43">
        <f>IF((1-($CJ$2-AU$2)/$C34)&gt;0,(1-($CJ$2-AU$2)/$C34),0)</f>
        <v>0.8666666666666667</v>
      </c>
      <c r="CE34" s="43">
        <f>IF((1-($CJ$2-AY$2)/$C34)&gt;0,(1-($CJ$2-AY$2)/$C34),0)</f>
        <v>0.9</v>
      </c>
      <c r="CF34" s="43">
        <f>IF((1-($CJ$2-BC$2)/$C34)&gt;0,(1-($CJ$2-BC$2)/$C34),0)</f>
        <v>0.9333333333333333</v>
      </c>
      <c r="CG34" s="43">
        <f>IF(BG34=0,0,1-($CJ$2-(2014.5-(BG34-BI34)*C34/BG34))/C34)</f>
        <v>0</v>
      </c>
      <c r="CH34" s="43">
        <f>IF((1-($CJ$2-BJ$2)/$C34)&gt;0,(1-($CJ$2-BJ$2)/$C34),0)</f>
        <v>0.9666666666666667</v>
      </c>
      <c r="CI34" s="43">
        <f>IF((1-($CJ$2-BN$2)/$C34)&gt;0,(1-($CJ$2-BN$2)/$C34),0)</f>
        <v>1</v>
      </c>
      <c r="CJ34" s="241">
        <f>D34-E34+(G34-I34)*G$61+(K34-M34)*K$61+(O34-Q34)*O$61+(S34-U34)*S$61+(W34-Y34)*W$61+(AA34-AC34)*AA$61+(AE34-AG34)*AE$61+(AI34-AK34)*AI$61+(AM34-AO34)*AM$61+(AQ34-AS34)*$AQ$61+(AU34-AW34)*$AU$61+(AY34-BA34)*$AY$61+(BC34-BE34)*$BC$61+(BJ34-BL34)*$BJ$61+BG34+(BN34-BP34)*$BN$61</f>
        <v>1787379.0012033824</v>
      </c>
      <c r="CK34" s="241">
        <f>CJ34-(IF(BS34=0,0,D34-E34)+IF(BT34=0,0,(G34-I34)*G$61)+IF(BU34=0,0,(K34-M34)*K$61)+IF(BV34=0,0,(O34-Q34)*O$61)+IF(BW34=0,0,(S34-U34)*S$61)+IF(BX34=0,0,(W34-Y34)*W$61)+IF(BY34=0,0,(AA34-AC34)*AA$61)+IF(BZ34=0,0,(AE34-AG34)*AE$61)+IF(CA34=0,0,(AI34-AK34)*AI$61)+IF(CB34=0,0,(AM34-AO34)*AM$61)+IF(CC34=0,0,(AQ34-AS34)*$AQ$61)+IF(CD34=0,0,(AU34-AW34)*$AU$61)+IF(CE34=0,0,(AY34-BA34)*$AY$61)++IF(CF34=0,0,(BC34-BE34)*$BC$61)+IF(CH34=0,0,(BJ34-BL34)*$BC$61)+IF(CG34=0,0,BG34)+IF(CI34=0,0,(BN34-BP34)*$BC$61))</f>
        <v>-36844.025779393734</v>
      </c>
      <c r="CL34" s="241">
        <f>(D34-E34)*BS34+((G34-H34-(I34-J34))*G$61)*BT34+((K34-L34-(M34-N34))*K$61)*BU34+((O34-P34-(Q34-R34))*O$61)*BV34+((S34-T34-(U34-V34))*S$61)*BW34+((W34-X34-(Y34-Z34))*W$61)*BX34+((AA34-AB34-(AC34-AD34))*AA$61)*BY34+((AE34-AF34-(AG34-AH34))*AE$61)*BZ34+((AI34-AJ34-(AK34-AL34))*AI$61)*CA34+((AM34-AN34-(AO34-AP34))*$AM$61)*CB34+((AQ34-AR34-(AS34-AT34))*$AQ$61)*CC34+((AU34-AV34-(AW34-AX34))*$AU$61)*CD34+((AY34-AZ34-(BA34-BB34))*$AY$61)*CE34+((BC34-BD34-(BF34-BR34))*$BC$61)*CF34+((BJ34-BK34-(BL34-BM34))*$BC$61)*CH34+(BG34-BH34)*CG34+((BN34-BO34-(BP34-BQ34))*$BC$61)*CI34</f>
        <v>1613593.8327521838</v>
      </c>
    </row>
    <row r="35" spans="1:90" ht="12.75" customHeight="1">
      <c r="A35" s="6"/>
      <c r="B35" s="3" t="s">
        <v>50</v>
      </c>
      <c r="C35" s="7">
        <v>30</v>
      </c>
      <c r="D35" s="37">
        <v>10109999.26940603</v>
      </c>
      <c r="E35" s="152"/>
      <c r="F35" s="153">
        <v>6944775.122452748</v>
      </c>
      <c r="G35" s="88">
        <v>110095.16</v>
      </c>
      <c r="H35" s="89"/>
      <c r="I35" s="128"/>
      <c r="J35" s="89"/>
      <c r="K35" s="90">
        <v>147527.42</v>
      </c>
      <c r="L35" s="91">
        <v>20984</v>
      </c>
      <c r="M35" s="154"/>
      <c r="N35" s="92"/>
      <c r="O35" s="96">
        <v>202095.11</v>
      </c>
      <c r="P35" s="94"/>
      <c r="Q35" s="95"/>
      <c r="R35" s="94"/>
      <c r="S35" s="155">
        <v>159017</v>
      </c>
      <c r="T35" s="115"/>
      <c r="U35" s="155"/>
      <c r="V35" s="156"/>
      <c r="W35" s="58">
        <v>103233.12</v>
      </c>
      <c r="X35" s="58">
        <v>0</v>
      </c>
      <c r="Y35" s="58"/>
      <c r="Z35" s="59"/>
      <c r="AA35" s="77">
        <v>228601</v>
      </c>
      <c r="AB35" s="157">
        <v>0</v>
      </c>
      <c r="AC35" s="158"/>
      <c r="AD35" s="63"/>
      <c r="AE35" s="64">
        <v>200982</v>
      </c>
      <c r="AF35" s="64">
        <v>0</v>
      </c>
      <c r="AG35" s="159"/>
      <c r="AH35" s="62"/>
      <c r="AI35" s="155">
        <v>317412.79</v>
      </c>
      <c r="AJ35" s="155">
        <v>0</v>
      </c>
      <c r="AK35" s="155"/>
      <c r="AL35" s="156"/>
      <c r="AM35" s="49">
        <v>385355</v>
      </c>
      <c r="AN35" s="49">
        <v>0</v>
      </c>
      <c r="AO35" s="49"/>
      <c r="AP35" s="50"/>
      <c r="AQ35" s="160">
        <v>616660.66</v>
      </c>
      <c r="AR35" s="200">
        <v>0</v>
      </c>
      <c r="AS35" s="200"/>
      <c r="AT35" s="200"/>
      <c r="AU35" s="212">
        <v>343937.51999999996</v>
      </c>
      <c r="AV35" s="212">
        <v>0</v>
      </c>
      <c r="AW35" s="212"/>
      <c r="AX35" s="212"/>
      <c r="AY35" s="130">
        <v>322760.92000000004</v>
      </c>
      <c r="AZ35" s="130">
        <v>0</v>
      </c>
      <c r="BA35" s="130"/>
      <c r="BB35" s="130"/>
      <c r="BC35" s="147">
        <f>'[3]Resumen'!C34</f>
        <v>379311.01</v>
      </c>
      <c r="BD35" s="137"/>
      <c r="BE35" s="137"/>
      <c r="BF35" s="137"/>
      <c r="BG35" s="262">
        <f>+BH35</f>
        <v>173846.80269805776</v>
      </c>
      <c r="BH35" s="262">
        <v>173846.80269805776</v>
      </c>
      <c r="BI35" s="262">
        <f>0.4*327755.15</f>
        <v>131102.06000000003</v>
      </c>
      <c r="BJ35" s="228">
        <f>'[4]Resumen'!C34</f>
        <v>336121.92999999993</v>
      </c>
      <c r="BK35" s="228"/>
      <c r="BL35" s="228"/>
      <c r="BM35" s="228"/>
      <c r="BN35" s="235">
        <f>'[1]Resumen'!C34</f>
        <v>292721.17</v>
      </c>
      <c r="BO35" s="235"/>
      <c r="BP35" s="235"/>
      <c r="BQ35" s="235"/>
      <c r="BR35" s="26">
        <f>IF(D35=0,0,2001-(D35-F35)*C35/D35)</f>
        <v>1991.607642802117</v>
      </c>
      <c r="BS35" s="43">
        <f>IF((1-($CJ$2-$BR35)/$C35)&gt;0,(1-($CJ$2-$BR35)/$C35),0)</f>
        <v>0.18692142673723233</v>
      </c>
      <c r="BT35" s="43">
        <f>IF((1-($CJ$2-G$2)/$C35)&gt;0,(1-($CJ$2-G$2)/$C35),0)</f>
        <v>0.5333333333333333</v>
      </c>
      <c r="BU35" s="43">
        <f>IF((1-($CJ$2-K$2)/$C35)&gt;0,(1-($CJ$2-K$2)/$C35),0)</f>
        <v>0.5666666666666667</v>
      </c>
      <c r="BV35" s="43">
        <f>IF((1-($CJ$2-O$2)/$C35)&gt;0,(1-($CJ$2-O$2)/$C35),0)</f>
        <v>0.6</v>
      </c>
      <c r="BW35" s="43">
        <f>IF((1-($CJ$2-S$2)/$C35)&gt;0,(1-($CJ$2-S$2)/$C35),0)</f>
        <v>0.6333333333333333</v>
      </c>
      <c r="BX35" s="43">
        <f>IF((1-($CJ$2-W$2)/$C35)&gt;0,(1-($CJ$2-W$2)/$C35),0)</f>
        <v>0.6666666666666667</v>
      </c>
      <c r="BY35" s="43">
        <f>IF((1-($CJ$2-AA$2)/$C35)&gt;0,(1-($CJ$2-AA$2)/$C35),0)</f>
        <v>0.7</v>
      </c>
      <c r="BZ35" s="43">
        <f>IF((1-($CJ$2-AE$2)/$C35)&gt;0,(1-($CJ$2-AE$2)/$C35),0)</f>
        <v>0.7333333333333334</v>
      </c>
      <c r="CA35" s="43">
        <f>IF((1-($CJ$2-AI$2)/$C35)&gt;0,(1-($CJ$2-AI$2)/$C35),0)</f>
        <v>0.7666666666666666</v>
      </c>
      <c r="CB35" s="43">
        <f>IF((1-($CJ$2-AM$2)/$C35)&gt;0,(1-($CJ$2-AM$2)/$C35),0)</f>
        <v>0.8</v>
      </c>
      <c r="CC35" s="43">
        <f>IF((1-($CJ$2-AQ$2)/$C35)&gt;0,(1-($CJ$2-AQ$2)/$C35),0)</f>
        <v>0.8333333333333334</v>
      </c>
      <c r="CD35" s="43">
        <f>IF((1-($CJ$2-AU$2)/$C35)&gt;0,(1-($CJ$2-AU$2)/$C35),0)</f>
        <v>0.8666666666666667</v>
      </c>
      <c r="CE35" s="43">
        <f>IF((1-($CJ$2-AY$2)/$C35)&gt;0,(1-($CJ$2-AY$2)/$C35),0)</f>
        <v>0.9</v>
      </c>
      <c r="CF35" s="43">
        <f>IF((1-($CJ$2-BC$2)/$C35)&gt;0,(1-($CJ$2-BC$2)/$C35),0)</f>
        <v>0.9333333333333333</v>
      </c>
      <c r="CG35" s="43">
        <f>IF(BG35=0,0,1-($CJ$2-(2014.5-(BG35-BI35)*C35/BG35))/C35)</f>
        <v>0.7041240791623977</v>
      </c>
      <c r="CH35" s="43">
        <f>IF((1-($CJ$2-BJ$2)/$C35)&gt;0,(1-($CJ$2-BJ$2)/$C35),0)</f>
        <v>0.9666666666666667</v>
      </c>
      <c r="CI35" s="43">
        <f>IF((1-($CJ$2-BN$2)/$C35)&gt;0,(1-($CJ$2-BN$2)/$C35),0)</f>
        <v>1</v>
      </c>
      <c r="CJ35" s="241">
        <f>D35-E35+(G35-I35)*G$61+(K35-M35)*K$61+(O35-Q35)*O$61+(S35-U35)*S$61+(W35-Y35)*W$61+(AA35-AC35)*AA$61+(AE35-AG35)*AE$61+(AI35-AK35)*AI$61+(AM35-AO35)*AM$61+(AQ35-AS35)*$AQ$61+(AU35-AW35)*$AU$61+(AY35-BA35)*$AY$61+(BC35-BE35)*$BC$61+(BJ35-BL35)*$BJ$61+BG35+(BN35-BP35)*$BN$61</f>
        <v>13529706.27066862</v>
      </c>
      <c r="CK35" s="241">
        <f>CJ35-(IF(BS35=0,0,D35-E35)+IF(BT35=0,0,(G35-I35)*G$61)+IF(BU35=0,0,(K35-M35)*K$61)+IF(BV35=0,0,(O35-Q35)*O$61)+IF(BW35=0,0,(S35-U35)*S$61)+IF(BX35=0,0,(W35-Y35)*W$61)+IF(BY35=0,0,(AA35-AC35)*AA$61)+IF(BZ35=0,0,(AE35-AG35)*AE$61)+IF(CA35=0,0,(AI35-AK35)*AI$61)+IF(CB35=0,0,(AM35-AO35)*AM$61)+IF(CC35=0,0,(AQ35-AS35)*$AQ$61)+IF(CD35=0,0,(AU35-AW35)*$AU$61)+IF(CE35=0,0,(AY35-BA35)*$AY$61)++IF(CF35=0,0,(BC35-BE35)*$BC$61)+IF(CH35=0,0,(BJ35-BL35)*$BC$61)+IF(CG35=0,0,BG35)+IF(CI35=0,0,(BN35-BP35)*$BC$61))</f>
        <v>-30415.73546582274</v>
      </c>
      <c r="CL35" s="241">
        <f>(D35-E35)*BS35+((G35-H35-(I35-J35))*G$61)*BT35+((K35-L35-(M35-N35))*K$61)*BU35+((O35-P35-(Q35-R35))*O$61)*BV35+((S35-T35-(U35-V35))*S$61)*BW35+((W35-X35-(Y35-Z35))*W$61)*BX35+((AA35-AB35-(AC35-AD35))*AA$61)*BY35+((AE35-AF35-(AG35-AH35))*AE$61)*BZ35+((AI35-AJ35-(AK35-AL35))*AI$61)*CA35+((AM35-AN35-(AO35-AP35))*$AM$61)*CB35+((AQ35-AR35-(AS35-AT35))*$AQ$61)*CC35+((AU35-AV35-(AW35-AX35))*$AU$61)*CD35+((AY35-AZ35-(BA35-BB35))*$AY$61)*CE35+((BC35-BD35-(BF35-BR35))*$BC$61)*CF35+((BJ35-BK35-(BL35-BM35))*$BC$61)*CH35+(BG35-BH35)*CG35+((BN35-BO35-(BP35-BQ35))*$BC$61)*CI35</f>
        <v>4515780.543392976</v>
      </c>
    </row>
    <row r="36" spans="1:90" ht="12.75" customHeight="1">
      <c r="A36" s="6"/>
      <c r="B36" s="5" t="s">
        <v>32</v>
      </c>
      <c r="C36" s="16"/>
      <c r="D36" s="78">
        <v>0</v>
      </c>
      <c r="E36" s="110"/>
      <c r="F36" s="78">
        <v>0</v>
      </c>
      <c r="G36" s="105"/>
      <c r="H36" s="105"/>
      <c r="I36" s="105"/>
      <c r="J36" s="105"/>
      <c r="K36" s="106"/>
      <c r="L36" s="107">
        <v>0</v>
      </c>
      <c r="M36" s="107"/>
      <c r="N36" s="106"/>
      <c r="O36" s="108"/>
      <c r="P36" s="108"/>
      <c r="Q36" s="108"/>
      <c r="R36" s="108"/>
      <c r="S36" s="169"/>
      <c r="T36" s="169"/>
      <c r="U36" s="170"/>
      <c r="V36" s="171"/>
      <c r="W36" s="75"/>
      <c r="X36" s="74"/>
      <c r="Y36" s="75"/>
      <c r="Z36" s="74"/>
      <c r="AA36" s="76"/>
      <c r="AB36" s="76"/>
      <c r="AC36" s="172"/>
      <c r="AD36" s="76"/>
      <c r="AE36" s="50"/>
      <c r="AF36" s="50"/>
      <c r="AG36" s="53"/>
      <c r="AH36" s="50"/>
      <c r="AI36" s="170"/>
      <c r="AJ36" s="171"/>
      <c r="AK36" s="171"/>
      <c r="AL36" s="171"/>
      <c r="AM36" s="192">
        <v>0</v>
      </c>
      <c r="AN36" s="86">
        <v>0</v>
      </c>
      <c r="AO36" s="86"/>
      <c r="AP36" s="87"/>
      <c r="AQ36" s="209">
        <v>0</v>
      </c>
      <c r="AR36" s="204">
        <v>0</v>
      </c>
      <c r="AS36" s="204"/>
      <c r="AT36" s="204"/>
      <c r="AU36" s="220">
        <v>0</v>
      </c>
      <c r="AV36" s="216">
        <v>0</v>
      </c>
      <c r="AW36" s="216"/>
      <c r="AX36" s="221"/>
      <c r="AY36" s="129">
        <v>0</v>
      </c>
      <c r="AZ36" s="129">
        <v>0</v>
      </c>
      <c r="BA36" s="129"/>
      <c r="BB36" s="129"/>
      <c r="BC36" s="148"/>
      <c r="BD36" s="144"/>
      <c r="BE36" s="144"/>
      <c r="BF36" s="144"/>
      <c r="BG36" s="262"/>
      <c r="BH36" s="262"/>
      <c r="BI36" s="262"/>
      <c r="BJ36" s="228"/>
      <c r="BK36" s="228"/>
      <c r="BL36" s="228"/>
      <c r="BM36" s="228"/>
      <c r="BN36" s="235"/>
      <c r="BO36" s="235"/>
      <c r="BP36" s="235"/>
      <c r="BQ36" s="235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243"/>
      <c r="CK36" s="243"/>
      <c r="CL36" s="243"/>
    </row>
    <row r="37" spans="1:90" ht="12.75" customHeight="1">
      <c r="A37" s="6"/>
      <c r="B37" s="24" t="s">
        <v>59</v>
      </c>
      <c r="C37" s="7">
        <v>10</v>
      </c>
      <c r="D37" s="37">
        <v>0</v>
      </c>
      <c r="E37" s="152"/>
      <c r="F37" s="37">
        <v>0</v>
      </c>
      <c r="G37" s="88">
        <v>0</v>
      </c>
      <c r="H37" s="88"/>
      <c r="I37" s="128"/>
      <c r="J37" s="88"/>
      <c r="K37" s="90">
        <v>0</v>
      </c>
      <c r="L37" s="109">
        <v>0</v>
      </c>
      <c r="M37" s="154"/>
      <c r="N37" s="90"/>
      <c r="O37" s="96">
        <v>0</v>
      </c>
      <c r="P37" s="173"/>
      <c r="Q37" s="95"/>
      <c r="R37" s="173"/>
      <c r="S37" s="155">
        <v>0</v>
      </c>
      <c r="T37" s="115"/>
      <c r="U37" s="155"/>
      <c r="V37" s="156"/>
      <c r="W37" s="58">
        <v>0</v>
      </c>
      <c r="X37" s="58">
        <v>0</v>
      </c>
      <c r="Y37" s="58"/>
      <c r="Z37" s="59"/>
      <c r="AA37" s="77">
        <v>0</v>
      </c>
      <c r="AB37" s="157">
        <v>0</v>
      </c>
      <c r="AC37" s="158"/>
      <c r="AD37" s="63"/>
      <c r="AE37" s="64">
        <v>0</v>
      </c>
      <c r="AF37" s="64">
        <v>0</v>
      </c>
      <c r="AG37" s="159"/>
      <c r="AH37" s="62"/>
      <c r="AI37" s="155">
        <v>0</v>
      </c>
      <c r="AJ37" s="155">
        <v>0</v>
      </c>
      <c r="AK37" s="155"/>
      <c r="AL37" s="156"/>
      <c r="AM37" s="49">
        <v>0</v>
      </c>
      <c r="AN37" s="49">
        <v>0</v>
      </c>
      <c r="AO37" s="49"/>
      <c r="AP37" s="50"/>
      <c r="AQ37" s="160">
        <v>0</v>
      </c>
      <c r="AR37" s="200">
        <v>0</v>
      </c>
      <c r="AS37" s="200"/>
      <c r="AT37" s="200"/>
      <c r="AU37" s="212">
        <v>0</v>
      </c>
      <c r="AV37" s="212">
        <v>0</v>
      </c>
      <c r="AW37" s="212"/>
      <c r="AX37" s="212"/>
      <c r="AY37" s="130">
        <v>0</v>
      </c>
      <c r="AZ37" s="130">
        <v>0</v>
      </c>
      <c r="BA37" s="130"/>
      <c r="BB37" s="130"/>
      <c r="BC37" s="147">
        <f>'[3]Resumen'!$C$38</f>
        <v>0</v>
      </c>
      <c r="BD37" s="137"/>
      <c r="BE37" s="137"/>
      <c r="BF37" s="137"/>
      <c r="BG37" s="262"/>
      <c r="BH37" s="262"/>
      <c r="BI37" s="262"/>
      <c r="BJ37" s="228">
        <f>'[4]Resumen'!$C$38</f>
        <v>0</v>
      </c>
      <c r="BK37" s="228"/>
      <c r="BL37" s="228"/>
      <c r="BM37" s="228"/>
      <c r="BN37" s="235">
        <f>'[1]Resumen'!$C$38</f>
        <v>0</v>
      </c>
      <c r="BO37" s="235"/>
      <c r="BP37" s="235"/>
      <c r="BQ37" s="235"/>
      <c r="BR37" s="26">
        <f aca="true" t="shared" si="43" ref="BR37:BR44">IF(D37=0,0,2001-(D37-F37)*C37/D37)</f>
        <v>0</v>
      </c>
      <c r="BS37" s="43">
        <f aca="true" t="shared" si="44" ref="BS37:BS44">IF((1-($CJ$2-$BR37)/$C37)&gt;0,(1-($CJ$2-$BR37)/$C37),0)</f>
        <v>0</v>
      </c>
      <c r="BT37" s="43">
        <f aca="true" t="shared" si="45" ref="BT37:BT44">IF((1-($CJ$2-G$2)/$C37)&gt;0,(1-($CJ$2-G$2)/$C37),0)</f>
        <v>0</v>
      </c>
      <c r="BU37" s="43">
        <f aca="true" t="shared" si="46" ref="BU37:BU44">IF((1-($CJ$2-K$2)/$C37)&gt;0,(1-($CJ$2-K$2)/$C37),0)</f>
        <v>0</v>
      </c>
      <c r="BV37" s="43">
        <f aca="true" t="shared" si="47" ref="BV37:BV44">IF((1-($CJ$2-O$2)/$C37)&gt;0,(1-($CJ$2-O$2)/$C37),0)</f>
        <v>0</v>
      </c>
      <c r="BW37" s="43">
        <f aca="true" t="shared" si="48" ref="BW37:BW44">IF((1-($CJ$2-S$2)/$C37)&gt;0,(1-($CJ$2-S$2)/$C37),0)</f>
        <v>0</v>
      </c>
      <c r="BX37" s="43">
        <f aca="true" t="shared" si="49" ref="BX37:BX44">IF((1-($CJ$2-W$2)/$C37)&gt;0,(1-($CJ$2-W$2)/$C37),0)</f>
        <v>0</v>
      </c>
      <c r="BY37" s="43">
        <f aca="true" t="shared" si="50" ref="BY37:BY44">IF((1-($CJ$2-AA$2)/$C37)&gt;0,(1-($CJ$2-AA$2)/$C37),0)</f>
        <v>0.09999999999999998</v>
      </c>
      <c r="BZ37" s="43">
        <f aca="true" t="shared" si="51" ref="BZ37:BZ44">IF((1-($CJ$2-AE$2)/$C37)&gt;0,(1-($CJ$2-AE$2)/$C37),0)</f>
        <v>0.19999999999999996</v>
      </c>
      <c r="CA37" s="43">
        <f aca="true" t="shared" si="52" ref="CA37:CA44">IF((1-($CJ$2-AI$2)/$C37)&gt;0,(1-($CJ$2-AI$2)/$C37),0)</f>
        <v>0.30000000000000004</v>
      </c>
      <c r="CB37" s="43">
        <f aca="true" t="shared" si="53" ref="CB37:CB44">IF((1-($CJ$2-AM$2)/$C37)&gt;0,(1-($CJ$2-AM$2)/$C37),0)</f>
        <v>0.4</v>
      </c>
      <c r="CC37" s="43">
        <f aca="true" t="shared" si="54" ref="CC37:CC44">IF((1-($CJ$2-AQ$2)/$C37)&gt;0,(1-($CJ$2-AQ$2)/$C37),0)</f>
        <v>0.5</v>
      </c>
      <c r="CD37" s="43">
        <f aca="true" t="shared" si="55" ref="CD37:CD44">IF((1-($CJ$2-AU$2)/$C37)&gt;0,(1-($CJ$2-AU$2)/$C37),0)</f>
        <v>0.6</v>
      </c>
      <c r="CE37" s="43">
        <f aca="true" t="shared" si="56" ref="CE37:CE44">IF((1-($CJ$2-AY$2)/$C37)&gt;0,(1-($CJ$2-AY$2)/$C37),0)</f>
        <v>0.7</v>
      </c>
      <c r="CF37" s="43">
        <f aca="true" t="shared" si="57" ref="CF37:CF44">IF((1-($CJ$2-BC$2)/$C37)&gt;0,(1-($CJ$2-BC$2)/$C37),0)</f>
        <v>0.8</v>
      </c>
      <c r="CG37" s="43">
        <f aca="true" t="shared" si="58" ref="CG37:CG44">IF(BG37=0,0,1-($CJ$2-(2014.5-(BG37-BI37)*C37/BG37))/C37)</f>
        <v>0</v>
      </c>
      <c r="CH37" s="43">
        <f aca="true" t="shared" si="59" ref="CH37:CH44">IF((1-($CJ$2-BJ$2)/$C37)&gt;0,(1-($CJ$2-BJ$2)/$C37),0)</f>
        <v>0.9</v>
      </c>
      <c r="CI37" s="43">
        <f aca="true" t="shared" si="60" ref="CI37:CI44">IF((1-($CJ$2-BN$2)/$C37)&gt;0,(1-($CJ$2-BN$2)/$C37),0)</f>
        <v>1</v>
      </c>
      <c r="CJ37" s="241">
        <f aca="true" t="shared" si="61" ref="CJ37:CJ44">D37-E37+(G37-I37)*G$61+(K37-M37)*K$61+(O37-Q37)*O$61+(S37-U37)*S$61+(W37-Y37)*W$61+(AA37-AC37)*AA$61+(AE37-AG37)*AE$61+(AI37-AK37)*AI$61+(AM37-AO37)*AM$61+(AQ37-AS37)*$AQ$61+(AU37-AW37)*$AU$61+(AY37-BA37)*$AY$61+(BC37-BE37)*$BC$61+(BJ37-BL37)*$BJ$61+BG37+(BN37-BP37)*$BN$61</f>
        <v>0</v>
      </c>
      <c r="CK37" s="241">
        <f aca="true" t="shared" si="62" ref="CK37:CK44">CJ37-(IF(BS37=0,0,D37-E37)+IF(BT37=0,0,(G37-I37)*G$61)+IF(BU37=0,0,(K37-M37)*K$61)+IF(BV37=0,0,(O37-Q37)*O$61)+IF(BW37=0,0,(S37-U37)*S$61)+IF(BX37=0,0,(W37-Y37)*W$61)+IF(BY37=0,0,(AA37-AC37)*AA$61)+IF(BZ37=0,0,(AE37-AG37)*AE$61)+IF(CA37=0,0,(AI37-AK37)*AI$61)+IF(CB37=0,0,(AM37-AO37)*AM$61)+IF(CC37=0,0,(AQ37-AS37)*$AQ$61)+IF(CD37=0,0,(AU37-AW37)*$AU$61)+IF(CE37=0,0,(AY37-BA37)*$AY$61)++IF(CF37=0,0,(BC37-BE37)*$BC$61)+IF(CH37=0,0,(BJ37-BL37)*$BC$61)+IF(CG37=0,0,BG37)+IF(CI37=0,0,(BN37-BP37)*$BC$61))</f>
        <v>0</v>
      </c>
      <c r="CL37" s="241">
        <f aca="true" t="shared" si="63" ref="CL37:CL44">(D37-E37)*BS37+((G37-H37-(I37-J37))*G$61)*BT37+((K37-L37-(M37-N37))*K$61)*BU37+((O37-P37-(Q37-R37))*O$61)*BV37+((S37-T37-(U37-V37))*S$61)*BW37+((W37-X37-(Y37-Z37))*W$61)*BX37+((AA37-AB37-(AC37-AD37))*AA$61)*BY37+((AE37-AF37-(AG37-AH37))*AE$61)*BZ37+((AI37-AJ37-(AK37-AL37))*AI$61)*CA37+((AM37-AN37-(AO37-AP37))*$AM$61)*CB37+((AQ37-AR37-(AS37-AT37))*$AQ$61)*CC37+((AU37-AV37-(AW37-AX37))*$AU$61)*CD37+((AY37-AZ37-(BA37-BB37))*$AY$61)*CE37+((BC37-BD37-(BF37-BR37))*$BC$61)*CF37+((BJ37-BK37-(BL37-BM37))*$BC$61)*CH37+(BG37-BH37)*CG37+((BN37-BO37-(BP37-BQ37))*$BC$61)*CI37</f>
        <v>0</v>
      </c>
    </row>
    <row r="38" spans="1:90" ht="12.75" customHeight="1">
      <c r="A38" s="6"/>
      <c r="B38" s="24" t="s">
        <v>12</v>
      </c>
      <c r="C38" s="7">
        <v>5</v>
      </c>
      <c r="D38" s="37">
        <v>0</v>
      </c>
      <c r="E38" s="152"/>
      <c r="F38" s="37">
        <v>0</v>
      </c>
      <c r="G38" s="88">
        <v>0</v>
      </c>
      <c r="H38" s="88"/>
      <c r="I38" s="128"/>
      <c r="J38" s="88"/>
      <c r="K38" s="90">
        <v>0</v>
      </c>
      <c r="L38" s="109">
        <v>0</v>
      </c>
      <c r="M38" s="154"/>
      <c r="N38" s="90"/>
      <c r="O38" s="96">
        <v>0</v>
      </c>
      <c r="P38" s="173"/>
      <c r="Q38" s="95"/>
      <c r="R38" s="173"/>
      <c r="S38" s="155">
        <v>0</v>
      </c>
      <c r="T38" s="115"/>
      <c r="U38" s="155"/>
      <c r="V38" s="156"/>
      <c r="W38" s="58">
        <v>0</v>
      </c>
      <c r="X38" s="58">
        <v>0</v>
      </c>
      <c r="Y38" s="58"/>
      <c r="Z38" s="59"/>
      <c r="AA38" s="77">
        <v>0</v>
      </c>
      <c r="AB38" s="157">
        <v>0</v>
      </c>
      <c r="AC38" s="158"/>
      <c r="AD38" s="63"/>
      <c r="AE38" s="64">
        <v>0</v>
      </c>
      <c r="AF38" s="64">
        <v>0</v>
      </c>
      <c r="AG38" s="159"/>
      <c r="AH38" s="62"/>
      <c r="AI38" s="155">
        <v>0</v>
      </c>
      <c r="AJ38" s="155">
        <v>0</v>
      </c>
      <c r="AK38" s="155"/>
      <c r="AL38" s="156"/>
      <c r="AM38" s="49">
        <v>0</v>
      </c>
      <c r="AN38" s="49">
        <v>0</v>
      </c>
      <c r="AO38" s="49"/>
      <c r="AP38" s="50"/>
      <c r="AQ38" s="160">
        <v>0</v>
      </c>
      <c r="AR38" s="200">
        <v>0</v>
      </c>
      <c r="AS38" s="200"/>
      <c r="AT38" s="200"/>
      <c r="AU38" s="212">
        <v>0</v>
      </c>
      <c r="AV38" s="212">
        <v>0</v>
      </c>
      <c r="AW38" s="212"/>
      <c r="AX38" s="212"/>
      <c r="AY38" s="130">
        <v>13307.93</v>
      </c>
      <c r="AZ38" s="130">
        <v>0</v>
      </c>
      <c r="BA38" s="130"/>
      <c r="BB38" s="130"/>
      <c r="BC38" s="147"/>
      <c r="BD38" s="137"/>
      <c r="BE38" s="137"/>
      <c r="BF38" s="137"/>
      <c r="BG38" s="262"/>
      <c r="BH38" s="262"/>
      <c r="BI38" s="262"/>
      <c r="BJ38" s="228"/>
      <c r="BK38" s="228"/>
      <c r="BL38" s="228"/>
      <c r="BM38" s="228"/>
      <c r="BN38" s="235"/>
      <c r="BO38" s="235"/>
      <c r="BP38" s="235"/>
      <c r="BQ38" s="235"/>
      <c r="BR38" s="26">
        <f t="shared" si="43"/>
        <v>0</v>
      </c>
      <c r="BS38" s="43">
        <f t="shared" si="44"/>
        <v>0</v>
      </c>
      <c r="BT38" s="43">
        <f t="shared" si="45"/>
        <v>0</v>
      </c>
      <c r="BU38" s="43">
        <f t="shared" si="46"/>
        <v>0</v>
      </c>
      <c r="BV38" s="43">
        <f t="shared" si="47"/>
        <v>0</v>
      </c>
      <c r="BW38" s="43">
        <f t="shared" si="48"/>
        <v>0</v>
      </c>
      <c r="BX38" s="43">
        <f t="shared" si="49"/>
        <v>0</v>
      </c>
      <c r="BY38" s="43">
        <f t="shared" si="50"/>
        <v>0</v>
      </c>
      <c r="BZ38" s="43">
        <f t="shared" si="51"/>
        <v>0</v>
      </c>
      <c r="CA38" s="43">
        <f t="shared" si="52"/>
        <v>0</v>
      </c>
      <c r="CB38" s="43">
        <f t="shared" si="53"/>
        <v>0</v>
      </c>
      <c r="CC38" s="43">
        <f t="shared" si="54"/>
        <v>0</v>
      </c>
      <c r="CD38" s="43">
        <f t="shared" si="55"/>
        <v>0.19999999999999996</v>
      </c>
      <c r="CE38" s="43">
        <f t="shared" si="56"/>
        <v>0.4</v>
      </c>
      <c r="CF38" s="43">
        <f t="shared" si="57"/>
        <v>0.6</v>
      </c>
      <c r="CG38" s="43">
        <f t="shared" si="58"/>
        <v>0</v>
      </c>
      <c r="CH38" s="43">
        <f t="shared" si="59"/>
        <v>0.8</v>
      </c>
      <c r="CI38" s="43">
        <f t="shared" si="60"/>
        <v>1</v>
      </c>
      <c r="CJ38" s="241">
        <f t="shared" si="61"/>
        <v>7670.868980967576</v>
      </c>
      <c r="CK38" s="241">
        <f t="shared" si="62"/>
        <v>0</v>
      </c>
      <c r="CL38" s="241">
        <f t="shared" si="63"/>
        <v>3068.3475923870305</v>
      </c>
    </row>
    <row r="39" spans="1:90" ht="12.75" customHeight="1">
      <c r="A39" s="6"/>
      <c r="B39" s="24" t="s">
        <v>39</v>
      </c>
      <c r="C39" s="7">
        <v>1000</v>
      </c>
      <c r="D39" s="37">
        <v>0</v>
      </c>
      <c r="E39" s="152"/>
      <c r="F39" s="37">
        <v>0</v>
      </c>
      <c r="G39" s="88">
        <v>0</v>
      </c>
      <c r="H39" s="88"/>
      <c r="I39" s="128"/>
      <c r="J39" s="88"/>
      <c r="K39" s="90">
        <v>0</v>
      </c>
      <c r="L39" s="109">
        <v>0</v>
      </c>
      <c r="M39" s="154"/>
      <c r="N39" s="90"/>
      <c r="O39" s="96">
        <v>0</v>
      </c>
      <c r="P39" s="173"/>
      <c r="Q39" s="95"/>
      <c r="R39" s="173"/>
      <c r="S39" s="155">
        <v>0</v>
      </c>
      <c r="T39" s="115"/>
      <c r="U39" s="155"/>
      <c r="V39" s="156"/>
      <c r="W39" s="58">
        <v>0</v>
      </c>
      <c r="X39" s="58">
        <v>0</v>
      </c>
      <c r="Y39" s="58"/>
      <c r="Z39" s="59"/>
      <c r="AA39" s="77">
        <v>0</v>
      </c>
      <c r="AB39" s="157">
        <v>0</v>
      </c>
      <c r="AC39" s="158"/>
      <c r="AD39" s="63"/>
      <c r="AE39" s="64">
        <v>0</v>
      </c>
      <c r="AF39" s="64">
        <v>0</v>
      </c>
      <c r="AG39" s="159"/>
      <c r="AH39" s="62"/>
      <c r="AI39" s="155">
        <v>0</v>
      </c>
      <c r="AJ39" s="155">
        <v>0</v>
      </c>
      <c r="AK39" s="155"/>
      <c r="AL39" s="156"/>
      <c r="AM39" s="49">
        <v>0</v>
      </c>
      <c r="AN39" s="49">
        <v>0</v>
      </c>
      <c r="AO39" s="49"/>
      <c r="AP39" s="50"/>
      <c r="AQ39" s="160">
        <v>0</v>
      </c>
      <c r="AR39" s="200">
        <v>0</v>
      </c>
      <c r="AS39" s="200"/>
      <c r="AT39" s="200"/>
      <c r="AU39" s="212">
        <v>0</v>
      </c>
      <c r="AV39" s="212">
        <v>0</v>
      </c>
      <c r="AW39" s="212"/>
      <c r="AX39" s="212"/>
      <c r="AY39" s="130">
        <v>0</v>
      </c>
      <c r="AZ39" s="130">
        <v>0</v>
      </c>
      <c r="BA39" s="130"/>
      <c r="BB39" s="130"/>
      <c r="BC39" s="147"/>
      <c r="BD39" s="137"/>
      <c r="BE39" s="137"/>
      <c r="BF39" s="137"/>
      <c r="BG39" s="262"/>
      <c r="BH39" s="262"/>
      <c r="BI39" s="262"/>
      <c r="BJ39" s="228"/>
      <c r="BK39" s="228"/>
      <c r="BL39" s="228"/>
      <c r="BM39" s="228"/>
      <c r="BN39" s="235"/>
      <c r="BO39" s="235"/>
      <c r="BP39" s="235"/>
      <c r="BQ39" s="235"/>
      <c r="BR39" s="26">
        <f t="shared" si="43"/>
        <v>0</v>
      </c>
      <c r="BS39" s="43">
        <f t="shared" si="44"/>
        <v>0</v>
      </c>
      <c r="BT39" s="43">
        <f t="shared" si="45"/>
        <v>0.986</v>
      </c>
      <c r="BU39" s="43">
        <f t="shared" si="46"/>
        <v>0.987</v>
      </c>
      <c r="BV39" s="43">
        <f t="shared" si="47"/>
        <v>0.988</v>
      </c>
      <c r="BW39" s="43">
        <f t="shared" si="48"/>
        <v>0.989</v>
      </c>
      <c r="BX39" s="43">
        <f t="shared" si="49"/>
        <v>0.99</v>
      </c>
      <c r="BY39" s="43">
        <f t="shared" si="50"/>
        <v>0.991</v>
      </c>
      <c r="BZ39" s="43">
        <f t="shared" si="51"/>
        <v>0.992</v>
      </c>
      <c r="CA39" s="43">
        <f t="shared" si="52"/>
        <v>0.993</v>
      </c>
      <c r="CB39" s="43">
        <f t="shared" si="53"/>
        <v>0.994</v>
      </c>
      <c r="CC39" s="43">
        <f t="shared" si="54"/>
        <v>0.995</v>
      </c>
      <c r="CD39" s="43">
        <f t="shared" si="55"/>
        <v>0.996</v>
      </c>
      <c r="CE39" s="43">
        <f t="shared" si="56"/>
        <v>0.997</v>
      </c>
      <c r="CF39" s="43">
        <f t="shared" si="57"/>
        <v>0.998</v>
      </c>
      <c r="CG39" s="43">
        <f t="shared" si="58"/>
        <v>0</v>
      </c>
      <c r="CH39" s="43">
        <f t="shared" si="59"/>
        <v>0.999</v>
      </c>
      <c r="CI39" s="43">
        <f t="shared" si="60"/>
        <v>1</v>
      </c>
      <c r="CJ39" s="241">
        <f t="shared" si="61"/>
        <v>0</v>
      </c>
      <c r="CK39" s="241">
        <f t="shared" si="62"/>
        <v>0</v>
      </c>
      <c r="CL39" s="241">
        <f t="shared" si="63"/>
        <v>0</v>
      </c>
    </row>
    <row r="40" spans="1:90" ht="12.75" customHeight="1">
      <c r="A40" s="6"/>
      <c r="B40" s="24" t="s">
        <v>9</v>
      </c>
      <c r="C40" s="7">
        <v>40</v>
      </c>
      <c r="D40" s="37">
        <v>0</v>
      </c>
      <c r="E40" s="152"/>
      <c r="F40" s="37">
        <v>0</v>
      </c>
      <c r="G40" s="88">
        <v>0</v>
      </c>
      <c r="H40" s="88"/>
      <c r="I40" s="128"/>
      <c r="J40" s="88"/>
      <c r="K40" s="90">
        <v>0</v>
      </c>
      <c r="L40" s="109">
        <v>0</v>
      </c>
      <c r="M40" s="154"/>
      <c r="N40" s="90"/>
      <c r="O40" s="96">
        <v>0</v>
      </c>
      <c r="P40" s="173"/>
      <c r="Q40" s="95"/>
      <c r="R40" s="173"/>
      <c r="S40" s="155">
        <v>0</v>
      </c>
      <c r="T40" s="115"/>
      <c r="U40" s="155"/>
      <c r="V40" s="156"/>
      <c r="W40" s="58">
        <v>0</v>
      </c>
      <c r="X40" s="58">
        <v>0</v>
      </c>
      <c r="Y40" s="58"/>
      <c r="Z40" s="59"/>
      <c r="AA40" s="77">
        <v>0</v>
      </c>
      <c r="AB40" s="157">
        <v>0</v>
      </c>
      <c r="AC40" s="158"/>
      <c r="AD40" s="63"/>
      <c r="AE40" s="64">
        <v>0</v>
      </c>
      <c r="AF40" s="64">
        <v>0</v>
      </c>
      <c r="AG40" s="159"/>
      <c r="AH40" s="62"/>
      <c r="AI40" s="155">
        <v>0</v>
      </c>
      <c r="AJ40" s="155">
        <v>0</v>
      </c>
      <c r="AK40" s="155"/>
      <c r="AL40" s="156"/>
      <c r="AM40" s="49">
        <v>0</v>
      </c>
      <c r="AN40" s="49">
        <v>0</v>
      </c>
      <c r="AO40" s="49"/>
      <c r="AP40" s="50"/>
      <c r="AQ40" s="160">
        <v>0</v>
      </c>
      <c r="AR40" s="200">
        <v>0</v>
      </c>
      <c r="AS40" s="200"/>
      <c r="AT40" s="200"/>
      <c r="AU40" s="212">
        <v>0</v>
      </c>
      <c r="AV40" s="212">
        <v>0</v>
      </c>
      <c r="AW40" s="212"/>
      <c r="AX40" s="212"/>
      <c r="AY40" s="130">
        <v>0</v>
      </c>
      <c r="AZ40" s="130">
        <v>0</v>
      </c>
      <c r="BA40" s="130"/>
      <c r="BB40" s="130"/>
      <c r="BC40" s="147"/>
      <c r="BD40" s="137"/>
      <c r="BE40" s="137"/>
      <c r="BF40" s="137"/>
      <c r="BG40" s="262"/>
      <c r="BH40" s="262"/>
      <c r="BI40" s="262"/>
      <c r="BJ40" s="228"/>
      <c r="BK40" s="228"/>
      <c r="BL40" s="228"/>
      <c r="BM40" s="228"/>
      <c r="BN40" s="235"/>
      <c r="BO40" s="235"/>
      <c r="BP40" s="235"/>
      <c r="BQ40" s="235"/>
      <c r="BR40" s="26">
        <f t="shared" si="43"/>
        <v>0</v>
      </c>
      <c r="BS40" s="43">
        <f t="shared" si="44"/>
        <v>0</v>
      </c>
      <c r="BT40" s="43">
        <f t="shared" si="45"/>
        <v>0.65</v>
      </c>
      <c r="BU40" s="43">
        <f t="shared" si="46"/>
        <v>0.675</v>
      </c>
      <c r="BV40" s="43">
        <f t="shared" si="47"/>
        <v>0.7</v>
      </c>
      <c r="BW40" s="43">
        <f t="shared" si="48"/>
        <v>0.725</v>
      </c>
      <c r="BX40" s="43">
        <f t="shared" si="49"/>
        <v>0.75</v>
      </c>
      <c r="BY40" s="43">
        <f t="shared" si="50"/>
        <v>0.775</v>
      </c>
      <c r="BZ40" s="43">
        <f t="shared" si="51"/>
        <v>0.8</v>
      </c>
      <c r="CA40" s="43">
        <f t="shared" si="52"/>
        <v>0.825</v>
      </c>
      <c r="CB40" s="43">
        <f t="shared" si="53"/>
        <v>0.85</v>
      </c>
      <c r="CC40" s="43">
        <f t="shared" si="54"/>
        <v>0.875</v>
      </c>
      <c r="CD40" s="43">
        <f t="shared" si="55"/>
        <v>0.9</v>
      </c>
      <c r="CE40" s="43">
        <f t="shared" si="56"/>
        <v>0.925</v>
      </c>
      <c r="CF40" s="43">
        <f t="shared" si="57"/>
        <v>0.95</v>
      </c>
      <c r="CG40" s="43">
        <f t="shared" si="58"/>
        <v>0</v>
      </c>
      <c r="CH40" s="43">
        <f t="shared" si="59"/>
        <v>0.975</v>
      </c>
      <c r="CI40" s="43">
        <f t="shared" si="60"/>
        <v>1</v>
      </c>
      <c r="CJ40" s="241">
        <f t="shared" si="61"/>
        <v>0</v>
      </c>
      <c r="CK40" s="241">
        <f t="shared" si="62"/>
        <v>0</v>
      </c>
      <c r="CL40" s="241">
        <f t="shared" si="63"/>
        <v>0</v>
      </c>
    </row>
    <row r="41" spans="1:90" ht="12.75" customHeight="1">
      <c r="A41" s="6"/>
      <c r="B41" s="3" t="s">
        <v>51</v>
      </c>
      <c r="C41" s="7">
        <v>10</v>
      </c>
      <c r="D41" s="37">
        <v>68012.53229779568</v>
      </c>
      <c r="E41" s="152"/>
      <c r="F41" s="153">
        <v>0</v>
      </c>
      <c r="G41" s="88">
        <v>8156.81</v>
      </c>
      <c r="H41" s="89"/>
      <c r="I41" s="128"/>
      <c r="J41" s="89"/>
      <c r="K41" s="90">
        <v>72957</v>
      </c>
      <c r="L41" s="91">
        <v>0</v>
      </c>
      <c r="M41" s="154"/>
      <c r="N41" s="92"/>
      <c r="O41" s="96">
        <v>70981</v>
      </c>
      <c r="P41" s="94"/>
      <c r="Q41" s="95"/>
      <c r="R41" s="94"/>
      <c r="S41" s="155">
        <v>43325</v>
      </c>
      <c r="T41" s="115"/>
      <c r="U41" s="155"/>
      <c r="V41" s="156"/>
      <c r="W41" s="58">
        <v>0</v>
      </c>
      <c r="X41" s="58">
        <v>0</v>
      </c>
      <c r="Y41" s="58"/>
      <c r="Z41" s="59"/>
      <c r="AA41" s="77">
        <v>0</v>
      </c>
      <c r="AB41" s="157">
        <v>0</v>
      </c>
      <c r="AC41" s="158"/>
      <c r="AD41" s="63"/>
      <c r="AE41" s="64">
        <v>48894</v>
      </c>
      <c r="AF41" s="64">
        <v>0</v>
      </c>
      <c r="AG41" s="159"/>
      <c r="AH41" s="62"/>
      <c r="AI41" s="155">
        <v>43891.280000000006</v>
      </c>
      <c r="AJ41" s="155">
        <v>0</v>
      </c>
      <c r="AK41" s="155"/>
      <c r="AL41" s="156"/>
      <c r="AM41" s="49">
        <v>15184</v>
      </c>
      <c r="AN41" s="49">
        <v>0</v>
      </c>
      <c r="AO41" s="49"/>
      <c r="AP41" s="50"/>
      <c r="AQ41" s="160">
        <v>15539.74</v>
      </c>
      <c r="AR41" s="200">
        <v>0</v>
      </c>
      <c r="AS41" s="200"/>
      <c r="AT41" s="200"/>
      <c r="AU41" s="212">
        <v>11462.5</v>
      </c>
      <c r="AV41" s="212">
        <v>0</v>
      </c>
      <c r="AW41" s="212"/>
      <c r="AX41" s="212"/>
      <c r="AY41" s="130">
        <v>13307.93</v>
      </c>
      <c r="AZ41" s="130">
        <v>0</v>
      </c>
      <c r="BA41" s="130"/>
      <c r="BB41" s="130"/>
      <c r="BC41" s="147">
        <f>'[3]Resumen'!C36</f>
        <v>326558.83</v>
      </c>
      <c r="BD41" s="137"/>
      <c r="BE41" s="137"/>
      <c r="BF41" s="137"/>
      <c r="BG41" s="262"/>
      <c r="BH41" s="262"/>
      <c r="BI41" s="262"/>
      <c r="BJ41" s="228">
        <f>'[4]Resumen'!C36</f>
        <v>848385</v>
      </c>
      <c r="BK41" s="228"/>
      <c r="BL41" s="228"/>
      <c r="BM41" s="228"/>
      <c r="BN41" s="235">
        <f>'[1]Resumen'!C36</f>
        <v>1423195.31</v>
      </c>
      <c r="BO41" s="235"/>
      <c r="BP41" s="235"/>
      <c r="BQ41" s="235"/>
      <c r="BR41" s="26">
        <f t="shared" si="43"/>
        <v>1991</v>
      </c>
      <c r="BS41" s="43">
        <f t="shared" si="44"/>
        <v>0</v>
      </c>
      <c r="BT41" s="43">
        <f t="shared" si="45"/>
        <v>0</v>
      </c>
      <c r="BU41" s="43">
        <f t="shared" si="46"/>
        <v>0</v>
      </c>
      <c r="BV41" s="43">
        <f t="shared" si="47"/>
        <v>0</v>
      </c>
      <c r="BW41" s="43">
        <f t="shared" si="48"/>
        <v>0</v>
      </c>
      <c r="BX41" s="43">
        <f t="shared" si="49"/>
        <v>0</v>
      </c>
      <c r="BY41" s="43">
        <f t="shared" si="50"/>
        <v>0.09999999999999998</v>
      </c>
      <c r="BZ41" s="43">
        <f t="shared" si="51"/>
        <v>0.19999999999999996</v>
      </c>
      <c r="CA41" s="43">
        <f t="shared" si="52"/>
        <v>0.30000000000000004</v>
      </c>
      <c r="CB41" s="43">
        <f t="shared" si="53"/>
        <v>0.4</v>
      </c>
      <c r="CC41" s="43">
        <f t="shared" si="54"/>
        <v>0.5</v>
      </c>
      <c r="CD41" s="43">
        <f t="shared" si="55"/>
        <v>0.6</v>
      </c>
      <c r="CE41" s="43">
        <f t="shared" si="56"/>
        <v>0.7</v>
      </c>
      <c r="CF41" s="43">
        <f t="shared" si="57"/>
        <v>0.8</v>
      </c>
      <c r="CG41" s="43">
        <f t="shared" si="58"/>
        <v>0</v>
      </c>
      <c r="CH41" s="43">
        <f t="shared" si="59"/>
        <v>0.9</v>
      </c>
      <c r="CI41" s="43">
        <f t="shared" si="60"/>
        <v>1</v>
      </c>
      <c r="CJ41" s="241">
        <f t="shared" si="61"/>
        <v>2314213.1449841913</v>
      </c>
      <c r="CK41" s="241">
        <f t="shared" si="62"/>
        <v>201878.03278258024</v>
      </c>
      <c r="CL41" s="241">
        <f t="shared" si="63"/>
        <v>1920257.2240799426</v>
      </c>
    </row>
    <row r="42" spans="1:90" ht="12.75" customHeight="1">
      <c r="A42" s="6"/>
      <c r="B42" s="3" t="s">
        <v>52</v>
      </c>
      <c r="C42" s="7">
        <v>22</v>
      </c>
      <c r="D42" s="37">
        <v>0</v>
      </c>
      <c r="E42" s="152"/>
      <c r="F42" s="84">
        <v>0</v>
      </c>
      <c r="G42" s="88">
        <v>0</v>
      </c>
      <c r="H42" s="89"/>
      <c r="I42" s="128"/>
      <c r="J42" s="89"/>
      <c r="K42" s="90">
        <v>0</v>
      </c>
      <c r="L42" s="91">
        <v>0</v>
      </c>
      <c r="M42" s="154"/>
      <c r="N42" s="92"/>
      <c r="O42" s="96">
        <v>0</v>
      </c>
      <c r="P42" s="94"/>
      <c r="Q42" s="95"/>
      <c r="R42" s="94"/>
      <c r="S42" s="155">
        <v>0</v>
      </c>
      <c r="T42" s="115"/>
      <c r="U42" s="155"/>
      <c r="V42" s="156"/>
      <c r="W42" s="58">
        <v>0</v>
      </c>
      <c r="X42" s="58">
        <v>0</v>
      </c>
      <c r="Y42" s="58"/>
      <c r="Z42" s="59"/>
      <c r="AA42" s="77">
        <v>0</v>
      </c>
      <c r="AB42" s="157">
        <v>0</v>
      </c>
      <c r="AC42" s="158"/>
      <c r="AD42" s="63"/>
      <c r="AE42" s="64">
        <v>21889</v>
      </c>
      <c r="AF42" s="64">
        <v>0</v>
      </c>
      <c r="AG42" s="159"/>
      <c r="AH42" s="62"/>
      <c r="AI42" s="155">
        <v>0</v>
      </c>
      <c r="AJ42" s="155">
        <v>0</v>
      </c>
      <c r="AK42" s="155"/>
      <c r="AL42" s="156"/>
      <c r="AM42" s="49">
        <v>0</v>
      </c>
      <c r="AN42" s="49">
        <v>0</v>
      </c>
      <c r="AO42" s="49"/>
      <c r="AP42" s="50"/>
      <c r="AQ42" s="160">
        <v>0</v>
      </c>
      <c r="AR42" s="200">
        <v>0</v>
      </c>
      <c r="AS42" s="200"/>
      <c r="AT42" s="200"/>
      <c r="AU42" s="212">
        <v>2142</v>
      </c>
      <c r="AV42" s="212">
        <v>0</v>
      </c>
      <c r="AW42" s="212"/>
      <c r="AX42" s="212"/>
      <c r="AY42" s="130">
        <v>48264.98</v>
      </c>
      <c r="AZ42" s="130">
        <v>0</v>
      </c>
      <c r="BA42" s="130"/>
      <c r="BB42" s="130"/>
      <c r="BC42" s="147">
        <f>'[3]Resumen'!C37</f>
        <v>285524.53</v>
      </c>
      <c r="BD42" s="137"/>
      <c r="BE42" s="137"/>
      <c r="BF42" s="137"/>
      <c r="BG42" s="262"/>
      <c r="BH42" s="262"/>
      <c r="BI42" s="262"/>
      <c r="BJ42" s="228">
        <f>'[4]Resumen'!C37</f>
        <v>23834.440000000002</v>
      </c>
      <c r="BK42" s="228"/>
      <c r="BL42" s="228"/>
      <c r="BM42" s="228"/>
      <c r="BN42" s="235">
        <f>'[1]Resumen'!C37</f>
        <v>77437.19</v>
      </c>
      <c r="BO42" s="235"/>
      <c r="BP42" s="235"/>
      <c r="BQ42" s="235"/>
      <c r="BR42" s="26">
        <f t="shared" si="43"/>
        <v>0</v>
      </c>
      <c r="BS42" s="43">
        <f t="shared" si="44"/>
        <v>0</v>
      </c>
      <c r="BT42" s="43">
        <f t="shared" si="45"/>
        <v>0.36363636363636365</v>
      </c>
      <c r="BU42" s="43">
        <f t="shared" si="46"/>
        <v>0.40909090909090906</v>
      </c>
      <c r="BV42" s="43">
        <f t="shared" si="47"/>
        <v>0.4545454545454546</v>
      </c>
      <c r="BW42" s="43">
        <f t="shared" si="48"/>
        <v>0.5</v>
      </c>
      <c r="BX42" s="43">
        <f t="shared" si="49"/>
        <v>0.5454545454545454</v>
      </c>
      <c r="BY42" s="43">
        <f t="shared" si="50"/>
        <v>0.5909090909090908</v>
      </c>
      <c r="BZ42" s="43">
        <f t="shared" si="51"/>
        <v>0.6363636363636364</v>
      </c>
      <c r="CA42" s="43">
        <f t="shared" si="52"/>
        <v>0.6818181818181819</v>
      </c>
      <c r="CB42" s="43">
        <f t="shared" si="53"/>
        <v>0.7272727272727273</v>
      </c>
      <c r="CC42" s="43">
        <f t="shared" si="54"/>
        <v>0.7727272727272727</v>
      </c>
      <c r="CD42" s="43">
        <f t="shared" si="55"/>
        <v>0.8181818181818181</v>
      </c>
      <c r="CE42" s="43">
        <f t="shared" si="56"/>
        <v>0.8636363636363636</v>
      </c>
      <c r="CF42" s="43">
        <f t="shared" si="57"/>
        <v>0.9090909090909091</v>
      </c>
      <c r="CG42" s="43">
        <f t="shared" si="58"/>
        <v>0</v>
      </c>
      <c r="CH42" s="43">
        <f t="shared" si="59"/>
        <v>0.9545454545454546</v>
      </c>
      <c r="CI42" s="43">
        <f t="shared" si="60"/>
        <v>1</v>
      </c>
      <c r="CJ42" s="241">
        <f t="shared" si="61"/>
        <v>346046.5733434901</v>
      </c>
      <c r="CK42" s="241">
        <f t="shared" si="62"/>
        <v>1171.6387333659804</v>
      </c>
      <c r="CL42" s="241">
        <f t="shared" si="63"/>
        <v>313264.1249745394</v>
      </c>
    </row>
    <row r="43" spans="1:90" ht="12.75" customHeight="1">
      <c r="A43" s="6"/>
      <c r="B43" s="3" t="s">
        <v>33</v>
      </c>
      <c r="C43" s="7">
        <v>4</v>
      </c>
      <c r="D43" s="37">
        <v>0</v>
      </c>
      <c r="E43" s="152"/>
      <c r="F43" s="153">
        <v>0</v>
      </c>
      <c r="G43" s="88">
        <v>0</v>
      </c>
      <c r="H43" s="89"/>
      <c r="I43" s="128"/>
      <c r="J43" s="89"/>
      <c r="K43" s="90">
        <v>0</v>
      </c>
      <c r="L43" s="91">
        <v>0</v>
      </c>
      <c r="M43" s="154"/>
      <c r="N43" s="92"/>
      <c r="O43" s="96">
        <v>0</v>
      </c>
      <c r="P43" s="94"/>
      <c r="Q43" s="95"/>
      <c r="R43" s="94"/>
      <c r="S43" s="155">
        <v>0</v>
      </c>
      <c r="T43" s="115"/>
      <c r="U43" s="155"/>
      <c r="V43" s="156"/>
      <c r="W43" s="58">
        <v>0</v>
      </c>
      <c r="X43" s="58">
        <v>0</v>
      </c>
      <c r="Y43" s="58"/>
      <c r="Z43" s="59"/>
      <c r="AA43" s="77">
        <v>0</v>
      </c>
      <c r="AB43" s="157">
        <v>0</v>
      </c>
      <c r="AC43" s="158"/>
      <c r="AD43" s="63"/>
      <c r="AE43" s="64">
        <v>0</v>
      </c>
      <c r="AF43" s="64">
        <v>0</v>
      </c>
      <c r="AG43" s="159"/>
      <c r="AH43" s="62"/>
      <c r="AI43" s="155">
        <v>0</v>
      </c>
      <c r="AJ43" s="155">
        <v>0</v>
      </c>
      <c r="AK43" s="155"/>
      <c r="AL43" s="156"/>
      <c r="AM43" s="49">
        <v>0</v>
      </c>
      <c r="AN43" s="49">
        <v>0</v>
      </c>
      <c r="AO43" s="49"/>
      <c r="AP43" s="50"/>
      <c r="AQ43" s="160">
        <v>0</v>
      </c>
      <c r="AR43" s="200">
        <v>0</v>
      </c>
      <c r="AS43" s="200"/>
      <c r="AT43" s="200"/>
      <c r="AU43" s="212">
        <v>0</v>
      </c>
      <c r="AV43" s="212">
        <v>0</v>
      </c>
      <c r="AW43" s="212"/>
      <c r="AX43" s="212"/>
      <c r="AY43" s="130">
        <v>0</v>
      </c>
      <c r="AZ43" s="130">
        <v>0</v>
      </c>
      <c r="BA43" s="130"/>
      <c r="BB43" s="130"/>
      <c r="BC43" s="147"/>
      <c r="BD43" s="137"/>
      <c r="BE43" s="137"/>
      <c r="BF43" s="137"/>
      <c r="BG43" s="262"/>
      <c r="BH43" s="262"/>
      <c r="BI43" s="262"/>
      <c r="BJ43" s="228"/>
      <c r="BK43" s="228"/>
      <c r="BL43" s="228"/>
      <c r="BM43" s="228"/>
      <c r="BN43" s="235"/>
      <c r="BO43" s="235"/>
      <c r="BP43" s="235"/>
      <c r="BQ43" s="235"/>
      <c r="BR43" s="26">
        <f t="shared" si="43"/>
        <v>0</v>
      </c>
      <c r="BS43" s="43">
        <f t="shared" si="44"/>
        <v>0</v>
      </c>
      <c r="BT43" s="43">
        <f t="shared" si="45"/>
        <v>0</v>
      </c>
      <c r="BU43" s="43">
        <f t="shared" si="46"/>
        <v>0</v>
      </c>
      <c r="BV43" s="43">
        <f t="shared" si="47"/>
        <v>0</v>
      </c>
      <c r="BW43" s="43">
        <f t="shared" si="48"/>
        <v>0</v>
      </c>
      <c r="BX43" s="43">
        <f t="shared" si="49"/>
        <v>0</v>
      </c>
      <c r="BY43" s="43">
        <f t="shared" si="50"/>
        <v>0</v>
      </c>
      <c r="BZ43" s="43">
        <f t="shared" si="51"/>
        <v>0</v>
      </c>
      <c r="CA43" s="43">
        <f t="shared" si="52"/>
        <v>0</v>
      </c>
      <c r="CB43" s="43">
        <f t="shared" si="53"/>
        <v>0</v>
      </c>
      <c r="CC43" s="43">
        <f t="shared" si="54"/>
        <v>0</v>
      </c>
      <c r="CD43" s="43">
        <f t="shared" si="55"/>
        <v>0</v>
      </c>
      <c r="CE43" s="43">
        <f t="shared" si="56"/>
        <v>0.25</v>
      </c>
      <c r="CF43" s="43">
        <f t="shared" si="57"/>
        <v>0.5</v>
      </c>
      <c r="CG43" s="43">
        <f t="shared" si="58"/>
        <v>0</v>
      </c>
      <c r="CH43" s="43">
        <f t="shared" si="59"/>
        <v>0.75</v>
      </c>
      <c r="CI43" s="43">
        <f t="shared" si="60"/>
        <v>1</v>
      </c>
      <c r="CJ43" s="241">
        <f t="shared" si="61"/>
        <v>0</v>
      </c>
      <c r="CK43" s="241">
        <f t="shared" si="62"/>
        <v>0</v>
      </c>
      <c r="CL43" s="241">
        <f t="shared" si="63"/>
        <v>0</v>
      </c>
    </row>
    <row r="44" spans="1:90" ht="12.75" customHeight="1" thickBot="1">
      <c r="A44" s="6"/>
      <c r="B44" s="10" t="s">
        <v>13</v>
      </c>
      <c r="C44" s="11">
        <v>8</v>
      </c>
      <c r="D44" s="41">
        <v>0</v>
      </c>
      <c r="E44" s="152"/>
      <c r="F44" s="163">
        <v>0</v>
      </c>
      <c r="G44" s="88">
        <v>28201.54</v>
      </c>
      <c r="H44" s="97"/>
      <c r="I44" s="128"/>
      <c r="J44" s="97"/>
      <c r="K44" s="90">
        <v>40330.749936</v>
      </c>
      <c r="L44" s="98">
        <v>0</v>
      </c>
      <c r="M44" s="154"/>
      <c r="N44" s="99"/>
      <c r="O44" s="93">
        <v>24699.62</v>
      </c>
      <c r="P44" s="100"/>
      <c r="Q44" s="95"/>
      <c r="R44" s="100"/>
      <c r="S44" s="174">
        <v>0</v>
      </c>
      <c r="T44" s="115"/>
      <c r="U44" s="155"/>
      <c r="V44" s="175"/>
      <c r="W44" s="58">
        <v>30771.72</v>
      </c>
      <c r="X44" s="58">
        <v>0</v>
      </c>
      <c r="Y44" s="58"/>
      <c r="Z44" s="65"/>
      <c r="AA44" s="79">
        <v>26890.07</v>
      </c>
      <c r="AB44" s="157">
        <v>0</v>
      </c>
      <c r="AC44" s="158"/>
      <c r="AD44" s="66"/>
      <c r="AE44" s="64">
        <v>24056.72</v>
      </c>
      <c r="AF44" s="64">
        <v>0</v>
      </c>
      <c r="AG44" s="159"/>
      <c r="AH44" s="67"/>
      <c r="AI44" s="174">
        <v>0</v>
      </c>
      <c r="AJ44" s="155">
        <v>0</v>
      </c>
      <c r="AK44" s="155"/>
      <c r="AL44" s="175"/>
      <c r="AM44" s="49">
        <v>0</v>
      </c>
      <c r="AN44" s="49">
        <v>0</v>
      </c>
      <c r="AO44" s="49"/>
      <c r="AP44" s="51"/>
      <c r="AQ44" s="160">
        <v>0</v>
      </c>
      <c r="AR44" s="201">
        <v>0</v>
      </c>
      <c r="AS44" s="201"/>
      <c r="AT44" s="201"/>
      <c r="AU44" s="213">
        <v>0</v>
      </c>
      <c r="AV44" s="213">
        <v>0</v>
      </c>
      <c r="AW44" s="213"/>
      <c r="AX44" s="213"/>
      <c r="AY44" s="131">
        <v>0</v>
      </c>
      <c r="AZ44" s="131">
        <v>0</v>
      </c>
      <c r="BA44" s="131"/>
      <c r="BB44" s="131"/>
      <c r="BC44" s="147"/>
      <c r="BD44" s="138"/>
      <c r="BE44" s="138"/>
      <c r="BF44" s="138"/>
      <c r="BG44" s="263"/>
      <c r="BH44" s="263"/>
      <c r="BI44" s="263"/>
      <c r="BJ44" s="229"/>
      <c r="BK44" s="229"/>
      <c r="BL44" s="229"/>
      <c r="BM44" s="229"/>
      <c r="BN44" s="236"/>
      <c r="BO44" s="236"/>
      <c r="BP44" s="236"/>
      <c r="BQ44" s="236"/>
      <c r="BR44" s="26">
        <f t="shared" si="43"/>
        <v>0</v>
      </c>
      <c r="BS44" s="44">
        <f t="shared" si="44"/>
        <v>0</v>
      </c>
      <c r="BT44" s="43">
        <f t="shared" si="45"/>
        <v>0</v>
      </c>
      <c r="BU44" s="43">
        <f t="shared" si="46"/>
        <v>0</v>
      </c>
      <c r="BV44" s="43">
        <f t="shared" si="47"/>
        <v>0</v>
      </c>
      <c r="BW44" s="43">
        <f t="shared" si="48"/>
        <v>0</v>
      </c>
      <c r="BX44" s="43">
        <f t="shared" si="49"/>
        <v>0</v>
      </c>
      <c r="BY44" s="43">
        <f t="shared" si="50"/>
        <v>0</v>
      </c>
      <c r="BZ44" s="43">
        <f t="shared" si="51"/>
        <v>0</v>
      </c>
      <c r="CA44" s="43">
        <f t="shared" si="52"/>
        <v>0.125</v>
      </c>
      <c r="CB44" s="43">
        <f t="shared" si="53"/>
        <v>0.25</v>
      </c>
      <c r="CC44" s="43">
        <f t="shared" si="54"/>
        <v>0.375</v>
      </c>
      <c r="CD44" s="43">
        <f t="shared" si="55"/>
        <v>0.5</v>
      </c>
      <c r="CE44" s="43">
        <f t="shared" si="56"/>
        <v>0.625</v>
      </c>
      <c r="CF44" s="43">
        <f t="shared" si="57"/>
        <v>0.75</v>
      </c>
      <c r="CG44" s="43">
        <f t="shared" si="58"/>
        <v>0</v>
      </c>
      <c r="CH44" s="43">
        <f t="shared" si="59"/>
        <v>0.875</v>
      </c>
      <c r="CI44" s="43">
        <f t="shared" si="60"/>
        <v>1</v>
      </c>
      <c r="CJ44" s="241">
        <f t="shared" si="61"/>
        <v>153091.8132994501</v>
      </c>
      <c r="CK44" s="241">
        <f t="shared" si="62"/>
        <v>153091.8132994501</v>
      </c>
      <c r="CL44" s="241">
        <f t="shared" si="63"/>
        <v>0</v>
      </c>
    </row>
    <row r="45" spans="1:90" s="1" customFormat="1" ht="12.75" customHeight="1" thickBot="1">
      <c r="A45" s="9"/>
      <c r="B45" s="13" t="s">
        <v>34</v>
      </c>
      <c r="C45" s="18"/>
      <c r="D45" s="38">
        <v>64380215.578288</v>
      </c>
      <c r="E45" s="38"/>
      <c r="F45" s="38">
        <v>36745444.950886555</v>
      </c>
      <c r="G45" s="68">
        <v>1262365.3598000002</v>
      </c>
      <c r="H45" s="68">
        <v>0</v>
      </c>
      <c r="I45" s="68"/>
      <c r="J45" s="68"/>
      <c r="K45" s="117">
        <v>2422005.5850740555</v>
      </c>
      <c r="L45" s="117">
        <v>315949</v>
      </c>
      <c r="M45" s="117"/>
      <c r="N45" s="117"/>
      <c r="O45" s="69">
        <v>2468106.68</v>
      </c>
      <c r="P45" s="69">
        <v>0</v>
      </c>
      <c r="Q45" s="69"/>
      <c r="R45" s="69"/>
      <c r="S45" s="121">
        <v>2636963</v>
      </c>
      <c r="T45" s="122">
        <v>0</v>
      </c>
      <c r="U45" s="122"/>
      <c r="V45" s="123"/>
      <c r="W45" s="68">
        <v>2901614.0900000003</v>
      </c>
      <c r="X45" s="68">
        <v>0</v>
      </c>
      <c r="Y45" s="68"/>
      <c r="Z45" s="68"/>
      <c r="AA45" s="117">
        <v>4650052.8100000005</v>
      </c>
      <c r="AB45" s="117">
        <v>556386.0700000001</v>
      </c>
      <c r="AC45" s="117"/>
      <c r="AD45" s="117"/>
      <c r="AE45" s="69">
        <v>5437854.699999999</v>
      </c>
      <c r="AF45" s="69">
        <v>0</v>
      </c>
      <c r="AG45" s="69"/>
      <c r="AH45" s="118"/>
      <c r="AI45" s="121">
        <v>7755169.099999997</v>
      </c>
      <c r="AJ45" s="122">
        <v>0</v>
      </c>
      <c r="AK45" s="122"/>
      <c r="AL45" s="123"/>
      <c r="AM45" s="52">
        <v>5445007.671999998</v>
      </c>
      <c r="AN45" s="52">
        <v>0</v>
      </c>
      <c r="AO45" s="52"/>
      <c r="AP45" s="52"/>
      <c r="AQ45" s="210">
        <v>6483412.960000003</v>
      </c>
      <c r="AR45" s="205">
        <v>0</v>
      </c>
      <c r="AS45" s="205"/>
      <c r="AT45" s="205"/>
      <c r="AU45" s="217">
        <v>4744163.729999997</v>
      </c>
      <c r="AV45" s="217">
        <v>0</v>
      </c>
      <c r="AW45" s="217"/>
      <c r="AX45" s="217"/>
      <c r="AY45" s="134">
        <v>8655575.757999996</v>
      </c>
      <c r="AZ45" s="134">
        <v>0</v>
      </c>
      <c r="BA45" s="134"/>
      <c r="BB45" s="134"/>
      <c r="BC45" s="149">
        <f>+SUM(BC14:BC44)</f>
        <v>8595478.489999998</v>
      </c>
      <c r="BD45" s="141"/>
      <c r="BE45" s="141"/>
      <c r="BF45" s="141"/>
      <c r="BG45" s="265">
        <f aca="true" t="shared" si="64" ref="BG45:BO45">+SUM(BG14:BG44)</f>
        <v>6931047.247958069</v>
      </c>
      <c r="BH45" s="265">
        <f t="shared" si="64"/>
        <v>5763524.557958069</v>
      </c>
      <c r="BI45" s="265">
        <f t="shared" si="64"/>
        <v>4907911.219999999</v>
      </c>
      <c r="BJ45" s="231">
        <f t="shared" si="64"/>
        <v>10289030.280000001</v>
      </c>
      <c r="BK45" s="231">
        <f t="shared" si="64"/>
        <v>0</v>
      </c>
      <c r="BL45" s="231"/>
      <c r="BM45" s="231"/>
      <c r="BN45" s="237">
        <f t="shared" si="64"/>
        <v>23273467.399999995</v>
      </c>
      <c r="BO45" s="237">
        <f t="shared" si="64"/>
        <v>0</v>
      </c>
      <c r="BP45" s="237"/>
      <c r="BQ45" s="237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242">
        <f>SUM(CJ14:CJ44)</f>
        <v>146840493.2073667</v>
      </c>
      <c r="CK45" s="242">
        <f>SUM(CK14:CK44)</f>
        <v>5802368.260427073</v>
      </c>
      <c r="CL45" s="242">
        <f>SUM(CL14:CL44)</f>
        <v>69317338.87501432</v>
      </c>
    </row>
    <row r="46" spans="1:90" ht="12.75" customHeight="1" thickBot="1">
      <c r="A46" s="372" t="s">
        <v>35</v>
      </c>
      <c r="B46" s="19" t="s">
        <v>36</v>
      </c>
      <c r="C46" s="20">
        <v>22</v>
      </c>
      <c r="D46" s="42">
        <v>2957226.500730681</v>
      </c>
      <c r="E46" s="152"/>
      <c r="F46" s="176">
        <v>1915114.0768671127</v>
      </c>
      <c r="G46" s="88">
        <v>383603.42</v>
      </c>
      <c r="H46" s="111"/>
      <c r="I46" s="128"/>
      <c r="J46" s="111"/>
      <c r="K46" s="90">
        <v>723366.95</v>
      </c>
      <c r="L46" s="112"/>
      <c r="M46" s="154"/>
      <c r="N46" s="113"/>
      <c r="O46" s="93">
        <v>345218.57</v>
      </c>
      <c r="P46" s="114"/>
      <c r="Q46" s="95"/>
      <c r="R46" s="114"/>
      <c r="S46" s="177">
        <v>343113</v>
      </c>
      <c r="T46" s="178"/>
      <c r="U46" s="155"/>
      <c r="V46" s="179"/>
      <c r="W46" s="58">
        <v>288347.67</v>
      </c>
      <c r="X46" s="58">
        <v>0</v>
      </c>
      <c r="Y46" s="58"/>
      <c r="Z46" s="80"/>
      <c r="AA46" s="77">
        <v>301261.25000000006</v>
      </c>
      <c r="AB46" s="157">
        <v>0</v>
      </c>
      <c r="AC46" s="158"/>
      <c r="AD46" s="81"/>
      <c r="AE46" s="82">
        <v>418664.33</v>
      </c>
      <c r="AF46" s="64">
        <v>0</v>
      </c>
      <c r="AG46" s="159"/>
      <c r="AH46" s="83"/>
      <c r="AI46" s="177">
        <v>191547.63</v>
      </c>
      <c r="AJ46" s="155">
        <v>0</v>
      </c>
      <c r="AK46" s="155"/>
      <c r="AL46" s="179"/>
      <c r="AM46" s="49">
        <v>284788.3</v>
      </c>
      <c r="AN46" s="49">
        <v>0</v>
      </c>
      <c r="AO46" s="49"/>
      <c r="AP46" s="180"/>
      <c r="AQ46" s="160">
        <v>417455.7888913727</v>
      </c>
      <c r="AR46" s="206">
        <v>0</v>
      </c>
      <c r="AS46" s="206"/>
      <c r="AT46" s="206"/>
      <c r="AU46" s="218">
        <v>846640.6300000001</v>
      </c>
      <c r="AV46" s="218">
        <v>0</v>
      </c>
      <c r="AW46" s="218"/>
      <c r="AX46" s="218"/>
      <c r="AY46" s="135">
        <v>696982</v>
      </c>
      <c r="AZ46" s="135">
        <v>0</v>
      </c>
      <c r="BA46" s="135"/>
      <c r="BB46" s="135"/>
      <c r="BC46" s="150">
        <f>'[3]Resumen'!$C$40</f>
        <v>611593.03</v>
      </c>
      <c r="BD46" s="142"/>
      <c r="BE46" s="142"/>
      <c r="BF46" s="142"/>
      <c r="BG46" s="266"/>
      <c r="BH46" s="266"/>
      <c r="BI46" s="266"/>
      <c r="BJ46" s="232">
        <f>'[4]Resumen'!$C$40</f>
        <v>717101.01</v>
      </c>
      <c r="BK46" s="232"/>
      <c r="BL46" s="232"/>
      <c r="BM46" s="232"/>
      <c r="BN46" s="238">
        <f>'[1]Resumen'!$C$40</f>
        <v>778834.53</v>
      </c>
      <c r="BO46" s="238"/>
      <c r="BP46" s="238"/>
      <c r="BQ46" s="238"/>
      <c r="BR46" s="26">
        <f>IF(D46=0,0,2001-(D46-F46)*C46/D46)</f>
        <v>1993.2473056022818</v>
      </c>
      <c r="BS46" s="48">
        <f>IF((1-($CJ$2-$BR46)/$C46)&gt;0,(1-($CJ$2-$BR46)/$C46),0)</f>
        <v>0</v>
      </c>
      <c r="BT46" s="43">
        <f>IF((1-($CJ$2-G$2)/$C46)&gt;0,(1-($CJ$2-G$2)/$C46),0)</f>
        <v>0.36363636363636365</v>
      </c>
      <c r="BU46" s="43">
        <f>IF((1-($CJ$2-K$2)/$C46)&gt;0,(1-($CJ$2-K$2)/$C46),0)</f>
        <v>0.40909090909090906</v>
      </c>
      <c r="BV46" s="43">
        <f>IF((1-($CJ$2-O$2)/$C46)&gt;0,(1-($CJ$2-O$2)/$C46),0)</f>
        <v>0.4545454545454546</v>
      </c>
      <c r="BW46" s="43">
        <f>IF((1-($CJ$2-S$2)/$C46)&gt;0,(1-($CJ$2-S$2)/$C46),0)</f>
        <v>0.5</v>
      </c>
      <c r="BX46" s="43">
        <f>IF((1-($CJ$2-W$2)/$C46)&gt;0,(1-($CJ$2-W$2)/$C46),0)</f>
        <v>0.5454545454545454</v>
      </c>
      <c r="BY46" s="43">
        <f>IF((1-($CJ$2-AA$2)/$C46)&gt;0,(1-($CJ$2-AA$2)/$C46),0)</f>
        <v>0.5909090909090908</v>
      </c>
      <c r="BZ46" s="43">
        <f>IF((1-($CJ$2-AE$2)/$C46)&gt;0,(1-($CJ$2-AE$2)/$C46),0)</f>
        <v>0.6363636363636364</v>
      </c>
      <c r="CA46" s="43">
        <f>IF((1-($CJ$2-AI$2)/$C46)&gt;0,(1-($CJ$2-AI$2)/$C46),0)</f>
        <v>0.6818181818181819</v>
      </c>
      <c r="CB46" s="43">
        <f>IF((1-($CJ$2-AM$2)/$C46)&gt;0,(1-($CJ$2-AM$2)/$C46),0)</f>
        <v>0.7272727272727273</v>
      </c>
      <c r="CC46" s="43">
        <f>IF((1-($CJ$2-AQ$2)/$C46)&gt;0,(1-($CJ$2-AQ$2)/$C46),0)</f>
        <v>0.7727272727272727</v>
      </c>
      <c r="CD46" s="43">
        <f>IF((1-($CJ$2-AU$2)/$C46)&gt;0,(1-($CJ$2-AU$2)/$C46),0)</f>
        <v>0.8181818181818181</v>
      </c>
      <c r="CE46" s="43">
        <f>IF((1-($CJ$2-AY$2)/$C46)&gt;0,(1-($CJ$2-AY$2)/$C46),0)</f>
        <v>0.8636363636363636</v>
      </c>
      <c r="CF46" s="43">
        <f>IF((1-($CJ$2-BC$2)/$C46)&gt;0,(1-($CJ$2-BC$2)/$C46),0)</f>
        <v>0.9090909090909091</v>
      </c>
      <c r="CG46" s="43">
        <f>IF(BG46=0,0,1-($CJ$2-(2014.5-(BG46-BI46)*C46/BG46))/C46)</f>
        <v>0</v>
      </c>
      <c r="CH46" s="43">
        <f>IF((1-($CJ$2-BJ$2)/$C46)&gt;0,(1-($CJ$2-BJ$2)/$C46),0)</f>
        <v>0.9545454545454546</v>
      </c>
      <c r="CI46" s="43">
        <f>IF((1-($CJ$2-BN$2)/$C46)&gt;0,(1-($CJ$2-BN$2)/$C46),0)</f>
        <v>1</v>
      </c>
      <c r="CJ46" s="241">
        <f>D46-E46+(G46-I46)*G$62+(K46-M46)*K$62+(O46-Q46)*O$62+(S46-U46)*S$62+(W46-Y46)*W$62+(AA46-AC46)*AA$62+(AE46-AG46)*AE$62+(AI46-AK46)*AI$62+(AM46-AO46)*AM$62+(AQ46-AS46)*$AQ$62+(AU46-AW46)*$AU$62+(AY46-BA46)*$AY$62+(BC46-BE46)*$BC$62+(BJ46-BL46)*$BJ$62+BG46+(BN46-BP46)*$BN$62</f>
        <v>9999006.082222054</v>
      </c>
      <c r="CK46" s="241">
        <f>CJ46-(IF(BS46=0,0,D46-E46)+IF(BT46=0,0,(G46-I46)*G$62)+IF(BU46=0,0,(K46-M46)*K$62)+IF(BV46=0,0,(O46-Q46)*O$62)+IF(BW46=0,0,(S46-U46)*S$62)+IF(BX46=0,0,(W46-Y46)*W$62)+IF(BY46=0,0,(AA46-AC46)*AA$62)+IF(BZ46=0,0,(AE46-AG46)*AE$62)+IF(CA46=0,0,(AI46-AK46)*AI$62)+IF(CB46=0,0,(AM46-AO46)*AM$62)+IF(CC46=0,0,(AQ46-AS46)*$AQ$62)+IF(CD46=0,0,(AU46-AW46)*$AU$62)+IF(CE46=0,0,(AY46-BA46)*$AY$62)++IF(CF46=0,0,(BC46-BE46)*$BC$62)+IF(CH46=0,0,(BJ46-BL46)*$BC$62)+IF(CG46=0,0,BG46)+IF(CI46=0,0,(BN46-BP46)*$BC$62))</f>
        <v>2957226.5007306812</v>
      </c>
      <c r="CL46" s="241">
        <f>(D46-E46)*BS46+((G46-H46-(I46-J46))*G$62)*BT46+((K46-L46-(M46-N46))*K$62)*BU46+((O46-P46-(Q46-R46))*O$62)*BV46+((S46-T46-(U46-V46))*S$62)*BW46+((W46-X46-(Y46-Z46))*W$62)*BX46+((AA46-AB46-(AC46-AD46))*AA$62)*BY46+((AE46-AF46-(AG46-AH46))*AE$62)*BZ46+((AI46-AJ46-(AK46-AL46))*AI$62)*CA46+((AM46-AN46-(AO46-AP46))*$AM$62)*CB46+((AQ46-AR46-(AS46-AT46))*$AQ$62)*CC46+((AU46-AV46-(AW46-AX46))*$AU$62)*CD46+((AY46-AZ46-(BA46-BB46))*$AY$62)*CE46+((BC46-BD46-(BF46-BR46))*$BC$62)*CF46+((BJ46-BK46-(BL46-BM46))*$BC$62)*CH46+(BG46-BH46)*CG46+((BN46-BO46-(BP46-BQ46))*$BC$62)*CI46</f>
        <v>5080999.619402463</v>
      </c>
    </row>
    <row r="47" spans="1:90" s="1" customFormat="1" ht="12.75" customHeight="1" thickBot="1">
      <c r="A47" s="374"/>
      <c r="B47" s="13" t="s">
        <v>37</v>
      </c>
      <c r="C47" s="18"/>
      <c r="D47" s="38">
        <v>2957226.500730681</v>
      </c>
      <c r="E47" s="38"/>
      <c r="F47" s="38">
        <v>1915114.0768671127</v>
      </c>
      <c r="G47" s="68">
        <v>383603.42</v>
      </c>
      <c r="H47" s="68">
        <v>0</v>
      </c>
      <c r="I47" s="68"/>
      <c r="J47" s="68"/>
      <c r="K47" s="117">
        <v>723366.95</v>
      </c>
      <c r="L47" s="117">
        <v>0</v>
      </c>
      <c r="M47" s="117"/>
      <c r="N47" s="117"/>
      <c r="O47" s="69">
        <v>345218.57</v>
      </c>
      <c r="P47" s="69">
        <v>0</v>
      </c>
      <c r="Q47" s="69"/>
      <c r="R47" s="69"/>
      <c r="S47" s="121">
        <v>343113</v>
      </c>
      <c r="T47" s="122">
        <v>0</v>
      </c>
      <c r="U47" s="122"/>
      <c r="V47" s="123"/>
      <c r="W47" s="68">
        <v>288347.67</v>
      </c>
      <c r="X47" s="68">
        <v>0</v>
      </c>
      <c r="Y47" s="68"/>
      <c r="Z47" s="68"/>
      <c r="AA47" s="117">
        <v>301261.25000000006</v>
      </c>
      <c r="AB47" s="117">
        <v>0</v>
      </c>
      <c r="AC47" s="117"/>
      <c r="AD47" s="117"/>
      <c r="AE47" s="69">
        <v>418664.33</v>
      </c>
      <c r="AF47" s="69">
        <v>0</v>
      </c>
      <c r="AG47" s="69"/>
      <c r="AH47" s="118"/>
      <c r="AI47" s="121">
        <v>191547.63</v>
      </c>
      <c r="AJ47" s="122">
        <v>0</v>
      </c>
      <c r="AK47" s="122"/>
      <c r="AL47" s="123"/>
      <c r="AM47" s="52">
        <v>284788.3</v>
      </c>
      <c r="AN47" s="52">
        <v>0</v>
      </c>
      <c r="AO47" s="52"/>
      <c r="AP47" s="52"/>
      <c r="AQ47" s="210">
        <v>417455.7888913727</v>
      </c>
      <c r="AR47" s="205">
        <v>0</v>
      </c>
      <c r="AS47" s="205"/>
      <c r="AT47" s="205"/>
      <c r="AU47" s="217">
        <v>846640.6300000001</v>
      </c>
      <c r="AV47" s="217">
        <v>0</v>
      </c>
      <c r="AW47" s="217"/>
      <c r="AX47" s="217"/>
      <c r="AY47" s="134">
        <v>696982</v>
      </c>
      <c r="AZ47" s="134">
        <v>0</v>
      </c>
      <c r="BA47" s="134"/>
      <c r="BB47" s="134"/>
      <c r="BC47" s="149">
        <f>+BC46</f>
        <v>611593.03</v>
      </c>
      <c r="BD47" s="141"/>
      <c r="BE47" s="141"/>
      <c r="BF47" s="141"/>
      <c r="BG47" s="265">
        <f aca="true" t="shared" si="65" ref="BG47:BO47">+BG46</f>
        <v>0</v>
      </c>
      <c r="BH47" s="265">
        <f t="shared" si="65"/>
        <v>0</v>
      </c>
      <c r="BI47" s="265">
        <f t="shared" si="65"/>
        <v>0</v>
      </c>
      <c r="BJ47" s="231">
        <f t="shared" si="65"/>
        <v>717101.01</v>
      </c>
      <c r="BK47" s="231">
        <f t="shared" si="65"/>
        <v>0</v>
      </c>
      <c r="BL47" s="231"/>
      <c r="BM47" s="231"/>
      <c r="BN47" s="237">
        <f t="shared" si="65"/>
        <v>778834.53</v>
      </c>
      <c r="BO47" s="237">
        <f t="shared" si="65"/>
        <v>0</v>
      </c>
      <c r="BP47" s="237"/>
      <c r="BQ47" s="237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242">
        <f>CJ46</f>
        <v>9999006.082222054</v>
      </c>
      <c r="CK47" s="242">
        <f>CK46</f>
        <v>2957226.5007306812</v>
      </c>
      <c r="CL47" s="242">
        <f>CL46</f>
        <v>5080999.619402463</v>
      </c>
    </row>
    <row r="48" spans="1:90" ht="12.75" customHeight="1">
      <c r="A48" s="372" t="s">
        <v>38</v>
      </c>
      <c r="B48" s="27" t="s">
        <v>17</v>
      </c>
      <c r="C48" s="12">
        <v>4</v>
      </c>
      <c r="D48" s="39">
        <v>0</v>
      </c>
      <c r="E48" s="152"/>
      <c r="F48" s="181">
        <v>0</v>
      </c>
      <c r="G48" s="88">
        <v>0</v>
      </c>
      <c r="H48" s="101"/>
      <c r="I48" s="128"/>
      <c r="J48" s="101"/>
      <c r="K48" s="90">
        <v>0</v>
      </c>
      <c r="L48" s="102"/>
      <c r="M48" s="154"/>
      <c r="N48" s="103"/>
      <c r="O48" s="93">
        <v>0</v>
      </c>
      <c r="P48" s="104"/>
      <c r="Q48" s="95"/>
      <c r="R48" s="104"/>
      <c r="S48" s="167">
        <v>0</v>
      </c>
      <c r="T48" s="182"/>
      <c r="U48" s="155"/>
      <c r="V48" s="168"/>
      <c r="W48" s="58">
        <v>0</v>
      </c>
      <c r="X48" s="58">
        <v>0</v>
      </c>
      <c r="Y48" s="58"/>
      <c r="Z48" s="70"/>
      <c r="AA48" s="77">
        <v>0</v>
      </c>
      <c r="AB48" s="157">
        <v>0</v>
      </c>
      <c r="AC48" s="158"/>
      <c r="AD48" s="72"/>
      <c r="AE48" s="64">
        <v>0</v>
      </c>
      <c r="AF48" s="64">
        <v>0</v>
      </c>
      <c r="AG48" s="159"/>
      <c r="AH48" s="73"/>
      <c r="AI48" s="167">
        <v>0</v>
      </c>
      <c r="AJ48" s="155">
        <v>0</v>
      </c>
      <c r="AK48" s="155"/>
      <c r="AL48" s="168"/>
      <c r="AM48" s="49">
        <v>0</v>
      </c>
      <c r="AN48" s="49">
        <v>0</v>
      </c>
      <c r="AO48" s="49"/>
      <c r="AP48" s="183"/>
      <c r="AQ48" s="160">
        <v>0</v>
      </c>
      <c r="AR48" s="203">
        <v>0</v>
      </c>
      <c r="AS48" s="203"/>
      <c r="AT48" s="203"/>
      <c r="AU48" s="215">
        <v>0</v>
      </c>
      <c r="AV48" s="215">
        <v>0</v>
      </c>
      <c r="AW48" s="215"/>
      <c r="AX48" s="215"/>
      <c r="AY48" s="133">
        <v>0</v>
      </c>
      <c r="AZ48" s="133">
        <v>0</v>
      </c>
      <c r="BA48" s="133"/>
      <c r="BB48" s="133"/>
      <c r="BC48" s="147"/>
      <c r="BD48" s="140"/>
      <c r="BE48" s="140"/>
      <c r="BF48" s="140"/>
      <c r="BG48" s="267"/>
      <c r="BH48" s="267"/>
      <c r="BI48" s="267"/>
      <c r="BJ48" s="233"/>
      <c r="BK48" s="233"/>
      <c r="BL48" s="233"/>
      <c r="BM48" s="233"/>
      <c r="BN48" s="239"/>
      <c r="BO48" s="239"/>
      <c r="BP48" s="239"/>
      <c r="BQ48" s="239"/>
      <c r="BR48" s="26">
        <f aca="true" t="shared" si="66" ref="BR48:BR57">IF(D48=0,0,2001-(D48-F48)*C48/D48)</f>
        <v>0</v>
      </c>
      <c r="BS48" s="46">
        <f aca="true" t="shared" si="67" ref="BS48:BS57">IF((1-($CJ$2-$BR48)/$C48)&gt;0,(1-($CJ$2-$BR48)/$C48),0)</f>
        <v>0</v>
      </c>
      <c r="BT48" s="43">
        <f aca="true" t="shared" si="68" ref="BT48:BT57">IF((1-($CJ$2-G$2)/$C48)&gt;0,(1-($CJ$2-G$2)/$C48),0)</f>
        <v>0</v>
      </c>
      <c r="BU48" s="43">
        <f aca="true" t="shared" si="69" ref="BU48:BU57">IF((1-($CJ$2-K$2)/$C48)&gt;0,(1-($CJ$2-K$2)/$C48),0)</f>
        <v>0</v>
      </c>
      <c r="BV48" s="43">
        <f aca="true" t="shared" si="70" ref="BV48:BV57">IF((1-($CJ$2-O$2)/$C48)&gt;0,(1-($CJ$2-O$2)/$C48),0)</f>
        <v>0</v>
      </c>
      <c r="BW48" s="43">
        <f aca="true" t="shared" si="71" ref="BW48:BW57">IF((1-($CJ$2-S$2)/$C48)&gt;0,(1-($CJ$2-S$2)/$C48),0)</f>
        <v>0</v>
      </c>
      <c r="BX48" s="43">
        <f aca="true" t="shared" si="72" ref="BX48:BX57">IF((1-($CJ$2-W$2)/$C48)&gt;0,(1-($CJ$2-W$2)/$C48),0)</f>
        <v>0</v>
      </c>
      <c r="BY48" s="43">
        <f aca="true" t="shared" si="73" ref="BY48:BY57">IF((1-($CJ$2-AA$2)/$C48)&gt;0,(1-($CJ$2-AA$2)/$C48),0)</f>
        <v>0</v>
      </c>
      <c r="BZ48" s="43">
        <f aca="true" t="shared" si="74" ref="BZ48:BZ57">IF((1-($CJ$2-AE$2)/$C48)&gt;0,(1-($CJ$2-AE$2)/$C48),0)</f>
        <v>0</v>
      </c>
      <c r="CA48" s="43">
        <f aca="true" t="shared" si="75" ref="CA48:CA57">IF((1-($CJ$2-AI$2)/$C48)&gt;0,(1-($CJ$2-AI$2)/$C48),0)</f>
        <v>0</v>
      </c>
      <c r="CB48" s="43">
        <f aca="true" t="shared" si="76" ref="CB48:CB57">IF((1-($CJ$2-AM$2)/$C48)&gt;0,(1-($CJ$2-AM$2)/$C48),0)</f>
        <v>0</v>
      </c>
      <c r="CC48" s="43">
        <f aca="true" t="shared" si="77" ref="CC48:CC57">IF((1-($CJ$2-AQ$2)/$C48)&gt;0,(1-($CJ$2-AQ$2)/$C48),0)</f>
        <v>0</v>
      </c>
      <c r="CD48" s="43">
        <f aca="true" t="shared" si="78" ref="CD48:CD57">IF((1-($CJ$2-AU$2)/$C48)&gt;0,(1-($CJ$2-AU$2)/$C48),0)</f>
        <v>0</v>
      </c>
      <c r="CE48" s="43">
        <f aca="true" t="shared" si="79" ref="CE48:CE57">IF((1-($CJ$2-AY$2)/$C48)&gt;0,(1-($CJ$2-AY$2)/$C48),0)</f>
        <v>0.25</v>
      </c>
      <c r="CF48" s="43">
        <f aca="true" t="shared" si="80" ref="CF48:CF57">IF((1-($CJ$2-BC$2)/$C48)&gt;0,(1-($CJ$2-BC$2)/$C48),0)</f>
        <v>0.5</v>
      </c>
      <c r="CG48" s="43">
        <f aca="true" t="shared" si="81" ref="CG48:CG57">IF(BG48=0,0,1-($CJ$2-(2014.5-(BG48-BI48)*C48/BG48))/C48)</f>
        <v>0</v>
      </c>
      <c r="CH48" s="43">
        <f aca="true" t="shared" si="82" ref="CH48:CH57">IF((1-($CJ$2-BJ$2)/$C48)&gt;0,(1-($CJ$2-BJ$2)/$C48),0)</f>
        <v>0.75</v>
      </c>
      <c r="CI48" s="43">
        <f aca="true" t="shared" si="83" ref="CI48:CI57">IF((1-($CJ$2-BN$2)/$C48)&gt;0,(1-($CJ$2-BN$2)/$C48),0)</f>
        <v>1</v>
      </c>
      <c r="CJ48" s="241">
        <f aca="true" t="shared" si="84" ref="CJ48:CJ57">D48-E48+(G48-I48)*G$63+(K48-M48)*K$63+(O48-Q48)*O$63+(S48-U48)*S$63+(W48-Y48)*W$63+(AA48-AC48)*AA$63+(AE48-AG48)*AE$63+(AI48-AK48)*AI$63+(AM48-AO48)*AM$63+(AQ48-AS48)*$AQ$63+(AU48-AW48)*$AU$63+(AY48-BA48)*$AY$63+(BC48-BE48)*$BC$63+(BJ48-BL48)*$BJ$63+BG48+(BN48-BP48)*$BN$63</f>
        <v>0</v>
      </c>
      <c r="CK48" s="241">
        <f aca="true" t="shared" si="85" ref="CK48:CK57">CJ48-(IF(BS48=0,0,D48-E48)+IF(BT48=0,0,(G48-I48)*G$63)+IF(BU48=0,0,(K48-M48)*K$63)+IF(BV48=0,0,(O48-Q48)*O$63)+IF(BW48=0,0,(S48-U48)*S$63)+IF(BX48=0,0,(W48-Y48)*W$63)+IF(BY48=0,0,(AA48-AC48)*AA$63)+IF(BZ48=0,0,(AE48-AG48)*AE$63)+IF(CA48=0,0,(AI48-AK48)*AI$63)+IF(CB48=0,0,(AM48-AO48)*AM$63)+IF(CC48=0,0,(AQ48-AS48)*$AQ$63)+IF(CD48=0,0,(AU48-AW48)*$AU$63)+IF(CE48=0,0,(AY48-BA48)*$AY$63)++IF(CF48=0,0,(BC48-BE48)*$BC$63)+IF(CH48=0,0,(BJ48-BL48)*$BC$63)+IF(CG48=0,0,BG48)+IF(CI48=0,0,(BN48-BP48)*$BC$63))</f>
        <v>0</v>
      </c>
      <c r="CL48" s="241">
        <f aca="true" t="shared" si="86" ref="CL48:CL57">(D48-E48)*BS48+((G48-H48-(I48-J48))*G$63)*BT48+((K48-L48-(M48-N48))*K$63)*BU48+((O48-P48-(Q48-R48))*O$63)*BV48+((S48-T48-(U48-V48))*S$63)*BW48+((W48-X48-(Y48-Z48))*W$63)*BX48+((AA48-AB48-(AC48-AD48))*AA$63)*BY48+((AE48-AF48-(AG48-AH48))*AE$63)*BZ48+((AI48-AJ48-(AK48-AL48))*AI$63)*CA48+((AM48-AN48-(AO48-AP48))*$AM$63)*CB48+((AQ48-AR48-(AS48-AT48))*$AQ$63)*CC48+((AU48-AV48-(AW48-AX48))*$AU$63)*CD48+((AY48-AZ48-(BA48-BB48))*$AY$63)*CE48+((BC48-BD48-(BF48-BR48))*$BC$63)*CF48+((BJ48-BK48-(BL48-BM48))*$BC$63)*CH48+(BG48-BH48)*CG48+((BN48-BO48-(BP48-BQ48))*$BC$63)*CI48</f>
        <v>0</v>
      </c>
    </row>
    <row r="49" spans="1:90" ht="12.75" customHeight="1">
      <c r="A49" s="373"/>
      <c r="B49" s="28" t="s">
        <v>39</v>
      </c>
      <c r="C49" s="17">
        <v>1000</v>
      </c>
      <c r="D49" s="37">
        <v>0</v>
      </c>
      <c r="E49" s="152"/>
      <c r="F49" s="161">
        <v>0</v>
      </c>
      <c r="G49" s="88">
        <v>0</v>
      </c>
      <c r="H49" s="89"/>
      <c r="I49" s="128"/>
      <c r="J49" s="89"/>
      <c r="K49" s="90">
        <v>0</v>
      </c>
      <c r="L49" s="91"/>
      <c r="M49" s="154"/>
      <c r="N49" s="92"/>
      <c r="O49" s="96">
        <v>0</v>
      </c>
      <c r="P49" s="94"/>
      <c r="Q49" s="95"/>
      <c r="R49" s="94"/>
      <c r="S49" s="155">
        <v>0</v>
      </c>
      <c r="T49" s="184"/>
      <c r="U49" s="155"/>
      <c r="V49" s="156"/>
      <c r="W49" s="58">
        <v>0</v>
      </c>
      <c r="X49" s="58">
        <v>0</v>
      </c>
      <c r="Y49" s="58"/>
      <c r="Z49" s="59"/>
      <c r="AA49" s="77">
        <v>0</v>
      </c>
      <c r="AB49" s="157">
        <v>0</v>
      </c>
      <c r="AC49" s="158"/>
      <c r="AD49" s="63"/>
      <c r="AE49" s="64">
        <v>0</v>
      </c>
      <c r="AF49" s="64">
        <v>0</v>
      </c>
      <c r="AG49" s="159"/>
      <c r="AH49" s="62"/>
      <c r="AI49" s="155">
        <v>0</v>
      </c>
      <c r="AJ49" s="155">
        <v>0</v>
      </c>
      <c r="AK49" s="155"/>
      <c r="AL49" s="156"/>
      <c r="AM49" s="49">
        <v>0</v>
      </c>
      <c r="AN49" s="49">
        <v>0</v>
      </c>
      <c r="AO49" s="49"/>
      <c r="AP49" s="185"/>
      <c r="AQ49" s="160">
        <v>0</v>
      </c>
      <c r="AR49" s="200">
        <v>0</v>
      </c>
      <c r="AS49" s="200"/>
      <c r="AT49" s="200"/>
      <c r="AU49" s="212">
        <v>0</v>
      </c>
      <c r="AV49" s="212">
        <v>0</v>
      </c>
      <c r="AW49" s="212"/>
      <c r="AX49" s="212"/>
      <c r="AY49" s="130">
        <v>0</v>
      </c>
      <c r="AZ49" s="130">
        <v>0</v>
      </c>
      <c r="BA49" s="130"/>
      <c r="BB49" s="130"/>
      <c r="BC49" s="147"/>
      <c r="BD49" s="137"/>
      <c r="BE49" s="137"/>
      <c r="BF49" s="137"/>
      <c r="BG49" s="262"/>
      <c r="BH49" s="262"/>
      <c r="BI49" s="262"/>
      <c r="BJ49" s="228"/>
      <c r="BK49" s="228"/>
      <c r="BL49" s="228"/>
      <c r="BM49" s="228"/>
      <c r="BN49" s="235"/>
      <c r="BO49" s="235"/>
      <c r="BP49" s="235"/>
      <c r="BQ49" s="235"/>
      <c r="BR49" s="26">
        <f t="shared" si="66"/>
        <v>0</v>
      </c>
      <c r="BS49" s="46">
        <f t="shared" si="67"/>
        <v>0</v>
      </c>
      <c r="BT49" s="43">
        <f t="shared" si="68"/>
        <v>0.986</v>
      </c>
      <c r="BU49" s="43">
        <f t="shared" si="69"/>
        <v>0.987</v>
      </c>
      <c r="BV49" s="43">
        <f t="shared" si="70"/>
        <v>0.988</v>
      </c>
      <c r="BW49" s="43">
        <f t="shared" si="71"/>
        <v>0.989</v>
      </c>
      <c r="BX49" s="43">
        <f t="shared" si="72"/>
        <v>0.99</v>
      </c>
      <c r="BY49" s="43">
        <f t="shared" si="73"/>
        <v>0.991</v>
      </c>
      <c r="BZ49" s="43">
        <f t="shared" si="74"/>
        <v>0.992</v>
      </c>
      <c r="CA49" s="43">
        <f t="shared" si="75"/>
        <v>0.993</v>
      </c>
      <c r="CB49" s="43">
        <f t="shared" si="76"/>
        <v>0.994</v>
      </c>
      <c r="CC49" s="43">
        <f t="shared" si="77"/>
        <v>0.995</v>
      </c>
      <c r="CD49" s="43">
        <f t="shared" si="78"/>
        <v>0.996</v>
      </c>
      <c r="CE49" s="43">
        <f t="shared" si="79"/>
        <v>0.997</v>
      </c>
      <c r="CF49" s="43">
        <f t="shared" si="80"/>
        <v>0.998</v>
      </c>
      <c r="CG49" s="43">
        <f t="shared" si="81"/>
        <v>0</v>
      </c>
      <c r="CH49" s="43">
        <f t="shared" si="82"/>
        <v>0.999</v>
      </c>
      <c r="CI49" s="43">
        <f t="shared" si="83"/>
        <v>1</v>
      </c>
      <c r="CJ49" s="241">
        <f t="shared" si="84"/>
        <v>0</v>
      </c>
      <c r="CK49" s="241">
        <f t="shared" si="85"/>
        <v>0</v>
      </c>
      <c r="CL49" s="241">
        <f t="shared" si="86"/>
        <v>0</v>
      </c>
    </row>
    <row r="50" spans="1:90" ht="12.75" customHeight="1">
      <c r="A50" s="373"/>
      <c r="B50" s="28" t="s">
        <v>9</v>
      </c>
      <c r="C50" s="7">
        <v>40</v>
      </c>
      <c r="D50" s="37">
        <v>1075230.20478759</v>
      </c>
      <c r="E50" s="152"/>
      <c r="F50" s="153">
        <v>828035.68623604</v>
      </c>
      <c r="G50" s="88">
        <v>0</v>
      </c>
      <c r="H50" s="89"/>
      <c r="I50" s="128"/>
      <c r="J50" s="89"/>
      <c r="K50" s="90">
        <v>0</v>
      </c>
      <c r="L50" s="91"/>
      <c r="M50" s="154"/>
      <c r="N50" s="92"/>
      <c r="O50" s="96">
        <v>0</v>
      </c>
      <c r="P50" s="94"/>
      <c r="Q50" s="95"/>
      <c r="R50" s="94"/>
      <c r="S50" s="155">
        <v>0</v>
      </c>
      <c r="T50" s="184"/>
      <c r="U50" s="155"/>
      <c r="V50" s="156"/>
      <c r="W50" s="58">
        <v>0</v>
      </c>
      <c r="X50" s="58">
        <v>0</v>
      </c>
      <c r="Y50" s="58"/>
      <c r="Z50" s="59"/>
      <c r="AA50" s="77">
        <v>26826.64</v>
      </c>
      <c r="AB50" s="157">
        <v>0</v>
      </c>
      <c r="AC50" s="158"/>
      <c r="AD50" s="63"/>
      <c r="AE50" s="64">
        <v>0</v>
      </c>
      <c r="AF50" s="64">
        <v>0</v>
      </c>
      <c r="AG50" s="159"/>
      <c r="AH50" s="62"/>
      <c r="AI50" s="155">
        <v>0</v>
      </c>
      <c r="AJ50" s="155">
        <v>0</v>
      </c>
      <c r="AK50" s="155"/>
      <c r="AL50" s="156"/>
      <c r="AM50" s="49">
        <v>0</v>
      </c>
      <c r="AN50" s="49">
        <v>0</v>
      </c>
      <c r="AO50" s="49"/>
      <c r="AP50" s="185"/>
      <c r="AQ50" s="160">
        <v>0</v>
      </c>
      <c r="AR50" s="200">
        <v>0</v>
      </c>
      <c r="AS50" s="200"/>
      <c r="AT50" s="200"/>
      <c r="AU50" s="212">
        <v>0</v>
      </c>
      <c r="AV50" s="212">
        <v>0</v>
      </c>
      <c r="AW50" s="212"/>
      <c r="AX50" s="212"/>
      <c r="AY50" s="130">
        <v>0</v>
      </c>
      <c r="AZ50" s="130">
        <v>0</v>
      </c>
      <c r="BA50" s="130"/>
      <c r="BB50" s="130"/>
      <c r="BC50" s="147"/>
      <c r="BD50" s="137"/>
      <c r="BE50" s="137"/>
      <c r="BF50" s="137"/>
      <c r="BG50" s="262"/>
      <c r="BH50" s="262"/>
      <c r="BI50" s="262"/>
      <c r="BJ50" s="228"/>
      <c r="BK50" s="228"/>
      <c r="BL50" s="228"/>
      <c r="BM50" s="228"/>
      <c r="BN50" s="235"/>
      <c r="BO50" s="235"/>
      <c r="BP50" s="235"/>
      <c r="BQ50" s="235"/>
      <c r="BR50" s="26">
        <f t="shared" si="66"/>
        <v>1991.8040336868928</v>
      </c>
      <c r="BS50" s="43">
        <f t="shared" si="67"/>
        <v>0.3951008421723202</v>
      </c>
      <c r="BT50" s="43">
        <f t="shared" si="68"/>
        <v>0.65</v>
      </c>
      <c r="BU50" s="43">
        <f t="shared" si="69"/>
        <v>0.675</v>
      </c>
      <c r="BV50" s="43">
        <f t="shared" si="70"/>
        <v>0.7</v>
      </c>
      <c r="BW50" s="43">
        <f t="shared" si="71"/>
        <v>0.725</v>
      </c>
      <c r="BX50" s="43">
        <f t="shared" si="72"/>
        <v>0.75</v>
      </c>
      <c r="BY50" s="43">
        <f t="shared" si="73"/>
        <v>0.775</v>
      </c>
      <c r="BZ50" s="43">
        <f t="shared" si="74"/>
        <v>0.8</v>
      </c>
      <c r="CA50" s="43">
        <f t="shared" si="75"/>
        <v>0.825</v>
      </c>
      <c r="CB50" s="43">
        <f t="shared" si="76"/>
        <v>0.85</v>
      </c>
      <c r="CC50" s="43">
        <f t="shared" si="77"/>
        <v>0.875</v>
      </c>
      <c r="CD50" s="43">
        <f t="shared" si="78"/>
        <v>0.9</v>
      </c>
      <c r="CE50" s="43">
        <f t="shared" si="79"/>
        <v>0.925</v>
      </c>
      <c r="CF50" s="43">
        <f t="shared" si="80"/>
        <v>0.95</v>
      </c>
      <c r="CG50" s="43">
        <f t="shared" si="81"/>
        <v>0</v>
      </c>
      <c r="CH50" s="43">
        <f t="shared" si="82"/>
        <v>0.975</v>
      </c>
      <c r="CI50" s="43">
        <f t="shared" si="83"/>
        <v>1</v>
      </c>
      <c r="CJ50" s="241">
        <f t="shared" si="84"/>
        <v>1094161.605459783</v>
      </c>
      <c r="CK50" s="241">
        <f t="shared" si="85"/>
        <v>0</v>
      </c>
      <c r="CL50" s="241">
        <f t="shared" si="86"/>
        <v>441009.9660272448</v>
      </c>
    </row>
    <row r="51" spans="1:90" ht="12.75" customHeight="1">
      <c r="A51" s="373"/>
      <c r="B51" s="28" t="s">
        <v>40</v>
      </c>
      <c r="C51" s="7">
        <v>22</v>
      </c>
      <c r="D51" s="37">
        <v>4570414.922067367</v>
      </c>
      <c r="E51" s="152"/>
      <c r="F51" s="153">
        <v>3249798.252767378</v>
      </c>
      <c r="G51" s="88">
        <v>385845.48</v>
      </c>
      <c r="H51" s="89"/>
      <c r="I51" s="128"/>
      <c r="J51" s="89"/>
      <c r="K51" s="90">
        <v>452747.86</v>
      </c>
      <c r="L51" s="91"/>
      <c r="M51" s="154"/>
      <c r="N51" s="92"/>
      <c r="O51" s="96">
        <v>370817.32</v>
      </c>
      <c r="P51" s="94"/>
      <c r="Q51" s="95"/>
      <c r="R51" s="94"/>
      <c r="S51" s="155">
        <v>396757.73</v>
      </c>
      <c r="T51" s="184"/>
      <c r="U51" s="155"/>
      <c r="V51" s="156"/>
      <c r="W51" s="58">
        <v>291785.6699999999</v>
      </c>
      <c r="X51" s="58">
        <v>0</v>
      </c>
      <c r="Y51" s="58"/>
      <c r="Z51" s="59"/>
      <c r="AA51" s="77">
        <v>444306.60000000003</v>
      </c>
      <c r="AB51" s="157">
        <v>0</v>
      </c>
      <c r="AC51" s="158"/>
      <c r="AD51" s="63"/>
      <c r="AE51" s="64">
        <v>641039</v>
      </c>
      <c r="AF51" s="64">
        <v>0</v>
      </c>
      <c r="AG51" s="159"/>
      <c r="AH51" s="62"/>
      <c r="AI51" s="155">
        <v>528906.6300000001</v>
      </c>
      <c r="AJ51" s="155">
        <v>0</v>
      </c>
      <c r="AK51" s="155"/>
      <c r="AL51" s="156"/>
      <c r="AM51" s="49">
        <v>421950.0299999999</v>
      </c>
      <c r="AN51" s="49">
        <v>0</v>
      </c>
      <c r="AO51" s="49"/>
      <c r="AP51" s="225"/>
      <c r="AQ51" s="160">
        <v>401723.83</v>
      </c>
      <c r="AR51" s="200">
        <v>0</v>
      </c>
      <c r="AS51" s="200"/>
      <c r="AT51" s="200"/>
      <c r="AU51" s="212">
        <v>401731.13</v>
      </c>
      <c r="AV51" s="212">
        <v>0</v>
      </c>
      <c r="AW51" s="212"/>
      <c r="AX51" s="212"/>
      <c r="AY51" s="130">
        <v>555885.053197</v>
      </c>
      <c r="AZ51" s="130">
        <v>0</v>
      </c>
      <c r="BA51" s="130"/>
      <c r="BB51" s="130"/>
      <c r="BC51" s="147">
        <f>'[3]Resumen'!C42</f>
        <v>660890.2499999999</v>
      </c>
      <c r="BD51" s="137"/>
      <c r="BE51" s="137"/>
      <c r="BF51" s="137"/>
      <c r="BG51" s="262">
        <f>+BH51</f>
        <v>265555</v>
      </c>
      <c r="BH51" s="262">
        <v>265555</v>
      </c>
      <c r="BI51" s="262">
        <v>173348.46</v>
      </c>
      <c r="BJ51" s="228">
        <f>'[4]Resumen'!C42</f>
        <v>682413</v>
      </c>
      <c r="BK51" s="228"/>
      <c r="BL51" s="228"/>
      <c r="BM51" s="228"/>
      <c r="BN51" s="235">
        <f>'[1]Resumen'!C42</f>
        <v>805417.8999999999</v>
      </c>
      <c r="BO51" s="235"/>
      <c r="BP51" s="235"/>
      <c r="BQ51" s="235"/>
      <c r="BR51" s="26">
        <f t="shared" si="66"/>
        <v>1994.6431227317414</v>
      </c>
      <c r="BS51" s="43">
        <f t="shared" si="67"/>
        <v>0.02923285144279153</v>
      </c>
      <c r="BT51" s="43">
        <f t="shared" si="68"/>
        <v>0.36363636363636365</v>
      </c>
      <c r="BU51" s="43">
        <f t="shared" si="69"/>
        <v>0.40909090909090906</v>
      </c>
      <c r="BV51" s="43">
        <f t="shared" si="70"/>
        <v>0.4545454545454546</v>
      </c>
      <c r="BW51" s="43">
        <f t="shared" si="71"/>
        <v>0.5</v>
      </c>
      <c r="BX51" s="43">
        <f t="shared" si="72"/>
        <v>0.5454545454545454</v>
      </c>
      <c r="BY51" s="43">
        <f t="shared" si="73"/>
        <v>0.5909090909090908</v>
      </c>
      <c r="BZ51" s="43">
        <f t="shared" si="74"/>
        <v>0.6363636363636364</v>
      </c>
      <c r="CA51" s="43">
        <f t="shared" si="75"/>
        <v>0.6818181818181819</v>
      </c>
      <c r="CB51" s="43">
        <f t="shared" si="76"/>
        <v>0.7272727272727273</v>
      </c>
      <c r="CC51" s="43">
        <f t="shared" si="77"/>
        <v>0.7727272727272727</v>
      </c>
      <c r="CD51" s="43">
        <f t="shared" si="78"/>
        <v>0.8181818181818181</v>
      </c>
      <c r="CE51" s="43">
        <f t="shared" si="79"/>
        <v>0.8636363636363636</v>
      </c>
      <c r="CF51" s="43">
        <f t="shared" si="80"/>
        <v>0.9090909090909091</v>
      </c>
      <c r="CG51" s="43">
        <f t="shared" si="81"/>
        <v>0.5845961750775772</v>
      </c>
      <c r="CH51" s="43">
        <f t="shared" si="82"/>
        <v>0.9545454545454546</v>
      </c>
      <c r="CI51" s="43">
        <f t="shared" si="83"/>
        <v>1</v>
      </c>
      <c r="CJ51" s="241">
        <f t="shared" si="84"/>
        <v>10604367.000811009</v>
      </c>
      <c r="CK51" s="241">
        <f t="shared" si="85"/>
        <v>0</v>
      </c>
      <c r="CL51" s="241">
        <f t="shared" si="86"/>
        <v>4260067.440214789</v>
      </c>
    </row>
    <row r="52" spans="1:90" ht="12.75" customHeight="1">
      <c r="A52" s="373"/>
      <c r="B52" s="28" t="s">
        <v>54</v>
      </c>
      <c r="C52" s="7">
        <v>22</v>
      </c>
      <c r="D52" s="37">
        <v>0</v>
      </c>
      <c r="E52" s="152"/>
      <c r="F52" s="153">
        <v>0</v>
      </c>
      <c r="G52" s="88">
        <v>0</v>
      </c>
      <c r="H52" s="89"/>
      <c r="I52" s="128"/>
      <c r="J52" s="89"/>
      <c r="K52" s="90">
        <v>0</v>
      </c>
      <c r="L52" s="91"/>
      <c r="M52" s="154"/>
      <c r="N52" s="92"/>
      <c r="O52" s="96">
        <v>0</v>
      </c>
      <c r="P52" s="94"/>
      <c r="Q52" s="95"/>
      <c r="R52" s="94"/>
      <c r="S52" s="155">
        <v>0</v>
      </c>
      <c r="T52" s="184"/>
      <c r="U52" s="155"/>
      <c r="V52" s="156"/>
      <c r="W52" s="58">
        <v>0</v>
      </c>
      <c r="X52" s="58">
        <v>0</v>
      </c>
      <c r="Y52" s="58"/>
      <c r="Z52" s="59"/>
      <c r="AA52" s="77">
        <v>0</v>
      </c>
      <c r="AB52" s="157">
        <v>0</v>
      </c>
      <c r="AC52" s="158"/>
      <c r="AD52" s="63"/>
      <c r="AE52" s="64">
        <v>0</v>
      </c>
      <c r="AF52" s="64">
        <v>0</v>
      </c>
      <c r="AG52" s="159"/>
      <c r="AH52" s="62"/>
      <c r="AI52" s="155">
        <v>0</v>
      </c>
      <c r="AJ52" s="155">
        <v>0</v>
      </c>
      <c r="AK52" s="155"/>
      <c r="AL52" s="156"/>
      <c r="AM52" s="49">
        <v>0</v>
      </c>
      <c r="AN52" s="49">
        <v>0</v>
      </c>
      <c r="AO52" s="49"/>
      <c r="AP52" s="185"/>
      <c r="AQ52" s="160">
        <v>0</v>
      </c>
      <c r="AR52" s="200">
        <v>0</v>
      </c>
      <c r="AS52" s="200"/>
      <c r="AT52" s="200"/>
      <c r="AU52" s="212">
        <v>0</v>
      </c>
      <c r="AV52" s="212">
        <v>0</v>
      </c>
      <c r="AW52" s="212"/>
      <c r="AX52" s="212"/>
      <c r="AY52" s="130">
        <v>0</v>
      </c>
      <c r="AZ52" s="130">
        <v>0</v>
      </c>
      <c r="BA52" s="130"/>
      <c r="BB52" s="130"/>
      <c r="BC52" s="147">
        <f>'[3]Resumen'!C43</f>
        <v>0</v>
      </c>
      <c r="BD52" s="137"/>
      <c r="BE52" s="137"/>
      <c r="BF52" s="137"/>
      <c r="BG52" s="262"/>
      <c r="BH52" s="262"/>
      <c r="BI52" s="262"/>
      <c r="BJ52" s="228">
        <f>'[4]Resumen'!C43</f>
        <v>0</v>
      </c>
      <c r="BK52" s="228"/>
      <c r="BL52" s="228"/>
      <c r="BM52" s="228"/>
      <c r="BN52" s="235">
        <f>'[1]Resumen'!C43</f>
        <v>0</v>
      </c>
      <c r="BO52" s="235"/>
      <c r="BP52" s="235"/>
      <c r="BQ52" s="235"/>
      <c r="BR52" s="26">
        <f t="shared" si="66"/>
        <v>0</v>
      </c>
      <c r="BS52" s="43">
        <f t="shared" si="67"/>
        <v>0</v>
      </c>
      <c r="BT52" s="43">
        <f t="shared" si="68"/>
        <v>0.36363636363636365</v>
      </c>
      <c r="BU52" s="43">
        <f t="shared" si="69"/>
        <v>0.40909090909090906</v>
      </c>
      <c r="BV52" s="43">
        <f t="shared" si="70"/>
        <v>0.4545454545454546</v>
      </c>
      <c r="BW52" s="43">
        <f t="shared" si="71"/>
        <v>0.5</v>
      </c>
      <c r="BX52" s="43">
        <f t="shared" si="72"/>
        <v>0.5454545454545454</v>
      </c>
      <c r="BY52" s="43">
        <f t="shared" si="73"/>
        <v>0.5909090909090908</v>
      </c>
      <c r="BZ52" s="43">
        <f t="shared" si="74"/>
        <v>0.6363636363636364</v>
      </c>
      <c r="CA52" s="43">
        <f t="shared" si="75"/>
        <v>0.6818181818181819</v>
      </c>
      <c r="CB52" s="43">
        <f t="shared" si="76"/>
        <v>0.7272727272727273</v>
      </c>
      <c r="CC52" s="43">
        <f t="shared" si="77"/>
        <v>0.7727272727272727</v>
      </c>
      <c r="CD52" s="43">
        <f t="shared" si="78"/>
        <v>0.8181818181818181</v>
      </c>
      <c r="CE52" s="43">
        <f t="shared" si="79"/>
        <v>0.8636363636363636</v>
      </c>
      <c r="CF52" s="43">
        <f t="shared" si="80"/>
        <v>0.9090909090909091</v>
      </c>
      <c r="CG52" s="43">
        <f t="shared" si="81"/>
        <v>0</v>
      </c>
      <c r="CH52" s="43">
        <f t="shared" si="82"/>
        <v>0.9545454545454546</v>
      </c>
      <c r="CI52" s="43">
        <f t="shared" si="83"/>
        <v>1</v>
      </c>
      <c r="CJ52" s="241">
        <f t="shared" si="84"/>
        <v>0</v>
      </c>
      <c r="CK52" s="241">
        <f t="shared" si="85"/>
        <v>0</v>
      </c>
      <c r="CL52" s="241">
        <f t="shared" si="86"/>
        <v>0</v>
      </c>
    </row>
    <row r="53" spans="1:90" ht="12.75" customHeight="1">
      <c r="A53" s="373"/>
      <c r="B53" s="28" t="s">
        <v>10</v>
      </c>
      <c r="C53" s="7">
        <v>7</v>
      </c>
      <c r="D53" s="37">
        <v>14383.151123919413</v>
      </c>
      <c r="E53" s="152"/>
      <c r="F53" s="153">
        <v>14250.373412526502</v>
      </c>
      <c r="G53" s="88">
        <v>0</v>
      </c>
      <c r="H53" s="89"/>
      <c r="I53" s="128"/>
      <c r="J53" s="89"/>
      <c r="K53" s="90">
        <v>0</v>
      </c>
      <c r="L53" s="91"/>
      <c r="M53" s="154"/>
      <c r="N53" s="92"/>
      <c r="O53" s="96">
        <v>0</v>
      </c>
      <c r="P53" s="94"/>
      <c r="Q53" s="95"/>
      <c r="R53" s="94"/>
      <c r="S53" s="155">
        <v>0</v>
      </c>
      <c r="T53" s="184"/>
      <c r="U53" s="155"/>
      <c r="V53" s="156"/>
      <c r="W53" s="58">
        <v>0</v>
      </c>
      <c r="X53" s="58">
        <v>0</v>
      </c>
      <c r="Y53" s="58"/>
      <c r="Z53" s="59"/>
      <c r="AA53" s="77">
        <v>0</v>
      </c>
      <c r="AB53" s="157">
        <v>0</v>
      </c>
      <c r="AC53" s="158"/>
      <c r="AD53" s="63"/>
      <c r="AE53" s="64">
        <v>0</v>
      </c>
      <c r="AF53" s="64">
        <v>0</v>
      </c>
      <c r="AG53" s="159"/>
      <c r="AH53" s="62"/>
      <c r="AI53" s="155">
        <v>0</v>
      </c>
      <c r="AJ53" s="155">
        <v>0</v>
      </c>
      <c r="AK53" s="155"/>
      <c r="AL53" s="156"/>
      <c r="AM53" s="49">
        <v>0</v>
      </c>
      <c r="AN53" s="49">
        <v>0</v>
      </c>
      <c r="AO53" s="49"/>
      <c r="AP53" s="185"/>
      <c r="AQ53" s="160">
        <v>0</v>
      </c>
      <c r="AR53" s="200">
        <v>0</v>
      </c>
      <c r="AS53" s="200"/>
      <c r="AT53" s="200"/>
      <c r="AU53" s="212">
        <v>0</v>
      </c>
      <c r="AV53" s="212">
        <v>0</v>
      </c>
      <c r="AW53" s="212"/>
      <c r="AX53" s="212"/>
      <c r="AY53" s="130">
        <v>0</v>
      </c>
      <c r="AZ53" s="130">
        <v>0</v>
      </c>
      <c r="BA53" s="130"/>
      <c r="BB53" s="130"/>
      <c r="BC53" s="147"/>
      <c r="BD53" s="137"/>
      <c r="BE53" s="137"/>
      <c r="BF53" s="137"/>
      <c r="BG53" s="262"/>
      <c r="BH53" s="262"/>
      <c r="BI53" s="262"/>
      <c r="BJ53" s="228"/>
      <c r="BK53" s="228"/>
      <c r="BL53" s="228"/>
      <c r="BM53" s="228"/>
      <c r="BN53" s="235"/>
      <c r="BO53" s="235"/>
      <c r="BP53" s="235"/>
      <c r="BQ53" s="235"/>
      <c r="BR53" s="26">
        <f t="shared" si="66"/>
        <v>2000.9353796694659</v>
      </c>
      <c r="BS53" s="43">
        <f t="shared" si="67"/>
        <v>0</v>
      </c>
      <c r="BT53" s="43">
        <f t="shared" si="68"/>
        <v>0</v>
      </c>
      <c r="BU53" s="43">
        <f t="shared" si="69"/>
        <v>0</v>
      </c>
      <c r="BV53" s="43">
        <f t="shared" si="70"/>
        <v>0</v>
      </c>
      <c r="BW53" s="43">
        <f t="shared" si="71"/>
        <v>0</v>
      </c>
      <c r="BX53" s="43">
        <f t="shared" si="72"/>
        <v>0</v>
      </c>
      <c r="BY53" s="43">
        <f t="shared" si="73"/>
        <v>0</v>
      </c>
      <c r="BZ53" s="43">
        <f t="shared" si="74"/>
        <v>0</v>
      </c>
      <c r="CA53" s="43">
        <f t="shared" si="75"/>
        <v>0</v>
      </c>
      <c r="CB53" s="43">
        <f t="shared" si="76"/>
        <v>0.1428571428571429</v>
      </c>
      <c r="CC53" s="43">
        <f t="shared" si="77"/>
        <v>0.2857142857142857</v>
      </c>
      <c r="CD53" s="43">
        <f t="shared" si="78"/>
        <v>0.4285714285714286</v>
      </c>
      <c r="CE53" s="43">
        <f t="shared" si="79"/>
        <v>0.5714285714285714</v>
      </c>
      <c r="CF53" s="43">
        <f t="shared" si="80"/>
        <v>0.7142857142857143</v>
      </c>
      <c r="CG53" s="43">
        <f t="shared" si="81"/>
        <v>0</v>
      </c>
      <c r="CH53" s="43">
        <f t="shared" si="82"/>
        <v>0.8571428571428572</v>
      </c>
      <c r="CI53" s="43">
        <f t="shared" si="83"/>
        <v>1</v>
      </c>
      <c r="CJ53" s="241">
        <f t="shared" si="84"/>
        <v>14383.151123919413</v>
      </c>
      <c r="CK53" s="241">
        <f t="shared" si="85"/>
        <v>14383.151123919413</v>
      </c>
      <c r="CL53" s="241">
        <f t="shared" si="86"/>
        <v>1143.3916455254096</v>
      </c>
    </row>
    <row r="54" spans="1:90" ht="12.75" customHeight="1">
      <c r="A54" s="373"/>
      <c r="B54" s="28" t="s">
        <v>11</v>
      </c>
      <c r="C54" s="7">
        <v>4</v>
      </c>
      <c r="D54" s="37">
        <v>0</v>
      </c>
      <c r="E54" s="152"/>
      <c r="F54" s="153">
        <v>0</v>
      </c>
      <c r="G54" s="88">
        <v>0</v>
      </c>
      <c r="H54" s="89"/>
      <c r="I54" s="128"/>
      <c r="J54" s="89"/>
      <c r="K54" s="90">
        <v>0</v>
      </c>
      <c r="L54" s="91"/>
      <c r="M54" s="154"/>
      <c r="N54" s="92"/>
      <c r="O54" s="96">
        <v>0</v>
      </c>
      <c r="P54" s="94"/>
      <c r="Q54" s="95"/>
      <c r="R54" s="94"/>
      <c r="S54" s="155">
        <v>0</v>
      </c>
      <c r="T54" s="184"/>
      <c r="U54" s="155"/>
      <c r="V54" s="156"/>
      <c r="W54" s="58">
        <v>0</v>
      </c>
      <c r="X54" s="58">
        <v>0</v>
      </c>
      <c r="Y54" s="58"/>
      <c r="Z54" s="59"/>
      <c r="AA54" s="77">
        <v>0</v>
      </c>
      <c r="AB54" s="157">
        <v>0</v>
      </c>
      <c r="AC54" s="158"/>
      <c r="AD54" s="63"/>
      <c r="AE54" s="64">
        <v>0</v>
      </c>
      <c r="AF54" s="64">
        <v>0</v>
      </c>
      <c r="AG54" s="159"/>
      <c r="AH54" s="62"/>
      <c r="AI54" s="155">
        <v>0</v>
      </c>
      <c r="AJ54" s="155">
        <v>0</v>
      </c>
      <c r="AK54" s="155"/>
      <c r="AL54" s="156"/>
      <c r="AM54" s="49">
        <v>0</v>
      </c>
      <c r="AN54" s="49">
        <v>0</v>
      </c>
      <c r="AO54" s="49"/>
      <c r="AP54" s="185"/>
      <c r="AQ54" s="160">
        <v>0</v>
      </c>
      <c r="AR54" s="200">
        <v>0</v>
      </c>
      <c r="AS54" s="200"/>
      <c r="AT54" s="200"/>
      <c r="AU54" s="212">
        <v>0</v>
      </c>
      <c r="AV54" s="212">
        <v>0</v>
      </c>
      <c r="AW54" s="212"/>
      <c r="AX54" s="212"/>
      <c r="AY54" s="130">
        <v>0</v>
      </c>
      <c r="AZ54" s="130">
        <v>0</v>
      </c>
      <c r="BA54" s="130"/>
      <c r="BB54" s="130"/>
      <c r="BC54" s="147"/>
      <c r="BD54" s="137"/>
      <c r="BE54" s="137"/>
      <c r="BF54" s="137"/>
      <c r="BG54" s="262"/>
      <c r="BH54" s="262"/>
      <c r="BI54" s="262"/>
      <c r="BJ54" s="228"/>
      <c r="BK54" s="228"/>
      <c r="BL54" s="228"/>
      <c r="BM54" s="228"/>
      <c r="BN54" s="235"/>
      <c r="BO54" s="235"/>
      <c r="BP54" s="235"/>
      <c r="BQ54" s="235"/>
      <c r="BR54" s="26">
        <f t="shared" si="66"/>
        <v>0</v>
      </c>
      <c r="BS54" s="43">
        <f t="shared" si="67"/>
        <v>0</v>
      </c>
      <c r="BT54" s="43">
        <f t="shared" si="68"/>
        <v>0</v>
      </c>
      <c r="BU54" s="43">
        <f t="shared" si="69"/>
        <v>0</v>
      </c>
      <c r="BV54" s="43">
        <f t="shared" si="70"/>
        <v>0</v>
      </c>
      <c r="BW54" s="43">
        <f t="shared" si="71"/>
        <v>0</v>
      </c>
      <c r="BX54" s="43">
        <f t="shared" si="72"/>
        <v>0</v>
      </c>
      <c r="BY54" s="43">
        <f t="shared" si="73"/>
        <v>0</v>
      </c>
      <c r="BZ54" s="43">
        <f t="shared" si="74"/>
        <v>0</v>
      </c>
      <c r="CA54" s="43">
        <f t="shared" si="75"/>
        <v>0</v>
      </c>
      <c r="CB54" s="43">
        <f t="shared" si="76"/>
        <v>0</v>
      </c>
      <c r="CC54" s="43">
        <f t="shared" si="77"/>
        <v>0</v>
      </c>
      <c r="CD54" s="43">
        <f t="shared" si="78"/>
        <v>0</v>
      </c>
      <c r="CE54" s="43">
        <f t="shared" si="79"/>
        <v>0.25</v>
      </c>
      <c r="CF54" s="43">
        <f t="shared" si="80"/>
        <v>0.5</v>
      </c>
      <c r="CG54" s="43">
        <f t="shared" si="81"/>
        <v>0</v>
      </c>
      <c r="CH54" s="43">
        <f t="shared" si="82"/>
        <v>0.75</v>
      </c>
      <c r="CI54" s="43">
        <f t="shared" si="83"/>
        <v>1</v>
      </c>
      <c r="CJ54" s="241">
        <f t="shared" si="84"/>
        <v>0</v>
      </c>
      <c r="CK54" s="241">
        <f t="shared" si="85"/>
        <v>0</v>
      </c>
      <c r="CL54" s="241">
        <f t="shared" si="86"/>
        <v>0</v>
      </c>
    </row>
    <row r="55" spans="1:90" ht="12.75" customHeight="1">
      <c r="A55" s="373"/>
      <c r="B55" s="28" t="s">
        <v>12</v>
      </c>
      <c r="C55" s="7">
        <v>5</v>
      </c>
      <c r="D55" s="37">
        <v>0</v>
      </c>
      <c r="E55" s="152"/>
      <c r="F55" s="153">
        <v>0</v>
      </c>
      <c r="G55" s="88">
        <v>0</v>
      </c>
      <c r="H55" s="89"/>
      <c r="I55" s="128"/>
      <c r="J55" s="89"/>
      <c r="K55" s="90">
        <v>0</v>
      </c>
      <c r="L55" s="91"/>
      <c r="M55" s="154"/>
      <c r="N55" s="92"/>
      <c r="O55" s="96">
        <v>0</v>
      </c>
      <c r="P55" s="94"/>
      <c r="Q55" s="95"/>
      <c r="R55" s="94"/>
      <c r="S55" s="155">
        <v>0</v>
      </c>
      <c r="T55" s="184"/>
      <c r="U55" s="155"/>
      <c r="V55" s="156"/>
      <c r="W55" s="58">
        <v>0</v>
      </c>
      <c r="X55" s="58">
        <v>0</v>
      </c>
      <c r="Y55" s="58"/>
      <c r="Z55" s="59"/>
      <c r="AA55" s="77">
        <v>0</v>
      </c>
      <c r="AB55" s="157">
        <v>0</v>
      </c>
      <c r="AC55" s="158"/>
      <c r="AD55" s="63"/>
      <c r="AE55" s="64">
        <v>0</v>
      </c>
      <c r="AF55" s="64">
        <v>0</v>
      </c>
      <c r="AG55" s="159"/>
      <c r="AH55" s="62"/>
      <c r="AI55" s="155">
        <v>0</v>
      </c>
      <c r="AJ55" s="155">
        <v>0</v>
      </c>
      <c r="AK55" s="155"/>
      <c r="AL55" s="156"/>
      <c r="AM55" s="49">
        <v>0</v>
      </c>
      <c r="AN55" s="49">
        <v>0</v>
      </c>
      <c r="AO55" s="49"/>
      <c r="AP55" s="185"/>
      <c r="AQ55" s="160">
        <v>0</v>
      </c>
      <c r="AR55" s="200">
        <v>0</v>
      </c>
      <c r="AS55" s="200"/>
      <c r="AT55" s="200"/>
      <c r="AU55" s="212">
        <v>0</v>
      </c>
      <c r="AV55" s="212">
        <v>0</v>
      </c>
      <c r="AW55" s="212"/>
      <c r="AX55" s="212"/>
      <c r="AY55" s="130">
        <v>0</v>
      </c>
      <c r="AZ55" s="130">
        <v>0</v>
      </c>
      <c r="BA55" s="130"/>
      <c r="BB55" s="130"/>
      <c r="BC55" s="147"/>
      <c r="BD55" s="137"/>
      <c r="BE55" s="137"/>
      <c r="BF55" s="137"/>
      <c r="BG55" s="262"/>
      <c r="BH55" s="262"/>
      <c r="BI55" s="262"/>
      <c r="BJ55" s="228"/>
      <c r="BK55" s="228"/>
      <c r="BL55" s="228"/>
      <c r="BM55" s="228"/>
      <c r="BN55" s="235"/>
      <c r="BO55" s="235"/>
      <c r="BP55" s="235"/>
      <c r="BQ55" s="235"/>
      <c r="BR55" s="26">
        <f t="shared" si="66"/>
        <v>0</v>
      </c>
      <c r="BS55" s="43">
        <f t="shared" si="67"/>
        <v>0</v>
      </c>
      <c r="BT55" s="43">
        <f t="shared" si="68"/>
        <v>0</v>
      </c>
      <c r="BU55" s="43">
        <f t="shared" si="69"/>
        <v>0</v>
      </c>
      <c r="BV55" s="43">
        <f t="shared" si="70"/>
        <v>0</v>
      </c>
      <c r="BW55" s="43">
        <f t="shared" si="71"/>
        <v>0</v>
      </c>
      <c r="BX55" s="43">
        <f t="shared" si="72"/>
        <v>0</v>
      </c>
      <c r="BY55" s="43">
        <f t="shared" si="73"/>
        <v>0</v>
      </c>
      <c r="BZ55" s="43">
        <f t="shared" si="74"/>
        <v>0</v>
      </c>
      <c r="CA55" s="43">
        <f t="shared" si="75"/>
        <v>0</v>
      </c>
      <c r="CB55" s="43">
        <f t="shared" si="76"/>
        <v>0</v>
      </c>
      <c r="CC55" s="43">
        <f t="shared" si="77"/>
        <v>0</v>
      </c>
      <c r="CD55" s="43">
        <f t="shared" si="78"/>
        <v>0.19999999999999996</v>
      </c>
      <c r="CE55" s="43">
        <f t="shared" si="79"/>
        <v>0.4</v>
      </c>
      <c r="CF55" s="43">
        <f t="shared" si="80"/>
        <v>0.6</v>
      </c>
      <c r="CG55" s="43">
        <f t="shared" si="81"/>
        <v>0</v>
      </c>
      <c r="CH55" s="43">
        <f t="shared" si="82"/>
        <v>0.8</v>
      </c>
      <c r="CI55" s="43">
        <f t="shared" si="83"/>
        <v>1</v>
      </c>
      <c r="CJ55" s="241">
        <f t="shared" si="84"/>
        <v>0</v>
      </c>
      <c r="CK55" s="241">
        <f t="shared" si="85"/>
        <v>0</v>
      </c>
      <c r="CL55" s="241">
        <f t="shared" si="86"/>
        <v>0</v>
      </c>
    </row>
    <row r="56" spans="1:90" ht="12.75" customHeight="1">
      <c r="A56" s="373"/>
      <c r="B56" s="28" t="s">
        <v>13</v>
      </c>
      <c r="C56" s="7">
        <v>8</v>
      </c>
      <c r="D56" s="37">
        <v>0</v>
      </c>
      <c r="E56" s="152"/>
      <c r="F56" s="153">
        <v>0</v>
      </c>
      <c r="G56" s="88">
        <v>0</v>
      </c>
      <c r="H56" s="89"/>
      <c r="I56" s="128"/>
      <c r="J56" s="89"/>
      <c r="K56" s="90">
        <v>0</v>
      </c>
      <c r="L56" s="91"/>
      <c r="M56" s="154"/>
      <c r="N56" s="92"/>
      <c r="O56" s="96">
        <v>0</v>
      </c>
      <c r="P56" s="94"/>
      <c r="Q56" s="95"/>
      <c r="R56" s="94"/>
      <c r="S56" s="155">
        <v>0</v>
      </c>
      <c r="T56" s="184"/>
      <c r="U56" s="155"/>
      <c r="V56" s="156"/>
      <c r="W56" s="58">
        <v>0</v>
      </c>
      <c r="X56" s="58">
        <v>0</v>
      </c>
      <c r="Y56" s="58"/>
      <c r="Z56" s="59"/>
      <c r="AA56" s="77">
        <v>0</v>
      </c>
      <c r="AB56" s="157">
        <v>0</v>
      </c>
      <c r="AC56" s="158"/>
      <c r="AD56" s="63"/>
      <c r="AE56" s="64">
        <v>0</v>
      </c>
      <c r="AF56" s="64">
        <v>0</v>
      </c>
      <c r="AG56" s="159"/>
      <c r="AH56" s="62"/>
      <c r="AI56" s="155">
        <v>0</v>
      </c>
      <c r="AJ56" s="155">
        <v>0</v>
      </c>
      <c r="AK56" s="155"/>
      <c r="AL56" s="156"/>
      <c r="AM56" s="49">
        <v>0</v>
      </c>
      <c r="AN56" s="49">
        <v>0</v>
      </c>
      <c r="AO56" s="49"/>
      <c r="AP56" s="185"/>
      <c r="AQ56" s="160">
        <v>0</v>
      </c>
      <c r="AR56" s="200">
        <v>0</v>
      </c>
      <c r="AS56" s="200"/>
      <c r="AT56" s="200"/>
      <c r="AU56" s="212">
        <v>0</v>
      </c>
      <c r="AV56" s="212">
        <v>0</v>
      </c>
      <c r="AW56" s="212"/>
      <c r="AX56" s="212"/>
      <c r="AY56" s="130">
        <v>0</v>
      </c>
      <c r="AZ56" s="130">
        <v>0</v>
      </c>
      <c r="BA56" s="130"/>
      <c r="BB56" s="130"/>
      <c r="BC56" s="147"/>
      <c r="BD56" s="137"/>
      <c r="BE56" s="137"/>
      <c r="BF56" s="137"/>
      <c r="BG56" s="262"/>
      <c r="BH56" s="262"/>
      <c r="BI56" s="262"/>
      <c r="BJ56" s="228"/>
      <c r="BK56" s="228"/>
      <c r="BL56" s="228"/>
      <c r="BM56" s="228"/>
      <c r="BN56" s="235"/>
      <c r="BO56" s="235"/>
      <c r="BP56" s="235"/>
      <c r="BQ56" s="235"/>
      <c r="BR56" s="26">
        <f t="shared" si="66"/>
        <v>0</v>
      </c>
      <c r="BS56" s="43">
        <f t="shared" si="67"/>
        <v>0</v>
      </c>
      <c r="BT56" s="43">
        <f t="shared" si="68"/>
        <v>0</v>
      </c>
      <c r="BU56" s="43">
        <f t="shared" si="69"/>
        <v>0</v>
      </c>
      <c r="BV56" s="43">
        <f t="shared" si="70"/>
        <v>0</v>
      </c>
      <c r="BW56" s="43">
        <f t="shared" si="71"/>
        <v>0</v>
      </c>
      <c r="BX56" s="43">
        <f t="shared" si="72"/>
        <v>0</v>
      </c>
      <c r="BY56" s="43">
        <f t="shared" si="73"/>
        <v>0</v>
      </c>
      <c r="BZ56" s="43">
        <f t="shared" si="74"/>
        <v>0</v>
      </c>
      <c r="CA56" s="43">
        <f t="shared" si="75"/>
        <v>0.125</v>
      </c>
      <c r="CB56" s="43">
        <f t="shared" si="76"/>
        <v>0.25</v>
      </c>
      <c r="CC56" s="43">
        <f t="shared" si="77"/>
        <v>0.375</v>
      </c>
      <c r="CD56" s="43">
        <f t="shared" si="78"/>
        <v>0.5</v>
      </c>
      <c r="CE56" s="43">
        <f t="shared" si="79"/>
        <v>0.625</v>
      </c>
      <c r="CF56" s="43">
        <f t="shared" si="80"/>
        <v>0.75</v>
      </c>
      <c r="CG56" s="43">
        <f t="shared" si="81"/>
        <v>0</v>
      </c>
      <c r="CH56" s="43">
        <f t="shared" si="82"/>
        <v>0.875</v>
      </c>
      <c r="CI56" s="43">
        <f t="shared" si="83"/>
        <v>1</v>
      </c>
      <c r="CJ56" s="241">
        <f t="shared" si="84"/>
        <v>0</v>
      </c>
      <c r="CK56" s="241">
        <f t="shared" si="85"/>
        <v>0</v>
      </c>
      <c r="CL56" s="241">
        <f t="shared" si="86"/>
        <v>0</v>
      </c>
    </row>
    <row r="57" spans="1:90" ht="12.75" customHeight="1" thickBot="1">
      <c r="A57" s="373"/>
      <c r="B57" s="29" t="s">
        <v>41</v>
      </c>
      <c r="C57" s="11">
        <v>17</v>
      </c>
      <c r="D57" s="41">
        <v>0</v>
      </c>
      <c r="E57" s="152"/>
      <c r="F57" s="163">
        <v>0</v>
      </c>
      <c r="G57" s="88">
        <v>0</v>
      </c>
      <c r="H57" s="97"/>
      <c r="I57" s="128"/>
      <c r="J57" s="97"/>
      <c r="K57" s="90">
        <v>0</v>
      </c>
      <c r="L57" s="98"/>
      <c r="M57" s="154"/>
      <c r="N57" s="99"/>
      <c r="O57" s="93">
        <v>0</v>
      </c>
      <c r="P57" s="100"/>
      <c r="Q57" s="95"/>
      <c r="R57" s="100"/>
      <c r="S57" s="174">
        <v>0</v>
      </c>
      <c r="T57" s="186"/>
      <c r="U57" s="155"/>
      <c r="V57" s="175"/>
      <c r="W57" s="58">
        <v>0</v>
      </c>
      <c r="X57" s="58">
        <v>0</v>
      </c>
      <c r="Y57" s="58"/>
      <c r="Z57" s="65"/>
      <c r="AA57" s="77">
        <v>0</v>
      </c>
      <c r="AB57" s="157">
        <v>0</v>
      </c>
      <c r="AC57" s="158"/>
      <c r="AD57" s="66"/>
      <c r="AE57" s="64">
        <v>0</v>
      </c>
      <c r="AF57" s="64">
        <v>0</v>
      </c>
      <c r="AG57" s="159"/>
      <c r="AH57" s="67"/>
      <c r="AI57" s="174">
        <v>0</v>
      </c>
      <c r="AJ57" s="155">
        <v>0</v>
      </c>
      <c r="AK57" s="155"/>
      <c r="AL57" s="175"/>
      <c r="AM57" s="49">
        <v>0</v>
      </c>
      <c r="AN57" s="49">
        <v>0</v>
      </c>
      <c r="AO57" s="49"/>
      <c r="AP57" s="187"/>
      <c r="AQ57" s="160">
        <v>0</v>
      </c>
      <c r="AR57" s="201">
        <v>0</v>
      </c>
      <c r="AS57" s="201"/>
      <c r="AT57" s="201"/>
      <c r="AU57" s="213">
        <v>0</v>
      </c>
      <c r="AV57" s="213">
        <v>0</v>
      </c>
      <c r="AW57" s="213"/>
      <c r="AX57" s="213"/>
      <c r="AY57" s="131">
        <v>0</v>
      </c>
      <c r="AZ57" s="131">
        <v>0</v>
      </c>
      <c r="BA57" s="131"/>
      <c r="BB57" s="131"/>
      <c r="BC57" s="147">
        <f>'[3]Resumen'!$C$44</f>
        <v>0</v>
      </c>
      <c r="BD57" s="138"/>
      <c r="BE57" s="138"/>
      <c r="BF57" s="138"/>
      <c r="BG57" s="263"/>
      <c r="BH57" s="263"/>
      <c r="BI57" s="263"/>
      <c r="BJ57" s="229">
        <f>'[4]Resumen'!$C$44</f>
        <v>0</v>
      </c>
      <c r="BK57" s="229"/>
      <c r="BL57" s="229"/>
      <c r="BM57" s="229"/>
      <c r="BN57" s="236">
        <f>'[1]Resumen'!$C$44</f>
        <v>0</v>
      </c>
      <c r="BO57" s="236"/>
      <c r="BP57" s="236"/>
      <c r="BQ57" s="236"/>
      <c r="BR57" s="26">
        <f t="shared" si="66"/>
        <v>0</v>
      </c>
      <c r="BS57" s="44">
        <f t="shared" si="67"/>
        <v>0</v>
      </c>
      <c r="BT57" s="43">
        <f t="shared" si="68"/>
        <v>0.17647058823529416</v>
      </c>
      <c r="BU57" s="43">
        <f t="shared" si="69"/>
        <v>0.23529411764705888</v>
      </c>
      <c r="BV57" s="43">
        <f t="shared" si="70"/>
        <v>0.2941176470588235</v>
      </c>
      <c r="BW57" s="43">
        <f t="shared" si="71"/>
        <v>0.3529411764705882</v>
      </c>
      <c r="BX57" s="43">
        <f t="shared" si="72"/>
        <v>0.4117647058823529</v>
      </c>
      <c r="BY57" s="43">
        <f t="shared" si="73"/>
        <v>0.47058823529411764</v>
      </c>
      <c r="BZ57" s="43">
        <f t="shared" si="74"/>
        <v>0.5294117647058824</v>
      </c>
      <c r="CA57" s="43">
        <f t="shared" si="75"/>
        <v>0.5882352941176471</v>
      </c>
      <c r="CB57" s="43">
        <f t="shared" si="76"/>
        <v>0.6470588235294117</v>
      </c>
      <c r="CC57" s="43">
        <f t="shared" si="77"/>
        <v>0.7058823529411764</v>
      </c>
      <c r="CD57" s="43">
        <f t="shared" si="78"/>
        <v>0.7647058823529411</v>
      </c>
      <c r="CE57" s="43">
        <f t="shared" si="79"/>
        <v>0.8235294117647058</v>
      </c>
      <c r="CF57" s="43">
        <f t="shared" si="80"/>
        <v>0.8823529411764706</v>
      </c>
      <c r="CG57" s="43">
        <f t="shared" si="81"/>
        <v>0</v>
      </c>
      <c r="CH57" s="43">
        <f t="shared" si="82"/>
        <v>0.9411764705882353</v>
      </c>
      <c r="CI57" s="43">
        <f t="shared" si="83"/>
        <v>1</v>
      </c>
      <c r="CJ57" s="241">
        <f t="shared" si="84"/>
        <v>0</v>
      </c>
      <c r="CK57" s="241">
        <f t="shared" si="85"/>
        <v>0</v>
      </c>
      <c r="CL57" s="241">
        <f t="shared" si="86"/>
        <v>0</v>
      </c>
    </row>
    <row r="58" spans="1:90" s="1" customFormat="1" ht="12.75" customHeight="1" thickBot="1">
      <c r="A58" s="375"/>
      <c r="B58" s="30" t="s">
        <v>42</v>
      </c>
      <c r="C58" s="31"/>
      <c r="D58" s="38">
        <v>5660028.277978876</v>
      </c>
      <c r="E58" s="38"/>
      <c r="F58" s="38">
        <v>4092084.312415945</v>
      </c>
      <c r="G58" s="68">
        <v>385845.48</v>
      </c>
      <c r="H58" s="68">
        <v>0</v>
      </c>
      <c r="I58" s="68"/>
      <c r="J58" s="68"/>
      <c r="K58" s="117">
        <v>452747.86</v>
      </c>
      <c r="L58" s="117">
        <v>0</v>
      </c>
      <c r="M58" s="117"/>
      <c r="N58" s="117"/>
      <c r="O58" s="69">
        <v>370817.32</v>
      </c>
      <c r="P58" s="69">
        <v>0</v>
      </c>
      <c r="Q58" s="69"/>
      <c r="R58" s="69"/>
      <c r="S58" s="124">
        <v>396757.73</v>
      </c>
      <c r="T58" s="125">
        <v>0</v>
      </c>
      <c r="U58" s="125"/>
      <c r="V58" s="126"/>
      <c r="W58" s="68">
        <v>291785.6699999999</v>
      </c>
      <c r="X58" s="68">
        <v>0</v>
      </c>
      <c r="Y58" s="68"/>
      <c r="Z58" s="68"/>
      <c r="AA58" s="117">
        <v>471133.24000000005</v>
      </c>
      <c r="AB58" s="117">
        <v>0</v>
      </c>
      <c r="AC58" s="127"/>
      <c r="AD58" s="117"/>
      <c r="AE58" s="69">
        <v>641039</v>
      </c>
      <c r="AF58" s="69">
        <v>0</v>
      </c>
      <c r="AG58" s="69"/>
      <c r="AH58" s="118"/>
      <c r="AI58" s="124">
        <v>528906.6300000001</v>
      </c>
      <c r="AJ58" s="125">
        <v>0</v>
      </c>
      <c r="AK58" s="125"/>
      <c r="AL58" s="126"/>
      <c r="AM58" s="52">
        <v>421950.0299999999</v>
      </c>
      <c r="AN58" s="52">
        <v>0</v>
      </c>
      <c r="AO58" s="52"/>
      <c r="AP58" s="52"/>
      <c r="AQ58" s="210">
        <v>401723.83</v>
      </c>
      <c r="AR58" s="205">
        <v>0</v>
      </c>
      <c r="AS58" s="205"/>
      <c r="AT58" s="205"/>
      <c r="AU58" s="217">
        <v>401723.83</v>
      </c>
      <c r="AV58" s="217">
        <v>0</v>
      </c>
      <c r="AW58" s="217"/>
      <c r="AX58" s="217"/>
      <c r="AY58" s="134">
        <v>555885.053197</v>
      </c>
      <c r="AZ58" s="134">
        <v>0</v>
      </c>
      <c r="BA58" s="134"/>
      <c r="BB58" s="134"/>
      <c r="BC58" s="149">
        <f>+SUM(BC48:BC57)</f>
        <v>660890.2499999999</v>
      </c>
      <c r="BD58" s="141"/>
      <c r="BE58" s="141"/>
      <c r="BF58" s="141"/>
      <c r="BG58" s="265">
        <f aca="true" t="shared" si="87" ref="BG58:BO58">+SUM(BG48:BG57)</f>
        <v>265555</v>
      </c>
      <c r="BH58" s="265">
        <f t="shared" si="87"/>
        <v>265555</v>
      </c>
      <c r="BI58" s="265">
        <f t="shared" si="87"/>
        <v>173348.46</v>
      </c>
      <c r="BJ58" s="231">
        <f t="shared" si="87"/>
        <v>682413</v>
      </c>
      <c r="BK58" s="231">
        <f t="shared" si="87"/>
        <v>0</v>
      </c>
      <c r="BL58" s="231"/>
      <c r="BM58" s="231"/>
      <c r="BN58" s="237">
        <f t="shared" si="87"/>
        <v>805417.8999999999</v>
      </c>
      <c r="BO58" s="237">
        <f t="shared" si="87"/>
        <v>0</v>
      </c>
      <c r="BP58" s="237"/>
      <c r="BQ58" s="237"/>
      <c r="BR58" s="54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242">
        <f>SUM(CJ48:CJ57)</f>
        <v>11712911.75739471</v>
      </c>
      <c r="CK58" s="242">
        <f>SUM(CK48:CK57)</f>
        <v>14383.151123919413</v>
      </c>
      <c r="CL58" s="242">
        <f>SUM(CL48:CL57)</f>
        <v>4702220.797887559</v>
      </c>
    </row>
    <row r="59" spans="1:90" s="23" customFormat="1" ht="30" customHeight="1">
      <c r="A59" s="2"/>
      <c r="B59" s="21" t="s">
        <v>43</v>
      </c>
      <c r="C59" s="22"/>
      <c r="D59" s="32">
        <v>80363913.34210952</v>
      </c>
      <c r="E59" s="32"/>
      <c r="F59" s="32">
        <v>45909466.48164099</v>
      </c>
      <c r="G59" s="25">
        <v>2297920.788792</v>
      </c>
      <c r="H59" s="25">
        <v>0</v>
      </c>
      <c r="I59" s="25"/>
      <c r="J59" s="25"/>
      <c r="K59" s="33">
        <v>3705380.735074055</v>
      </c>
      <c r="L59" s="33">
        <v>315949</v>
      </c>
      <c r="M59" s="33"/>
      <c r="N59" s="33"/>
      <c r="O59" s="34">
        <v>3354159.611061</v>
      </c>
      <c r="P59" s="34">
        <v>0</v>
      </c>
      <c r="Q59" s="34"/>
      <c r="R59" s="34"/>
      <c r="S59" s="198">
        <v>3518386.36</v>
      </c>
      <c r="T59" s="198">
        <v>0</v>
      </c>
      <c r="U59" s="198"/>
      <c r="V59" s="198"/>
      <c r="W59" s="25">
        <v>3815993.5700000003</v>
      </c>
      <c r="X59" s="25">
        <v>0</v>
      </c>
      <c r="Y59" s="25"/>
      <c r="Z59" s="25"/>
      <c r="AA59" s="33">
        <v>5590315.430000001</v>
      </c>
      <c r="AB59" s="33">
        <v>556386.0700000001</v>
      </c>
      <c r="AC59" s="33"/>
      <c r="AD59" s="33"/>
      <c r="AE59" s="36">
        <v>6630069.31</v>
      </c>
      <c r="AF59" s="34">
        <v>0</v>
      </c>
      <c r="AG59" s="34"/>
      <c r="AH59" s="34"/>
      <c r="AI59" s="198">
        <v>8798937.463876996</v>
      </c>
      <c r="AJ59" s="198">
        <v>0</v>
      </c>
      <c r="AK59" s="198"/>
      <c r="AL59" s="198"/>
      <c r="AM59" s="199">
        <v>6243081.931999998</v>
      </c>
      <c r="AN59" s="199">
        <v>0</v>
      </c>
      <c r="AO59" s="196"/>
      <c r="AP59" s="199"/>
      <c r="AQ59" s="211">
        <v>7546107.308891376</v>
      </c>
      <c r="AR59" s="207">
        <v>0</v>
      </c>
      <c r="AS59" s="207"/>
      <c r="AT59" s="207"/>
      <c r="AU59" s="219">
        <v>5992528.189999997</v>
      </c>
      <c r="AV59" s="219">
        <v>0</v>
      </c>
      <c r="AW59" s="219"/>
      <c r="AX59" s="219"/>
      <c r="AY59" s="136">
        <v>9964863.591196995</v>
      </c>
      <c r="AZ59" s="136">
        <v>0</v>
      </c>
      <c r="BA59" s="136"/>
      <c r="BB59" s="136"/>
      <c r="BC59" s="151">
        <f>+BC58+BC47+BC45+BC13</f>
        <v>11143773.309999999</v>
      </c>
      <c r="BD59" s="143"/>
      <c r="BE59" s="143"/>
      <c r="BF59" s="143"/>
      <c r="BG59" s="268">
        <f>+BG58+BG47+BG45+BG13</f>
        <v>8136602.247958069</v>
      </c>
      <c r="BH59" s="268"/>
      <c r="BI59" s="268">
        <f aca="true" t="shared" si="88" ref="BI59:BO59">+BI58+BI47+BI45+BI13</f>
        <v>6021259.679999999</v>
      </c>
      <c r="BJ59" s="234">
        <f t="shared" si="88"/>
        <v>12605720.15</v>
      </c>
      <c r="BK59" s="234">
        <f t="shared" si="88"/>
        <v>0</v>
      </c>
      <c r="BL59" s="234"/>
      <c r="BM59" s="234"/>
      <c r="BN59" s="240">
        <f t="shared" si="88"/>
        <v>25963295.499999996</v>
      </c>
      <c r="BO59" s="240">
        <f t="shared" si="88"/>
        <v>0</v>
      </c>
      <c r="BP59" s="240"/>
      <c r="BQ59" s="240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244">
        <f>CJ13+CJ45+CJ47+CJ58</f>
        <v>181456459.62744385</v>
      </c>
      <c r="CK59" s="244">
        <f>CK13+CK45+CK47+CK58</f>
        <v>16160206.237798508</v>
      </c>
      <c r="CL59" s="244">
        <f>CL13+CL45+CL47+CL58</f>
        <v>82946538.2129351</v>
      </c>
    </row>
    <row r="60" spans="1:90" ht="12.75" customHeight="1">
      <c r="A60" s="376" t="s">
        <v>46</v>
      </c>
      <c r="B60" s="377" t="s">
        <v>6</v>
      </c>
      <c r="C60" s="377"/>
      <c r="D60" s="366">
        <v>1</v>
      </c>
      <c r="E60" s="367"/>
      <c r="F60" s="368"/>
      <c r="G60" s="369">
        <v>0.7342593574540746</v>
      </c>
      <c r="H60" s="370"/>
      <c r="I60" s="370"/>
      <c r="J60" s="371"/>
      <c r="K60" s="381">
        <v>0.7223278986436179</v>
      </c>
      <c r="L60" s="382"/>
      <c r="M60" s="382"/>
      <c r="N60" s="383"/>
      <c r="O60" s="384">
        <v>0.8044641537546091</v>
      </c>
      <c r="P60" s="385"/>
      <c r="Q60" s="385"/>
      <c r="R60" s="386"/>
      <c r="S60" s="387">
        <v>0.6</v>
      </c>
      <c r="T60" s="388"/>
      <c r="U60" s="388"/>
      <c r="V60" s="389"/>
      <c r="W60" s="369">
        <v>0.8861967156898204</v>
      </c>
      <c r="X60" s="370"/>
      <c r="Y60" s="370"/>
      <c r="Z60" s="371"/>
      <c r="AA60" s="369">
        <v>0.8373990762868448</v>
      </c>
      <c r="AB60" s="370"/>
      <c r="AC60" s="370"/>
      <c r="AD60" s="371"/>
      <c r="AE60" s="369">
        <v>0.8548920514540347</v>
      </c>
      <c r="AF60" s="370"/>
      <c r="AG60" s="370"/>
      <c r="AH60" s="371"/>
      <c r="AI60" s="369">
        <v>0.860049343536328</v>
      </c>
      <c r="AJ60" s="370"/>
      <c r="AK60" s="370"/>
      <c r="AL60" s="371"/>
      <c r="AM60" s="378">
        <v>1</v>
      </c>
      <c r="AN60" s="379">
        <v>0</v>
      </c>
      <c r="AO60" s="379">
        <v>0</v>
      </c>
      <c r="AP60" s="380">
        <v>0</v>
      </c>
      <c r="AQ60" s="393">
        <v>0.9645074858510613</v>
      </c>
      <c r="AR60" s="394">
        <v>0</v>
      </c>
      <c r="AS60" s="394">
        <v>0</v>
      </c>
      <c r="AT60" s="395">
        <v>0</v>
      </c>
      <c r="AU60" s="390">
        <v>0</v>
      </c>
      <c r="AV60" s="391">
        <v>0</v>
      </c>
      <c r="AW60" s="391">
        <v>0</v>
      </c>
      <c r="AX60" s="392">
        <v>0</v>
      </c>
      <c r="AY60" s="301">
        <v>1</v>
      </c>
      <c r="AZ60" s="302">
        <v>0</v>
      </c>
      <c r="BA60" s="302">
        <v>0</v>
      </c>
      <c r="BB60" s="303">
        <v>0</v>
      </c>
      <c r="BC60" s="399">
        <f>'[3]Resumen'!$D$13</f>
        <v>0.9007403577804288</v>
      </c>
      <c r="BD60" s="400"/>
      <c r="BE60" s="400"/>
      <c r="BF60" s="401"/>
      <c r="BG60" s="269"/>
      <c r="BH60" s="269"/>
      <c r="BI60" s="269"/>
      <c r="BJ60" s="402">
        <f>'[4]Resumen'!$D$13</f>
        <v>0.8213874948693047</v>
      </c>
      <c r="BK60" s="403"/>
      <c r="BL60" s="403"/>
      <c r="BM60" s="404"/>
      <c r="BN60" s="417">
        <f>'[1]Resumen'!$D$13</f>
        <v>0.8952290628826878</v>
      </c>
      <c r="BO60" s="418"/>
      <c r="BP60" s="418"/>
      <c r="BQ60" s="419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</row>
    <row r="61" spans="1:90" ht="12.75">
      <c r="A61" s="376"/>
      <c r="B61" s="377" t="s">
        <v>16</v>
      </c>
      <c r="C61" s="377"/>
      <c r="D61" s="366">
        <v>1</v>
      </c>
      <c r="E61" s="367"/>
      <c r="F61" s="368"/>
      <c r="G61" s="369">
        <v>0.9125435465430991</v>
      </c>
      <c r="H61" s="370"/>
      <c r="I61" s="370"/>
      <c r="J61" s="371"/>
      <c r="K61" s="381">
        <v>0.9211604003109329</v>
      </c>
      <c r="L61" s="382"/>
      <c r="M61" s="382"/>
      <c r="N61" s="383"/>
      <c r="O61" s="384">
        <v>0.8439458798542152</v>
      </c>
      <c r="P61" s="385"/>
      <c r="Q61" s="385"/>
      <c r="R61" s="386"/>
      <c r="S61" s="387">
        <v>0.8285315587946867</v>
      </c>
      <c r="T61" s="388"/>
      <c r="U61" s="388"/>
      <c r="V61" s="389"/>
      <c r="W61" s="369">
        <v>0.8344632030650222</v>
      </c>
      <c r="X61" s="370"/>
      <c r="Y61" s="370"/>
      <c r="Z61" s="371"/>
      <c r="AA61" s="369">
        <v>0.8652207542348317</v>
      </c>
      <c r="AB61" s="370"/>
      <c r="AC61" s="370"/>
      <c r="AD61" s="371"/>
      <c r="AE61" s="369">
        <v>0.8486914674641823</v>
      </c>
      <c r="AF61" s="370"/>
      <c r="AG61" s="370"/>
      <c r="AH61" s="371"/>
      <c r="AI61" s="369">
        <v>0.8505329750320981</v>
      </c>
      <c r="AJ61" s="370"/>
      <c r="AK61" s="370"/>
      <c r="AL61" s="371"/>
      <c r="AM61" s="378">
        <v>0.7054968588225844</v>
      </c>
      <c r="AN61" s="379">
        <v>0</v>
      </c>
      <c r="AO61" s="379">
        <v>0</v>
      </c>
      <c r="AP61" s="380">
        <v>0</v>
      </c>
      <c r="AQ61" s="393">
        <v>0.81213323157668</v>
      </c>
      <c r="AR61" s="394">
        <v>0</v>
      </c>
      <c r="AS61" s="394">
        <v>0</v>
      </c>
      <c r="AT61" s="395">
        <v>0</v>
      </c>
      <c r="AU61" s="390">
        <v>0.8170410429563075</v>
      </c>
      <c r="AV61" s="391">
        <v>0</v>
      </c>
      <c r="AW61" s="391">
        <v>0</v>
      </c>
      <c r="AX61" s="392">
        <v>0</v>
      </c>
      <c r="AY61" s="301">
        <v>0.5764133851746722</v>
      </c>
      <c r="AZ61" s="302">
        <v>0</v>
      </c>
      <c r="BA61" s="302">
        <v>0</v>
      </c>
      <c r="BB61" s="303">
        <v>0</v>
      </c>
      <c r="BC61" s="399">
        <f>'[3]Resumen'!$D$39</f>
        <v>0.7671411336079456</v>
      </c>
      <c r="BD61" s="400"/>
      <c r="BE61" s="400"/>
      <c r="BF61" s="401"/>
      <c r="BG61" s="269"/>
      <c r="BH61" s="269"/>
      <c r="BI61" s="269"/>
      <c r="BJ61" s="402">
        <f>'[4]Resumen'!$D$39</f>
        <v>0.6255106270287376</v>
      </c>
      <c r="BK61" s="403"/>
      <c r="BL61" s="403"/>
      <c r="BM61" s="404"/>
      <c r="BN61" s="417">
        <f>'[1]Resumen'!$D$39</f>
        <v>0.8258638551400386</v>
      </c>
      <c r="BO61" s="418"/>
      <c r="BP61" s="418"/>
      <c r="BQ61" s="419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</row>
    <row r="62" spans="1:90" ht="12.75">
      <c r="A62" s="376"/>
      <c r="B62" s="377" t="s">
        <v>35</v>
      </c>
      <c r="C62" s="377"/>
      <c r="D62" s="366">
        <v>1</v>
      </c>
      <c r="E62" s="367"/>
      <c r="F62" s="368"/>
      <c r="G62" s="369">
        <v>1</v>
      </c>
      <c r="H62" s="370"/>
      <c r="I62" s="370"/>
      <c r="J62" s="371"/>
      <c r="K62" s="381">
        <v>1</v>
      </c>
      <c r="L62" s="382"/>
      <c r="M62" s="382"/>
      <c r="N62" s="383"/>
      <c r="O62" s="384">
        <v>1</v>
      </c>
      <c r="P62" s="385"/>
      <c r="Q62" s="385"/>
      <c r="R62" s="386"/>
      <c r="S62" s="387">
        <v>1</v>
      </c>
      <c r="T62" s="388"/>
      <c r="U62" s="388"/>
      <c r="V62" s="389"/>
      <c r="W62" s="369">
        <v>0.92</v>
      </c>
      <c r="X62" s="370"/>
      <c r="Y62" s="370"/>
      <c r="Z62" s="371"/>
      <c r="AA62" s="369">
        <v>0.9200000000000002</v>
      </c>
      <c r="AB62" s="370"/>
      <c r="AC62" s="370"/>
      <c r="AD62" s="371"/>
      <c r="AE62" s="369">
        <v>0.9199999999999999</v>
      </c>
      <c r="AF62" s="370"/>
      <c r="AG62" s="370"/>
      <c r="AH62" s="371"/>
      <c r="AI62" s="369">
        <v>0.92</v>
      </c>
      <c r="AJ62" s="370"/>
      <c r="AK62" s="370"/>
      <c r="AL62" s="371"/>
      <c r="AM62" s="378">
        <v>1</v>
      </c>
      <c r="AN62" s="379">
        <v>0</v>
      </c>
      <c r="AO62" s="379">
        <v>0</v>
      </c>
      <c r="AP62" s="380">
        <v>0</v>
      </c>
      <c r="AQ62" s="393">
        <v>1</v>
      </c>
      <c r="AR62" s="394">
        <v>0</v>
      </c>
      <c r="AS62" s="394">
        <v>0</v>
      </c>
      <c r="AT62" s="395">
        <v>0</v>
      </c>
      <c r="AU62" s="390">
        <v>1</v>
      </c>
      <c r="AV62" s="391">
        <v>0</v>
      </c>
      <c r="AW62" s="391">
        <v>0</v>
      </c>
      <c r="AX62" s="392">
        <v>0</v>
      </c>
      <c r="AY62" s="301">
        <v>1</v>
      </c>
      <c r="AZ62" s="302">
        <v>0</v>
      </c>
      <c r="BA62" s="302">
        <v>0</v>
      </c>
      <c r="BB62" s="303">
        <v>0</v>
      </c>
      <c r="BC62" s="399">
        <f>'[3]Resumen'!$D$41</f>
        <v>0.8999999999999999</v>
      </c>
      <c r="BD62" s="400"/>
      <c r="BE62" s="400"/>
      <c r="BF62" s="401"/>
      <c r="BG62" s="269"/>
      <c r="BH62" s="269"/>
      <c r="BI62" s="269"/>
      <c r="BJ62" s="402">
        <f>'[4]Resumen'!$D$41</f>
        <v>0.9</v>
      </c>
      <c r="BK62" s="403"/>
      <c r="BL62" s="403"/>
      <c r="BM62" s="404"/>
      <c r="BN62" s="417">
        <f>'[1]Resumen'!$D$41</f>
        <v>0.9</v>
      </c>
      <c r="BO62" s="418"/>
      <c r="BP62" s="418"/>
      <c r="BQ62" s="419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</row>
    <row r="63" spans="1:90" ht="12.75">
      <c r="A63" s="376"/>
      <c r="B63" s="377" t="s">
        <v>44</v>
      </c>
      <c r="C63" s="377"/>
      <c r="D63" s="366">
        <v>1</v>
      </c>
      <c r="E63" s="367"/>
      <c r="F63" s="368"/>
      <c r="G63" s="369">
        <v>0.970718350776067</v>
      </c>
      <c r="H63" s="370"/>
      <c r="I63" s="370"/>
      <c r="J63" s="371"/>
      <c r="K63" s="381">
        <v>0.9418847744526059</v>
      </c>
      <c r="L63" s="382"/>
      <c r="M63" s="382"/>
      <c r="N63" s="383"/>
      <c r="O63" s="384">
        <v>0.9445901609989522</v>
      </c>
      <c r="P63" s="385"/>
      <c r="Q63" s="385"/>
      <c r="R63" s="386"/>
      <c r="S63" s="387">
        <v>0.6</v>
      </c>
      <c r="T63" s="388"/>
      <c r="U63" s="388"/>
      <c r="V63" s="389"/>
      <c r="W63" s="369">
        <v>0.7</v>
      </c>
      <c r="X63" s="370"/>
      <c r="Y63" s="370"/>
      <c r="Z63" s="371"/>
      <c r="AA63" s="369">
        <v>0.7056940665022913</v>
      </c>
      <c r="AB63" s="370"/>
      <c r="AC63" s="370"/>
      <c r="AD63" s="371"/>
      <c r="AE63" s="369">
        <v>0.7</v>
      </c>
      <c r="AF63" s="370"/>
      <c r="AG63" s="370"/>
      <c r="AH63" s="371"/>
      <c r="AI63" s="369">
        <v>0.6999999999999998</v>
      </c>
      <c r="AJ63" s="370"/>
      <c r="AK63" s="370"/>
      <c r="AL63" s="371"/>
      <c r="AM63" s="378">
        <v>0.7296268273387243</v>
      </c>
      <c r="AN63" s="379">
        <v>0</v>
      </c>
      <c r="AO63" s="379">
        <v>0</v>
      </c>
      <c r="AP63" s="380">
        <v>0</v>
      </c>
      <c r="AQ63" s="393">
        <v>0.8267973799406401</v>
      </c>
      <c r="AR63" s="394">
        <v>0</v>
      </c>
      <c r="AS63" s="394">
        <v>0</v>
      </c>
      <c r="AT63" s="395">
        <v>0</v>
      </c>
      <c r="AU63" s="390">
        <v>0.8417475414759181</v>
      </c>
      <c r="AV63" s="391">
        <v>0</v>
      </c>
      <c r="AW63" s="391">
        <v>0</v>
      </c>
      <c r="AX63" s="392">
        <v>0</v>
      </c>
      <c r="AY63" s="301">
        <v>0.6209712217132833</v>
      </c>
      <c r="AZ63" s="302">
        <v>0</v>
      </c>
      <c r="BA63" s="302">
        <v>0</v>
      </c>
      <c r="BB63" s="303">
        <v>0</v>
      </c>
      <c r="BC63" s="399">
        <f>'[3]Resumen'!$D$45</f>
        <v>0.8000000000000003</v>
      </c>
      <c r="BD63" s="400"/>
      <c r="BE63" s="400"/>
      <c r="BF63" s="401"/>
      <c r="BG63" s="269"/>
      <c r="BH63" s="269"/>
      <c r="BI63" s="269"/>
      <c r="BJ63" s="402">
        <f>'[4]Resumen'!$D$45</f>
        <v>0.8</v>
      </c>
      <c r="BK63" s="403"/>
      <c r="BL63" s="403"/>
      <c r="BM63" s="404"/>
      <c r="BN63" s="417">
        <f>'[1]Resumen'!$D$45</f>
        <v>0.8000000000000002</v>
      </c>
      <c r="BO63" s="418"/>
      <c r="BP63" s="418"/>
      <c r="BQ63" s="419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</row>
    <row r="64" spans="55:69" ht="12.75" customHeight="1"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</row>
    <row r="65" spans="55:69" ht="12.75"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</row>
    <row r="66" spans="4:69" ht="12.75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</row>
    <row r="67" spans="55:69" ht="12.75"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</row>
    <row r="68" spans="55:69" ht="12.75" customHeight="1"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</row>
    <row r="69" spans="55:69" ht="12.75"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</row>
    <row r="70" spans="55:69" ht="12.75" customHeight="1"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</row>
    <row r="71" spans="55:69" ht="12.75"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</row>
    <row r="72" spans="55:69" ht="12.75"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</row>
    <row r="73" spans="55:69" ht="12.75"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</row>
    <row r="74" spans="47:69" ht="12.75">
      <c r="AU74" s="222"/>
      <c r="AV74" s="222"/>
      <c r="AW74" s="223"/>
      <c r="AX74" s="223"/>
      <c r="AY74" s="223"/>
      <c r="AZ74" s="223"/>
      <c r="BA74" s="223"/>
      <c r="BB74" s="223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</row>
    <row r="75" spans="47:69" ht="12.75">
      <c r="AU75" s="223"/>
      <c r="AV75" s="223"/>
      <c r="AW75" s="223"/>
      <c r="AX75" s="223"/>
      <c r="AY75" s="223"/>
      <c r="AZ75" s="223"/>
      <c r="BA75" s="223"/>
      <c r="BB75" s="223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</row>
    <row r="76" spans="55:69" ht="12.75"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</row>
    <row r="77" spans="55:69" ht="12.75"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</row>
    <row r="78" spans="55:69" ht="12.75"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</row>
    <row r="79" spans="55:69" ht="12.75"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</row>
    <row r="80" spans="55:69" ht="12.75"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</row>
    <row r="81" spans="41:69" ht="12.75" customHeight="1">
      <c r="AO81"/>
      <c r="AS81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</row>
    <row r="82" spans="41:69" ht="12.75">
      <c r="AO82"/>
      <c r="AS82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</row>
    <row r="83" spans="41:69" ht="12.75">
      <c r="AO83"/>
      <c r="AS83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</row>
    <row r="84" spans="41:69" ht="12.75">
      <c r="AO84"/>
      <c r="AS84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</row>
    <row r="85" spans="41:69" ht="12.75">
      <c r="AO85"/>
      <c r="AS85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</row>
    <row r="86" spans="41:69" ht="12.75">
      <c r="AO86"/>
      <c r="AS86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</row>
    <row r="87" spans="41:69" ht="12.75">
      <c r="AO87"/>
      <c r="AS8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</row>
    <row r="88" spans="41:69" ht="12.75">
      <c r="AO88"/>
      <c r="AS88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</row>
    <row r="89" spans="41:69" ht="12.75">
      <c r="AO89"/>
      <c r="AS89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</row>
    <row r="90" spans="41:69" ht="12.75">
      <c r="AO90"/>
      <c r="AS90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</row>
    <row r="91" spans="41:69" ht="12.75">
      <c r="AO91"/>
      <c r="AS91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</row>
    <row r="92" spans="41:69" ht="12.75">
      <c r="AO92"/>
      <c r="AS92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</row>
    <row r="93" spans="41:69" ht="12.75">
      <c r="AO93"/>
      <c r="AS93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</row>
    <row r="94" spans="41:69" ht="12.75">
      <c r="AO94"/>
      <c r="AS94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</row>
    <row r="95" spans="41:69" ht="12.75">
      <c r="AO95"/>
      <c r="AS95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</row>
    <row r="96" spans="41:69" ht="12.75">
      <c r="AO96"/>
      <c r="AS96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</row>
    <row r="97" spans="41:69" ht="12.75">
      <c r="AO97"/>
      <c r="AS9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</row>
    <row r="98" spans="41:69" ht="12.75">
      <c r="AO98"/>
      <c r="AS98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</row>
    <row r="99" spans="41:69" ht="12.75">
      <c r="AO99"/>
      <c r="AS99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</row>
    <row r="100" spans="41:69" ht="12.75">
      <c r="AO100"/>
      <c r="AS100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</row>
    <row r="101" spans="41:69" ht="12.75">
      <c r="AO101"/>
      <c r="AS101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</row>
    <row r="102" spans="41:69" ht="12.75">
      <c r="AO102"/>
      <c r="AS102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</row>
    <row r="103" spans="41:69" ht="12.75">
      <c r="AO103"/>
      <c r="AS103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</row>
    <row r="104" spans="41:69" ht="12.75">
      <c r="AO104"/>
      <c r="AS104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</row>
    <row r="105" spans="41:69" ht="12.75">
      <c r="AO105"/>
      <c r="AS105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</row>
    <row r="106" spans="41:69" ht="12.75">
      <c r="AO106"/>
      <c r="AS106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</row>
    <row r="107" spans="41:69" ht="12.75">
      <c r="AO107"/>
      <c r="AS10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/>
      <c r="BQ107" s="227"/>
    </row>
    <row r="108" spans="41:69" ht="12.75">
      <c r="AO108"/>
      <c r="AS108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</row>
    <row r="109" spans="41:69" ht="12.75">
      <c r="AO109"/>
      <c r="AS109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</row>
    <row r="110" spans="41:69" ht="12.75">
      <c r="AO110"/>
      <c r="AS110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</row>
    <row r="111" spans="41:69" ht="12.75">
      <c r="AO111"/>
      <c r="AS111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</row>
    <row r="112" spans="41:69" ht="12.75">
      <c r="AO112"/>
      <c r="AS112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</row>
    <row r="113" spans="41:69" ht="12.75">
      <c r="AO113"/>
      <c r="AS113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</row>
    <row r="114" spans="41:69" ht="12.75">
      <c r="AO114"/>
      <c r="AS114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</row>
    <row r="115" spans="41:69" ht="12.75">
      <c r="AO115"/>
      <c r="AS115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</row>
    <row r="116" spans="41:69" ht="12.75">
      <c r="AO116"/>
      <c r="AS116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</row>
    <row r="117" spans="41:69" ht="12.75">
      <c r="AO117"/>
      <c r="AS11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</row>
    <row r="118" spans="41:69" ht="12.75">
      <c r="AO118"/>
      <c r="AS118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</row>
    <row r="119" spans="41:69" ht="12.75">
      <c r="AO119"/>
      <c r="AS119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</row>
    <row r="120" spans="41:69" ht="12.75">
      <c r="AO120"/>
      <c r="AS120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</row>
    <row r="121" spans="41:69" ht="12.75">
      <c r="AO121"/>
      <c r="AS121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</row>
    <row r="122" spans="41:69" ht="12.75">
      <c r="AO122"/>
      <c r="AS122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</row>
    <row r="123" spans="41:69" ht="12.75">
      <c r="AO123"/>
      <c r="AS123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</row>
    <row r="124" spans="41:69" ht="12.75">
      <c r="AO124"/>
      <c r="AS124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</row>
    <row r="125" spans="41:69" ht="12.75">
      <c r="AO125"/>
      <c r="AS125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</row>
    <row r="126" spans="41:69" ht="12.75">
      <c r="AO126"/>
      <c r="AS126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</row>
    <row r="127" spans="41:69" ht="12.75">
      <c r="AO127"/>
      <c r="AS1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</row>
    <row r="128" spans="41:69" ht="12.75">
      <c r="AO128"/>
      <c r="AS128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</row>
    <row r="129" spans="41:69" ht="12.75">
      <c r="AO129"/>
      <c r="AS129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</row>
    <row r="130" spans="41:69" ht="12.75">
      <c r="AO130"/>
      <c r="AS130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</row>
    <row r="131" spans="41:69" ht="12.75">
      <c r="AO131"/>
      <c r="AS131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</row>
    <row r="132" spans="41:69" ht="12.75">
      <c r="AO132"/>
      <c r="AS132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</row>
    <row r="133" spans="41:69" ht="12.75">
      <c r="AO133"/>
      <c r="AS133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</row>
    <row r="134" spans="41:69" ht="12.75">
      <c r="AO134"/>
      <c r="AS134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</row>
    <row r="135" spans="41:69" ht="12.75">
      <c r="AO135"/>
      <c r="AS135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</row>
    <row r="136" spans="41:69" ht="12.75">
      <c r="AO136"/>
      <c r="AS136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</row>
    <row r="137" spans="41:69" ht="12.75">
      <c r="AO137"/>
      <c r="AS13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</row>
    <row r="138" spans="41:69" ht="12.75">
      <c r="AO138"/>
      <c r="AS138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</row>
    <row r="139" spans="41:69" ht="12.75">
      <c r="AO139"/>
      <c r="AS139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</row>
    <row r="140" spans="41:69" ht="12.75">
      <c r="AO140"/>
      <c r="AS140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</row>
    <row r="141" spans="41:69" ht="12.75">
      <c r="AO141"/>
      <c r="AS141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</row>
    <row r="142" spans="41:69" ht="12.75">
      <c r="AO142"/>
      <c r="AS142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</row>
    <row r="143" spans="41:69" ht="12.75">
      <c r="AO143"/>
      <c r="AS143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</row>
    <row r="144" spans="41:69" ht="12.75">
      <c r="AO144"/>
      <c r="AS144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</row>
    <row r="145" spans="41:69" ht="12.75">
      <c r="AO145"/>
      <c r="AS145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</row>
    <row r="146" spans="41:69" ht="12.75">
      <c r="AO146"/>
      <c r="AS146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</row>
    <row r="147" spans="41:69" ht="12.75">
      <c r="AO147"/>
      <c r="AS14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</row>
    <row r="148" spans="41:69" ht="12.75">
      <c r="AO148"/>
      <c r="AS148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</row>
    <row r="149" spans="41:69" ht="12.75">
      <c r="AO149"/>
      <c r="AS149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</row>
    <row r="150" spans="41:69" ht="12.75">
      <c r="AO150"/>
      <c r="AS150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</row>
    <row r="151" spans="41:69" ht="12.75">
      <c r="AO151"/>
      <c r="AS151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</row>
    <row r="152" spans="41:69" ht="12.75">
      <c r="AO152"/>
      <c r="AS152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</row>
    <row r="153" spans="41:69" ht="12.75">
      <c r="AO153"/>
      <c r="AS153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</row>
    <row r="154" spans="41:69" ht="12.75">
      <c r="AO154"/>
      <c r="AS154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</row>
    <row r="155" spans="41:69" ht="12.75">
      <c r="AO155"/>
      <c r="AS155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</row>
    <row r="156" spans="41:69" ht="12.75">
      <c r="AO156"/>
      <c r="AS156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</row>
    <row r="157" spans="41:69" ht="12.75">
      <c r="AO157"/>
      <c r="AS15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</row>
    <row r="158" spans="41:69" ht="12.75">
      <c r="AO158"/>
      <c r="AS158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</row>
    <row r="159" spans="41:69" ht="12.75">
      <c r="AO159"/>
      <c r="AS159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227"/>
      <c r="BP159" s="227"/>
      <c r="BQ159" s="227"/>
    </row>
    <row r="160" spans="41:69" ht="12.75">
      <c r="AO160"/>
      <c r="AS160"/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227"/>
      <c r="BQ160" s="227"/>
    </row>
    <row r="161" spans="41:69" ht="12.75">
      <c r="AO161"/>
      <c r="AS161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</row>
    <row r="162" spans="41:69" ht="12.75">
      <c r="AO162"/>
      <c r="AS162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</row>
    <row r="163" spans="41:69" ht="12.75">
      <c r="AO163"/>
      <c r="AS163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</row>
    <row r="164" spans="41:69" ht="12.75">
      <c r="AO164"/>
      <c r="AS164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</row>
    <row r="165" spans="41:69" ht="12.75">
      <c r="AO165"/>
      <c r="AS165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7"/>
      <c r="BQ165" s="227"/>
    </row>
    <row r="166" spans="41:69" ht="12.75">
      <c r="AO166"/>
      <c r="AS166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</row>
    <row r="167" spans="41:69" ht="12.75">
      <c r="AO167"/>
      <c r="AS16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</row>
    <row r="168" spans="41:69" ht="12.75">
      <c r="AO168"/>
      <c r="AS168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</row>
    <row r="169" spans="41:69" ht="12.75">
      <c r="AO169"/>
      <c r="AS169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</row>
    <row r="170" spans="41:69" ht="12.75">
      <c r="AO170"/>
      <c r="AS170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</row>
    <row r="171" spans="41:69" ht="12.75">
      <c r="AO171"/>
      <c r="AS171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7"/>
      <c r="BQ171" s="227"/>
    </row>
    <row r="172" spans="41:69" ht="12.75">
      <c r="AO172"/>
      <c r="AS172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7"/>
    </row>
    <row r="173" spans="41:69" ht="12.75">
      <c r="AO173"/>
      <c r="AS173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</row>
    <row r="174" spans="41:69" ht="12.75">
      <c r="AO174"/>
      <c r="AS174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</row>
    <row r="175" spans="41:69" ht="12.75">
      <c r="AO175"/>
      <c r="AS175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</row>
    <row r="176" spans="41:69" ht="12.75">
      <c r="AO176"/>
      <c r="AS176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</row>
    <row r="177" spans="41:69" ht="12.75">
      <c r="AO177"/>
      <c r="AS17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</row>
    <row r="178" spans="41:69" ht="12.75">
      <c r="AO178"/>
      <c r="AS178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</row>
    <row r="179" spans="41:69" ht="12.75">
      <c r="AO179"/>
      <c r="AS179"/>
      <c r="BC179" s="227"/>
      <c r="BD179" s="227"/>
      <c r="BE179" s="227"/>
      <c r="BF179" s="227"/>
      <c r="BG179" s="227"/>
      <c r="BH179" s="227"/>
      <c r="BI179" s="227"/>
      <c r="BJ179" s="227"/>
      <c r="BK179" s="227"/>
      <c r="BL179" s="227"/>
      <c r="BM179" s="227"/>
      <c r="BN179" s="227"/>
      <c r="BO179" s="227"/>
      <c r="BP179" s="227"/>
      <c r="BQ179" s="227"/>
    </row>
    <row r="180" spans="41:69" ht="12.75">
      <c r="AO180"/>
      <c r="AS180"/>
      <c r="BC180" s="227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  <c r="BN180" s="227"/>
      <c r="BO180" s="227"/>
      <c r="BP180" s="227"/>
      <c r="BQ180" s="227"/>
    </row>
    <row r="181" spans="41:69" ht="12.75">
      <c r="AO181"/>
      <c r="AS181"/>
      <c r="BC181" s="227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  <c r="BN181" s="227"/>
      <c r="BO181" s="227"/>
      <c r="BP181" s="227"/>
      <c r="BQ181" s="227"/>
    </row>
    <row r="182" spans="41:69" ht="12.75">
      <c r="AO182"/>
      <c r="AS182"/>
      <c r="BC182" s="227"/>
      <c r="BD182" s="227"/>
      <c r="BE182" s="227"/>
      <c r="BF182" s="227"/>
      <c r="BG182" s="227"/>
      <c r="BH182" s="227"/>
      <c r="BI182" s="227"/>
      <c r="BJ182" s="227"/>
      <c r="BK182" s="227"/>
      <c r="BL182" s="227"/>
      <c r="BM182" s="227"/>
      <c r="BN182" s="227"/>
      <c r="BO182" s="227"/>
      <c r="BP182" s="227"/>
      <c r="BQ182" s="227"/>
    </row>
    <row r="183" spans="41:69" ht="12.75">
      <c r="AO183"/>
      <c r="AS183"/>
      <c r="BC183" s="227"/>
      <c r="BD183" s="227"/>
      <c r="BE183" s="227"/>
      <c r="BF183" s="227"/>
      <c r="BG183" s="227"/>
      <c r="BH183" s="227"/>
      <c r="BI183" s="227"/>
      <c r="BJ183" s="227"/>
      <c r="BK183" s="227"/>
      <c r="BL183" s="227"/>
      <c r="BM183" s="227"/>
      <c r="BN183" s="227"/>
      <c r="BO183" s="227"/>
      <c r="BP183" s="227"/>
      <c r="BQ183" s="227"/>
    </row>
    <row r="184" spans="41:69" ht="12.75">
      <c r="AO184"/>
      <c r="AS184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</row>
    <row r="185" spans="41:69" ht="12.75">
      <c r="AO185"/>
      <c r="AS185"/>
      <c r="BC185" s="227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  <c r="BN185" s="227"/>
      <c r="BO185" s="227"/>
      <c r="BP185" s="227"/>
      <c r="BQ185" s="227"/>
    </row>
    <row r="186" spans="41:69" ht="12.75">
      <c r="AO186"/>
      <c r="AS186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</row>
    <row r="187" spans="41:69" ht="12.75">
      <c r="AO187"/>
      <c r="AS18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</row>
    <row r="188" spans="41:69" ht="12.75">
      <c r="AO188"/>
      <c r="AS188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</row>
    <row r="189" spans="41:69" ht="12.75">
      <c r="AO189"/>
      <c r="AS189"/>
      <c r="BC189" s="227"/>
      <c r="BD189" s="227"/>
      <c r="BE189" s="227"/>
      <c r="BF189" s="227"/>
      <c r="BG189" s="227"/>
      <c r="BH189" s="227"/>
      <c r="BI189" s="227"/>
      <c r="BJ189" s="227"/>
      <c r="BK189" s="227"/>
      <c r="BL189" s="227"/>
      <c r="BM189" s="227"/>
      <c r="BN189" s="227"/>
      <c r="BO189" s="227"/>
      <c r="BP189" s="227"/>
      <c r="BQ189" s="227"/>
    </row>
    <row r="190" spans="41:69" ht="12.75">
      <c r="AO190"/>
      <c r="AS190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</row>
    <row r="191" spans="41:69" ht="12.75">
      <c r="AO191"/>
      <c r="AS191"/>
      <c r="BC191" s="227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  <c r="BN191" s="227"/>
      <c r="BO191" s="227"/>
      <c r="BP191" s="227"/>
      <c r="BQ191" s="227"/>
    </row>
    <row r="192" spans="41:69" ht="12.75">
      <c r="AO192"/>
      <c r="AS192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</row>
    <row r="193" spans="41:69" ht="12.75">
      <c r="AO193"/>
      <c r="AS193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</row>
    <row r="194" spans="41:69" ht="12.75">
      <c r="AO194"/>
      <c r="AS194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</row>
    <row r="195" spans="41:69" ht="12.75">
      <c r="AO195"/>
      <c r="AS195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</row>
    <row r="196" spans="41:69" ht="12.75">
      <c r="AO196"/>
      <c r="AS196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</row>
    <row r="197" spans="41:69" ht="12.75">
      <c r="AO197"/>
      <c r="AS197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</row>
    <row r="198" spans="41:69" ht="12.75">
      <c r="AO198"/>
      <c r="AS198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</row>
    <row r="199" spans="41:69" ht="12.75">
      <c r="AO199"/>
      <c r="AS199"/>
      <c r="BC199" s="227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  <c r="BN199" s="227"/>
      <c r="BO199" s="227"/>
      <c r="BP199" s="227"/>
      <c r="BQ199" s="227"/>
    </row>
    <row r="200" spans="41:69" ht="12.75">
      <c r="AO200"/>
      <c r="AS200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  <c r="BN200" s="227"/>
      <c r="BO200" s="227"/>
      <c r="BP200" s="227"/>
      <c r="BQ200" s="227"/>
    </row>
    <row r="201" spans="41:69" ht="12.75">
      <c r="AO201"/>
      <c r="AS201"/>
      <c r="BC201" s="227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  <c r="BN201" s="227"/>
      <c r="BO201" s="227"/>
      <c r="BP201" s="227"/>
      <c r="BQ201" s="227"/>
    </row>
    <row r="202" spans="41:69" ht="12.75">
      <c r="AO202"/>
      <c r="AS202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</row>
    <row r="203" spans="41:69" ht="12.75">
      <c r="AO203"/>
      <c r="AS203"/>
      <c r="BC203" s="227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  <c r="BN203" s="227"/>
      <c r="BO203" s="227"/>
      <c r="BP203" s="227"/>
      <c r="BQ203" s="227"/>
    </row>
    <row r="204" spans="41:69" ht="12.75">
      <c r="AO204"/>
      <c r="AS204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</row>
    <row r="205" spans="41:69" ht="12.75">
      <c r="AO205"/>
      <c r="AS205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</row>
    <row r="206" spans="41:69" ht="12.75">
      <c r="AO206"/>
      <c r="AS206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  <c r="BP206" s="227"/>
      <c r="BQ206" s="227"/>
    </row>
    <row r="207" spans="41:69" ht="12.75">
      <c r="AO207"/>
      <c r="AS207"/>
      <c r="BC207" s="227"/>
      <c r="BD207" s="227"/>
      <c r="BE207" s="227"/>
      <c r="BF207" s="227"/>
      <c r="BG207" s="227"/>
      <c r="BH207" s="227"/>
      <c r="BI207" s="227"/>
      <c r="BJ207" s="227"/>
      <c r="BK207" s="227"/>
      <c r="BL207" s="227"/>
      <c r="BM207" s="227"/>
      <c r="BN207" s="227"/>
      <c r="BO207" s="227"/>
      <c r="BP207" s="227"/>
      <c r="BQ207" s="227"/>
    </row>
    <row r="208" spans="41:69" ht="12.75">
      <c r="AO208"/>
      <c r="AS208"/>
      <c r="BC208" s="227"/>
      <c r="BD208" s="227"/>
      <c r="BE208" s="227"/>
      <c r="BF208" s="227"/>
      <c r="BG208" s="227"/>
      <c r="BH208" s="227"/>
      <c r="BI208" s="227"/>
      <c r="BJ208" s="227"/>
      <c r="BK208" s="227"/>
      <c r="BL208" s="227"/>
      <c r="BM208" s="227"/>
      <c r="BN208" s="227"/>
      <c r="BO208" s="227"/>
      <c r="BP208" s="227"/>
      <c r="BQ208" s="227"/>
    </row>
    <row r="209" spans="41:69" ht="12.75">
      <c r="AO209"/>
      <c r="AS209"/>
      <c r="BC209" s="227"/>
      <c r="BD209" s="227"/>
      <c r="BE209" s="227"/>
      <c r="BF209" s="227"/>
      <c r="BG209" s="227"/>
      <c r="BH209" s="227"/>
      <c r="BI209" s="227"/>
      <c r="BJ209" s="227"/>
      <c r="BK209" s="227"/>
      <c r="BL209" s="227"/>
      <c r="BM209" s="227"/>
      <c r="BN209" s="227"/>
      <c r="BO209" s="227"/>
      <c r="BP209" s="227"/>
      <c r="BQ209" s="227"/>
    </row>
    <row r="210" spans="41:69" ht="12.75">
      <c r="AO210"/>
      <c r="AS210"/>
      <c r="BC210" s="227"/>
      <c r="BD210" s="227"/>
      <c r="BE210" s="227"/>
      <c r="BF210" s="227"/>
      <c r="BG210" s="227"/>
      <c r="BH210" s="227"/>
      <c r="BI210" s="227"/>
      <c r="BJ210" s="227"/>
      <c r="BK210" s="227"/>
      <c r="BL210" s="227"/>
      <c r="BM210" s="227"/>
      <c r="BN210" s="227"/>
      <c r="BO210" s="227"/>
      <c r="BP210" s="227"/>
      <c r="BQ210" s="227"/>
    </row>
    <row r="211" spans="41:69" ht="12.75">
      <c r="AO211"/>
      <c r="AS211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</row>
    <row r="212" spans="41:69" ht="12.75">
      <c r="AO212"/>
      <c r="AS212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</row>
    <row r="213" spans="41:69" ht="12.75">
      <c r="AO213"/>
      <c r="AS213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</row>
    <row r="214" spans="41:69" ht="12.75">
      <c r="AO214"/>
      <c r="AS214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</row>
    <row r="215" spans="41:69" ht="12.75">
      <c r="AO215"/>
      <c r="AS215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</row>
    <row r="216" spans="41:69" ht="12.75">
      <c r="AO216"/>
      <c r="AS216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</row>
    <row r="217" spans="41:69" ht="12.75">
      <c r="AO217"/>
      <c r="AS21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</row>
    <row r="218" spans="41:69" ht="12.75">
      <c r="AO218"/>
      <c r="AS218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</row>
    <row r="219" spans="41:69" ht="12.75">
      <c r="AO219"/>
      <c r="AS219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</row>
    <row r="220" spans="41:69" ht="12.75">
      <c r="AO220"/>
      <c r="AS220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</row>
    <row r="221" spans="41:69" ht="12.75">
      <c r="AO221"/>
      <c r="AS221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</row>
    <row r="222" spans="41:69" ht="12.75">
      <c r="AO222"/>
      <c r="AS222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  <c r="BN222" s="227"/>
      <c r="BO222" s="227"/>
      <c r="BP222" s="227"/>
      <c r="BQ222" s="227"/>
    </row>
    <row r="223" spans="41:69" ht="12.75">
      <c r="AO223"/>
      <c r="AS223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</row>
    <row r="224" spans="41:69" ht="12.75">
      <c r="AO224"/>
      <c r="AS224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</row>
    <row r="225" spans="41:69" ht="12.75">
      <c r="AO225"/>
      <c r="AS225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</row>
    <row r="226" spans="41:69" ht="12.75">
      <c r="AO226"/>
      <c r="AS226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</row>
    <row r="227" spans="41:69" ht="12.75">
      <c r="AO227"/>
      <c r="AS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</row>
    <row r="228" spans="41:69" ht="12.75">
      <c r="AO228"/>
      <c r="AS228"/>
      <c r="BC228" s="227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</row>
    <row r="229" spans="41:69" ht="12.75">
      <c r="AO229"/>
      <c r="AS229"/>
      <c r="BC229" s="227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</row>
    <row r="230" spans="41:69" ht="12.75">
      <c r="AO230"/>
      <c r="AS230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</row>
    <row r="231" spans="41:69" ht="12.75">
      <c r="AO231"/>
      <c r="AS231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</row>
    <row r="232" spans="41:69" ht="12.75">
      <c r="AO232"/>
      <c r="AS232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</row>
    <row r="233" spans="41:69" ht="12.75">
      <c r="AO233"/>
      <c r="AS233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7"/>
      <c r="BQ233" s="227"/>
    </row>
    <row r="234" spans="41:69" ht="12.75">
      <c r="AO234"/>
      <c r="AS234"/>
      <c r="BC234" s="227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  <c r="BN234" s="227"/>
      <c r="BO234" s="227"/>
      <c r="BP234" s="227"/>
      <c r="BQ234" s="227"/>
    </row>
    <row r="235" spans="41:69" ht="12.75">
      <c r="AO235"/>
      <c r="AS235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</row>
    <row r="236" spans="41:69" ht="12.75">
      <c r="AO236"/>
      <c r="AS236"/>
      <c r="BC236" s="227"/>
      <c r="BD236" s="227"/>
      <c r="BE236" s="227"/>
      <c r="BF236" s="227"/>
      <c r="BG236" s="227"/>
      <c r="BH236" s="227"/>
      <c r="BI236" s="227"/>
      <c r="BJ236" s="227"/>
      <c r="BK236" s="227"/>
      <c r="BL236" s="227"/>
      <c r="BM236" s="227"/>
      <c r="BN236" s="227"/>
      <c r="BO236" s="227"/>
      <c r="BP236" s="227"/>
      <c r="BQ236" s="227"/>
    </row>
    <row r="237" spans="41:69" ht="12.75">
      <c r="AO237"/>
      <c r="AS23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</row>
    <row r="238" spans="41:69" ht="12.75">
      <c r="AO238"/>
      <c r="AS238"/>
      <c r="BC238" s="227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  <c r="BN238" s="227"/>
      <c r="BO238" s="227"/>
      <c r="BP238" s="227"/>
      <c r="BQ238" s="227"/>
    </row>
    <row r="239" spans="41:69" ht="12.75">
      <c r="AO239"/>
      <c r="AS239"/>
      <c r="BC239" s="227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</row>
    <row r="240" spans="41:69" ht="12.75">
      <c r="AO240"/>
      <c r="AS240"/>
      <c r="BC240" s="227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</row>
    <row r="241" spans="41:69" ht="12.75">
      <c r="AO241"/>
      <c r="AS241"/>
      <c r="BC241" s="227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</row>
    <row r="242" spans="41:69" ht="12.75">
      <c r="AO242"/>
      <c r="AS242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</row>
    <row r="243" spans="41:69" ht="12.75">
      <c r="AO243"/>
      <c r="AS243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</row>
    <row r="244" spans="41:69" ht="12.75">
      <c r="AO244"/>
      <c r="AS244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</row>
    <row r="245" spans="41:69" ht="12.75">
      <c r="AO245"/>
      <c r="AS245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</row>
    <row r="246" spans="41:69" ht="12.75">
      <c r="AO246"/>
      <c r="AS246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</row>
    <row r="247" spans="41:69" ht="12.75">
      <c r="AO247"/>
      <c r="AS24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</row>
    <row r="248" spans="41:69" ht="12.75">
      <c r="AO248"/>
      <c r="AS248"/>
      <c r="BC248" s="227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  <c r="BN248" s="227"/>
      <c r="BO248" s="227"/>
      <c r="BP248" s="227"/>
      <c r="BQ248" s="227"/>
    </row>
    <row r="249" spans="41:69" ht="12.75">
      <c r="AO249"/>
      <c r="AS249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7"/>
      <c r="BQ249" s="227"/>
    </row>
    <row r="250" spans="41:69" ht="12.75">
      <c r="AO250"/>
      <c r="AS250"/>
      <c r="BC250" s="227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  <c r="BN250" s="227"/>
      <c r="BO250" s="227"/>
      <c r="BP250" s="227"/>
      <c r="BQ250" s="227"/>
    </row>
    <row r="251" spans="41:69" ht="12.75">
      <c r="AO251"/>
      <c r="AS251"/>
      <c r="BC251" s="227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  <c r="BN251" s="227"/>
      <c r="BO251" s="227"/>
      <c r="BP251" s="227"/>
      <c r="BQ251" s="227"/>
    </row>
    <row r="252" spans="41:69" ht="12.75">
      <c r="AO252"/>
      <c r="AS252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</row>
    <row r="253" spans="41:69" ht="12.75">
      <c r="AO253"/>
      <c r="AS253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</row>
    <row r="254" spans="41:69" ht="12.75">
      <c r="AO254"/>
      <c r="AS254"/>
      <c r="BC254" s="227"/>
      <c r="BD254" s="227"/>
      <c r="BE254" s="227"/>
      <c r="BF254" s="227"/>
      <c r="BG254" s="227"/>
      <c r="BH254" s="227"/>
      <c r="BI254" s="227"/>
      <c r="BJ254" s="227"/>
      <c r="BK254" s="227"/>
      <c r="BL254" s="227"/>
      <c r="BM254" s="227"/>
      <c r="BN254" s="227"/>
      <c r="BO254" s="227"/>
      <c r="BP254" s="227"/>
      <c r="BQ254" s="227"/>
    </row>
    <row r="255" spans="41:69" ht="12.75">
      <c r="AO255"/>
      <c r="AS255"/>
      <c r="BC255" s="227"/>
      <c r="BD255" s="227"/>
      <c r="BE255" s="227"/>
      <c r="BF255" s="227"/>
      <c r="BG255" s="227"/>
      <c r="BH255" s="227"/>
      <c r="BI255" s="227"/>
      <c r="BJ255" s="227"/>
      <c r="BK255" s="227"/>
      <c r="BL255" s="227"/>
      <c r="BM255" s="227"/>
      <c r="BN255" s="227"/>
      <c r="BO255" s="227"/>
      <c r="BP255" s="227"/>
      <c r="BQ255" s="227"/>
    </row>
    <row r="256" spans="41:69" ht="12.75">
      <c r="AO256"/>
      <c r="AS256"/>
      <c r="BC256" s="227"/>
      <c r="BD256" s="227"/>
      <c r="BE256" s="227"/>
      <c r="BF256" s="227"/>
      <c r="BG256" s="227"/>
      <c r="BH256" s="227"/>
      <c r="BI256" s="227"/>
      <c r="BJ256" s="227"/>
      <c r="BK256" s="227"/>
      <c r="BL256" s="227"/>
      <c r="BM256" s="227"/>
      <c r="BN256" s="227"/>
      <c r="BO256" s="227"/>
      <c r="BP256" s="227"/>
      <c r="BQ256" s="227"/>
    </row>
    <row r="257" spans="41:69" ht="12.75">
      <c r="AO257"/>
      <c r="AS257"/>
      <c r="BC257" s="227"/>
      <c r="BD257" s="227"/>
      <c r="BE257" s="227"/>
      <c r="BF257" s="227"/>
      <c r="BG257" s="227"/>
      <c r="BH257" s="227"/>
      <c r="BI257" s="227"/>
      <c r="BJ257" s="227"/>
      <c r="BK257" s="227"/>
      <c r="BL257" s="227"/>
      <c r="BM257" s="227"/>
      <c r="BN257" s="227"/>
      <c r="BO257" s="227"/>
      <c r="BP257" s="227"/>
      <c r="BQ257" s="227"/>
    </row>
    <row r="258" spans="41:69" ht="12.75">
      <c r="AO258"/>
      <c r="AS258"/>
      <c r="BC258" s="227"/>
      <c r="BD258" s="227"/>
      <c r="BE258" s="227"/>
      <c r="BF258" s="227"/>
      <c r="BG258" s="227"/>
      <c r="BH258" s="227"/>
      <c r="BI258" s="227"/>
      <c r="BJ258" s="227"/>
      <c r="BK258" s="227"/>
      <c r="BL258" s="227"/>
      <c r="BM258" s="227"/>
      <c r="BN258" s="227"/>
      <c r="BO258" s="227"/>
      <c r="BP258" s="227"/>
      <c r="BQ258" s="227"/>
    </row>
    <row r="259" spans="41:69" ht="12.75">
      <c r="AO259"/>
      <c r="AS259"/>
      <c r="BC259" s="227"/>
      <c r="BD259" s="227"/>
      <c r="BE259" s="227"/>
      <c r="BF259" s="227"/>
      <c r="BG259" s="227"/>
      <c r="BH259" s="227"/>
      <c r="BI259" s="227"/>
      <c r="BJ259" s="227"/>
      <c r="BK259" s="227"/>
      <c r="BL259" s="227"/>
      <c r="BM259" s="227"/>
      <c r="BN259" s="227"/>
      <c r="BO259" s="227"/>
      <c r="BP259" s="227"/>
      <c r="BQ259" s="227"/>
    </row>
    <row r="260" spans="41:69" ht="12.75">
      <c r="AO260"/>
      <c r="AS260"/>
      <c r="BC260" s="227"/>
      <c r="BD260" s="227"/>
      <c r="BE260" s="227"/>
      <c r="BF260" s="227"/>
      <c r="BG260" s="227"/>
      <c r="BH260" s="227"/>
      <c r="BI260" s="227"/>
      <c r="BJ260" s="227"/>
      <c r="BK260" s="227"/>
      <c r="BL260" s="227"/>
      <c r="BM260" s="227"/>
      <c r="BN260" s="227"/>
      <c r="BO260" s="227"/>
      <c r="BP260" s="227"/>
      <c r="BQ260" s="227"/>
    </row>
    <row r="261" spans="41:69" ht="12.75">
      <c r="AO261"/>
      <c r="AS261"/>
      <c r="BC261" s="227"/>
      <c r="BD261" s="227"/>
      <c r="BE261" s="227"/>
      <c r="BF261" s="227"/>
      <c r="BG261" s="227"/>
      <c r="BH261" s="227"/>
      <c r="BI261" s="227"/>
      <c r="BJ261" s="227"/>
      <c r="BK261" s="227"/>
      <c r="BL261" s="227"/>
      <c r="BM261" s="227"/>
      <c r="BN261" s="227"/>
      <c r="BO261" s="227"/>
      <c r="BP261" s="227"/>
      <c r="BQ261" s="227"/>
    </row>
    <row r="262" spans="41:69" ht="12.75">
      <c r="AO262"/>
      <c r="AS262"/>
      <c r="BC262" s="227"/>
      <c r="BD262" s="227"/>
      <c r="BE262" s="227"/>
      <c r="BF262" s="227"/>
      <c r="BG262" s="227"/>
      <c r="BH262" s="227"/>
      <c r="BI262" s="227"/>
      <c r="BJ262" s="227"/>
      <c r="BK262" s="227"/>
      <c r="BL262" s="227"/>
      <c r="BM262" s="227"/>
      <c r="BN262" s="227"/>
      <c r="BO262" s="227"/>
      <c r="BP262" s="227"/>
      <c r="BQ262" s="227"/>
    </row>
    <row r="263" spans="41:69" ht="12.75">
      <c r="AO263"/>
      <c r="AS263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  <c r="BN263" s="227"/>
      <c r="BO263" s="227"/>
      <c r="BP263" s="227"/>
      <c r="BQ263" s="227"/>
    </row>
    <row r="264" spans="41:69" ht="12.75">
      <c r="AO264"/>
      <c r="AS264"/>
      <c r="BC264" s="227"/>
      <c r="BD264" s="227"/>
      <c r="BE264" s="227"/>
      <c r="BF264" s="227"/>
      <c r="BG264" s="227"/>
      <c r="BH264" s="227"/>
      <c r="BI264" s="227"/>
      <c r="BJ264" s="227"/>
      <c r="BK264" s="227"/>
      <c r="BL264" s="227"/>
      <c r="BM264" s="227"/>
      <c r="BN264" s="227"/>
      <c r="BO264" s="227"/>
      <c r="BP264" s="227"/>
      <c r="BQ264" s="227"/>
    </row>
    <row r="265" spans="41:69" ht="12.75">
      <c r="AO265"/>
      <c r="AS265"/>
      <c r="BC265" s="227"/>
      <c r="BD265" s="227"/>
      <c r="BE265" s="227"/>
      <c r="BF265" s="227"/>
      <c r="BG265" s="227"/>
      <c r="BH265" s="227"/>
      <c r="BI265" s="227"/>
      <c r="BJ265" s="227"/>
      <c r="BK265" s="227"/>
      <c r="BL265" s="227"/>
      <c r="BM265" s="227"/>
      <c r="BN265" s="227"/>
      <c r="BO265" s="227"/>
      <c r="BP265" s="227"/>
      <c r="BQ265" s="227"/>
    </row>
    <row r="266" spans="41:69" ht="12.75">
      <c r="AO266"/>
      <c r="AS266"/>
      <c r="BC266" s="227"/>
      <c r="BD266" s="227"/>
      <c r="BE266" s="227"/>
      <c r="BF266" s="227"/>
      <c r="BG266" s="227"/>
      <c r="BH266" s="227"/>
      <c r="BI266" s="227"/>
      <c r="BJ266" s="227"/>
      <c r="BK266" s="227"/>
      <c r="BL266" s="227"/>
      <c r="BM266" s="227"/>
      <c r="BN266" s="227"/>
      <c r="BO266" s="227"/>
      <c r="BP266" s="227"/>
      <c r="BQ266" s="227"/>
    </row>
    <row r="267" spans="41:69" ht="12.75">
      <c r="AO267"/>
      <c r="AS267"/>
      <c r="BC267" s="227"/>
      <c r="BD267" s="227"/>
      <c r="BE267" s="227"/>
      <c r="BF267" s="227"/>
      <c r="BG267" s="227"/>
      <c r="BH267" s="227"/>
      <c r="BI267" s="227"/>
      <c r="BJ267" s="227"/>
      <c r="BK267" s="227"/>
      <c r="BL267" s="227"/>
      <c r="BM267" s="227"/>
      <c r="BN267" s="227"/>
      <c r="BO267" s="227"/>
      <c r="BP267" s="227"/>
      <c r="BQ267" s="227"/>
    </row>
    <row r="268" spans="41:69" ht="12.75">
      <c r="AO268"/>
      <c r="AS268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</row>
    <row r="269" spans="41:69" ht="12.75">
      <c r="AO269"/>
      <c r="AS269"/>
      <c r="BC269" s="227"/>
      <c r="BD269" s="227"/>
      <c r="BE269" s="227"/>
      <c r="BF269" s="227"/>
      <c r="BG269" s="227"/>
      <c r="BH269" s="227"/>
      <c r="BI269" s="227"/>
      <c r="BJ269" s="227"/>
      <c r="BK269" s="227"/>
      <c r="BL269" s="227"/>
      <c r="BM269" s="227"/>
      <c r="BN269" s="227"/>
      <c r="BO269" s="227"/>
      <c r="BP269" s="227"/>
      <c r="BQ269" s="227"/>
    </row>
    <row r="270" spans="41:69" ht="12.75">
      <c r="AO270"/>
      <c r="AS270"/>
      <c r="BC270" s="227"/>
      <c r="BD270" s="227"/>
      <c r="BE270" s="227"/>
      <c r="BF270" s="227"/>
      <c r="BG270" s="227"/>
      <c r="BH270" s="227"/>
      <c r="BI270" s="227"/>
      <c r="BJ270" s="227"/>
      <c r="BK270" s="227"/>
      <c r="BL270" s="227"/>
      <c r="BM270" s="227"/>
      <c r="BN270" s="227"/>
      <c r="BO270" s="227"/>
      <c r="BP270" s="227"/>
      <c r="BQ270" s="227"/>
    </row>
    <row r="271" spans="41:69" ht="12.75">
      <c r="AO271"/>
      <c r="AS271"/>
      <c r="BC271" s="227"/>
      <c r="BD271" s="227"/>
      <c r="BE271" s="227"/>
      <c r="BF271" s="227"/>
      <c r="BG271" s="227"/>
      <c r="BH271" s="227"/>
      <c r="BI271" s="227"/>
      <c r="BJ271" s="227"/>
      <c r="BK271" s="227"/>
      <c r="BL271" s="227"/>
      <c r="BM271" s="227"/>
      <c r="BN271" s="227"/>
      <c r="BO271" s="227"/>
      <c r="BP271" s="227"/>
      <c r="BQ271" s="227"/>
    </row>
    <row r="272" spans="41:69" ht="12.75">
      <c r="AO272"/>
      <c r="AS272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</row>
    <row r="273" spans="41:69" ht="12.75">
      <c r="AO273"/>
      <c r="AS273"/>
      <c r="BC273" s="227"/>
      <c r="BD273" s="227"/>
      <c r="BE273" s="227"/>
      <c r="BF273" s="227"/>
      <c r="BG273" s="227"/>
      <c r="BH273" s="227"/>
      <c r="BI273" s="227"/>
      <c r="BJ273" s="227"/>
      <c r="BK273" s="227"/>
      <c r="BL273" s="227"/>
      <c r="BM273" s="227"/>
      <c r="BN273" s="227"/>
      <c r="BO273" s="227"/>
      <c r="BP273" s="227"/>
      <c r="BQ273" s="227"/>
    </row>
    <row r="274" spans="41:69" ht="12.75">
      <c r="AO274"/>
      <c r="AS274"/>
      <c r="BC274" s="227"/>
      <c r="BD274" s="227"/>
      <c r="BE274" s="227"/>
      <c r="BF274" s="227"/>
      <c r="BG274" s="227"/>
      <c r="BH274" s="227"/>
      <c r="BI274" s="227"/>
      <c r="BJ274" s="227"/>
      <c r="BK274" s="227"/>
      <c r="BL274" s="227"/>
      <c r="BM274" s="227"/>
      <c r="BN274" s="227"/>
      <c r="BO274" s="227"/>
      <c r="BP274" s="227"/>
      <c r="BQ274" s="227"/>
    </row>
    <row r="275" spans="41:69" ht="12.75">
      <c r="AO275"/>
      <c r="AS275"/>
      <c r="BC275" s="227"/>
      <c r="BD275" s="227"/>
      <c r="BE275" s="227"/>
      <c r="BF275" s="227"/>
      <c r="BG275" s="227"/>
      <c r="BH275" s="227"/>
      <c r="BI275" s="227"/>
      <c r="BJ275" s="227"/>
      <c r="BK275" s="227"/>
      <c r="BL275" s="227"/>
      <c r="BM275" s="227"/>
      <c r="BN275" s="227"/>
      <c r="BO275" s="227"/>
      <c r="BP275" s="227"/>
      <c r="BQ275" s="227"/>
    </row>
    <row r="276" spans="41:69" ht="12.75">
      <c r="AO276"/>
      <c r="AS276"/>
      <c r="BC276" s="227"/>
      <c r="BD276" s="227"/>
      <c r="BE276" s="227"/>
      <c r="BF276" s="227"/>
      <c r="BG276" s="227"/>
      <c r="BH276" s="227"/>
      <c r="BI276" s="227"/>
      <c r="BJ276" s="227"/>
      <c r="BK276" s="227"/>
      <c r="BL276" s="227"/>
      <c r="BM276" s="227"/>
      <c r="BN276" s="227"/>
      <c r="BO276" s="227"/>
      <c r="BP276" s="227"/>
      <c r="BQ276" s="227"/>
    </row>
    <row r="277" spans="41:69" ht="12.75">
      <c r="AO277"/>
      <c r="AS277"/>
      <c r="BC277" s="227"/>
      <c r="BD277" s="227"/>
      <c r="BE277" s="227"/>
      <c r="BF277" s="227"/>
      <c r="BG277" s="227"/>
      <c r="BH277" s="227"/>
      <c r="BI277" s="227"/>
      <c r="BJ277" s="227"/>
      <c r="BK277" s="227"/>
      <c r="BL277" s="227"/>
      <c r="BM277" s="227"/>
      <c r="BN277" s="227"/>
      <c r="BO277" s="227"/>
      <c r="BP277" s="227"/>
      <c r="BQ277" s="227"/>
    </row>
    <row r="278" spans="41:69" ht="12.75">
      <c r="AO278"/>
      <c r="AS278"/>
      <c r="BC278" s="227"/>
      <c r="BD278" s="227"/>
      <c r="BE278" s="227"/>
      <c r="BF278" s="227"/>
      <c r="BG278" s="227"/>
      <c r="BH278" s="227"/>
      <c r="BI278" s="227"/>
      <c r="BJ278" s="227"/>
      <c r="BK278" s="227"/>
      <c r="BL278" s="227"/>
      <c r="BM278" s="227"/>
      <c r="BN278" s="227"/>
      <c r="BO278" s="227"/>
      <c r="BP278" s="227"/>
      <c r="BQ278" s="227"/>
    </row>
    <row r="279" spans="41:69" ht="12.75">
      <c r="AO279"/>
      <c r="AS279"/>
      <c r="BC279" s="227"/>
      <c r="BD279" s="227"/>
      <c r="BE279" s="227"/>
      <c r="BF279" s="227"/>
      <c r="BG279" s="227"/>
      <c r="BH279" s="227"/>
      <c r="BI279" s="227"/>
      <c r="BJ279" s="227"/>
      <c r="BK279" s="227"/>
      <c r="BL279" s="227"/>
      <c r="BM279" s="227"/>
      <c r="BN279" s="227"/>
      <c r="BO279" s="227"/>
      <c r="BP279" s="227"/>
      <c r="BQ279" s="227"/>
    </row>
    <row r="280" spans="41:69" ht="12.75">
      <c r="AO280"/>
      <c r="AS280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  <c r="BN280" s="227"/>
      <c r="BO280" s="227"/>
      <c r="BP280" s="227"/>
      <c r="BQ280" s="227"/>
    </row>
    <row r="281" spans="41:69" ht="12.75">
      <c r="AO281"/>
      <c r="AS281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</row>
    <row r="282" spans="41:69" ht="12.75">
      <c r="AO282"/>
      <c r="AS282"/>
      <c r="BC282" s="227"/>
      <c r="BD282" s="227"/>
      <c r="BE282" s="227"/>
      <c r="BF282" s="227"/>
      <c r="BG282" s="227"/>
      <c r="BH282" s="227"/>
      <c r="BI282" s="227"/>
      <c r="BJ282" s="227"/>
      <c r="BK282" s="227"/>
      <c r="BL282" s="227"/>
      <c r="BM282" s="227"/>
      <c r="BN282" s="227"/>
      <c r="BO282" s="227"/>
      <c r="BP282" s="227"/>
      <c r="BQ282" s="227"/>
    </row>
    <row r="283" spans="41:69" ht="12.75">
      <c r="AO283"/>
      <c r="AS283"/>
      <c r="BC283" s="227"/>
      <c r="BD283" s="227"/>
      <c r="BE283" s="227"/>
      <c r="BF283" s="227"/>
      <c r="BG283" s="227"/>
      <c r="BH283" s="227"/>
      <c r="BI283" s="227"/>
      <c r="BJ283" s="227"/>
      <c r="BK283" s="227"/>
      <c r="BL283" s="227"/>
      <c r="BM283" s="227"/>
      <c r="BN283" s="227"/>
      <c r="BO283" s="227"/>
      <c r="BP283" s="227"/>
      <c r="BQ283" s="227"/>
    </row>
    <row r="284" spans="41:69" ht="12.75">
      <c r="AO284"/>
      <c r="AS284"/>
      <c r="BC284" s="227"/>
      <c r="BD284" s="227"/>
      <c r="BE284" s="227"/>
      <c r="BF284" s="227"/>
      <c r="BG284" s="227"/>
      <c r="BH284" s="227"/>
      <c r="BI284" s="227"/>
      <c r="BJ284" s="227"/>
      <c r="BK284" s="227"/>
      <c r="BL284" s="227"/>
      <c r="BM284" s="227"/>
      <c r="BN284" s="227"/>
      <c r="BO284" s="227"/>
      <c r="BP284" s="227"/>
      <c r="BQ284" s="227"/>
    </row>
    <row r="285" spans="41:69" ht="12.75">
      <c r="AO285"/>
      <c r="AS285"/>
      <c r="BC285" s="227"/>
      <c r="BD285" s="227"/>
      <c r="BE285" s="227"/>
      <c r="BF285" s="227"/>
      <c r="BG285" s="227"/>
      <c r="BH285" s="227"/>
      <c r="BI285" s="227"/>
      <c r="BJ285" s="227"/>
      <c r="BK285" s="227"/>
      <c r="BL285" s="227"/>
      <c r="BM285" s="227"/>
      <c r="BN285" s="227"/>
      <c r="BO285" s="227"/>
      <c r="BP285" s="227"/>
      <c r="BQ285" s="227"/>
    </row>
    <row r="286" spans="41:69" ht="12.75">
      <c r="AO286"/>
      <c r="AS286"/>
      <c r="BC286" s="227"/>
      <c r="BD286" s="227"/>
      <c r="BE286" s="227"/>
      <c r="BF286" s="227"/>
      <c r="BG286" s="227"/>
      <c r="BH286" s="227"/>
      <c r="BI286" s="227"/>
      <c r="BJ286" s="227"/>
      <c r="BK286" s="227"/>
      <c r="BL286" s="227"/>
      <c r="BM286" s="227"/>
      <c r="BN286" s="227"/>
      <c r="BO286" s="227"/>
      <c r="BP286" s="227"/>
      <c r="BQ286" s="227"/>
    </row>
    <row r="287" spans="41:69" ht="12.75">
      <c r="AO287"/>
      <c r="AS287"/>
      <c r="BC287" s="227"/>
      <c r="BD287" s="227"/>
      <c r="BE287" s="227"/>
      <c r="BF287" s="227"/>
      <c r="BG287" s="227"/>
      <c r="BH287" s="227"/>
      <c r="BI287" s="227"/>
      <c r="BJ287" s="227"/>
      <c r="BK287" s="227"/>
      <c r="BL287" s="227"/>
      <c r="BM287" s="227"/>
      <c r="BN287" s="227"/>
      <c r="BO287" s="227"/>
      <c r="BP287" s="227"/>
      <c r="BQ287" s="227"/>
    </row>
    <row r="288" spans="41:69" ht="12.75">
      <c r="AO288"/>
      <c r="AS288"/>
      <c r="BC288" s="227"/>
      <c r="BD288" s="227"/>
      <c r="BE288" s="227"/>
      <c r="BF288" s="227"/>
      <c r="BG288" s="227"/>
      <c r="BH288" s="227"/>
      <c r="BI288" s="227"/>
      <c r="BJ288" s="227"/>
      <c r="BK288" s="227"/>
      <c r="BL288" s="227"/>
      <c r="BM288" s="227"/>
      <c r="BN288" s="227"/>
      <c r="BO288" s="227"/>
      <c r="BP288" s="227"/>
      <c r="BQ288" s="227"/>
    </row>
    <row r="289" spans="41:69" ht="12.75">
      <c r="AO289"/>
      <c r="AS289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  <c r="BN289" s="227"/>
      <c r="BO289" s="227"/>
      <c r="BP289" s="227"/>
      <c r="BQ289" s="227"/>
    </row>
    <row r="290" spans="41:69" ht="12.75">
      <c r="AO290"/>
      <c r="AS290"/>
      <c r="BC290" s="227"/>
      <c r="BD290" s="227"/>
      <c r="BE290" s="227"/>
      <c r="BF290" s="227"/>
      <c r="BG290" s="227"/>
      <c r="BH290" s="227"/>
      <c r="BI290" s="227"/>
      <c r="BJ290" s="227"/>
      <c r="BK290" s="227"/>
      <c r="BL290" s="227"/>
      <c r="BM290" s="227"/>
      <c r="BN290" s="227"/>
      <c r="BO290" s="227"/>
      <c r="BP290" s="227"/>
      <c r="BQ290" s="227"/>
    </row>
    <row r="291" spans="41:69" ht="12.75">
      <c r="AO291"/>
      <c r="AS291"/>
      <c r="BC291" s="227"/>
      <c r="BD291" s="227"/>
      <c r="BE291" s="227"/>
      <c r="BF291" s="227"/>
      <c r="BG291" s="227"/>
      <c r="BH291" s="227"/>
      <c r="BI291" s="227"/>
      <c r="BJ291" s="227"/>
      <c r="BK291" s="227"/>
      <c r="BL291" s="227"/>
      <c r="BM291" s="227"/>
      <c r="BN291" s="227"/>
      <c r="BO291" s="227"/>
      <c r="BP291" s="227"/>
      <c r="BQ291" s="227"/>
    </row>
    <row r="292" spans="41:69" ht="12.75">
      <c r="AO292"/>
      <c r="AS292"/>
      <c r="BC292" s="227"/>
      <c r="BD292" s="227"/>
      <c r="BE292" s="227"/>
      <c r="BF292" s="227"/>
      <c r="BG292" s="227"/>
      <c r="BH292" s="227"/>
      <c r="BI292" s="227"/>
      <c r="BJ292" s="227"/>
      <c r="BK292" s="227"/>
      <c r="BL292" s="227"/>
      <c r="BM292" s="227"/>
      <c r="BN292" s="227"/>
      <c r="BO292" s="227"/>
      <c r="BP292" s="227"/>
      <c r="BQ292" s="227"/>
    </row>
    <row r="293" spans="41:69" ht="12.75">
      <c r="AO293"/>
      <c r="AS293"/>
      <c r="BC293" s="227"/>
      <c r="BD293" s="227"/>
      <c r="BE293" s="227"/>
      <c r="BF293" s="227"/>
      <c r="BG293" s="227"/>
      <c r="BH293" s="227"/>
      <c r="BI293" s="227"/>
      <c r="BJ293" s="227"/>
      <c r="BK293" s="227"/>
      <c r="BL293" s="227"/>
      <c r="BM293" s="227"/>
      <c r="BN293" s="227"/>
      <c r="BO293" s="227"/>
      <c r="BP293" s="227"/>
      <c r="BQ293" s="227"/>
    </row>
    <row r="294" spans="41:69" ht="12.75">
      <c r="AO294"/>
      <c r="AS294"/>
      <c r="BC294" s="227"/>
      <c r="BD294" s="227"/>
      <c r="BE294" s="227"/>
      <c r="BF294" s="227"/>
      <c r="BG294" s="227"/>
      <c r="BH294" s="227"/>
      <c r="BI294" s="227"/>
      <c r="BJ294" s="227"/>
      <c r="BK294" s="227"/>
      <c r="BL294" s="227"/>
      <c r="BM294" s="227"/>
      <c r="BN294" s="227"/>
      <c r="BO294" s="227"/>
      <c r="BP294" s="227"/>
      <c r="BQ294" s="227"/>
    </row>
    <row r="295" spans="41:69" ht="12.75">
      <c r="AO295"/>
      <c r="AS295"/>
      <c r="BC295" s="227"/>
      <c r="BD295" s="227"/>
      <c r="BE295" s="227"/>
      <c r="BF295" s="227"/>
      <c r="BG295" s="227"/>
      <c r="BH295" s="227"/>
      <c r="BI295" s="227"/>
      <c r="BJ295" s="227"/>
      <c r="BK295" s="227"/>
      <c r="BL295" s="227"/>
      <c r="BM295" s="227"/>
      <c r="BN295" s="227"/>
      <c r="BO295" s="227"/>
      <c r="BP295" s="227"/>
      <c r="BQ295" s="227"/>
    </row>
    <row r="296" spans="41:69" ht="12.75">
      <c r="AO296"/>
      <c r="AS296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</row>
    <row r="297" spans="41:69" ht="12.75">
      <c r="AO297"/>
      <c r="AS297"/>
      <c r="BC297" s="227"/>
      <c r="BD297" s="227"/>
      <c r="BE297" s="227"/>
      <c r="BF297" s="227"/>
      <c r="BG297" s="227"/>
      <c r="BH297" s="227"/>
      <c r="BI297" s="227"/>
      <c r="BJ297" s="227"/>
      <c r="BK297" s="227"/>
      <c r="BL297" s="227"/>
      <c r="BM297" s="227"/>
      <c r="BN297" s="227"/>
      <c r="BO297" s="227"/>
      <c r="BP297" s="227"/>
      <c r="BQ297" s="227"/>
    </row>
    <row r="298" spans="41:69" ht="12.75">
      <c r="AO298"/>
      <c r="AS298"/>
      <c r="BC298" s="227"/>
      <c r="BD298" s="227"/>
      <c r="BE298" s="227"/>
      <c r="BF298" s="227"/>
      <c r="BG298" s="227"/>
      <c r="BH298" s="227"/>
      <c r="BI298" s="227"/>
      <c r="BJ298" s="227"/>
      <c r="BK298" s="227"/>
      <c r="BL298" s="227"/>
      <c r="BM298" s="227"/>
      <c r="BN298" s="227"/>
      <c r="BO298" s="227"/>
      <c r="BP298" s="227"/>
      <c r="BQ298" s="227"/>
    </row>
    <row r="299" spans="41:69" ht="12.75">
      <c r="AO299"/>
      <c r="AS299"/>
      <c r="BC299" s="227"/>
      <c r="BD299" s="227"/>
      <c r="BE299" s="227"/>
      <c r="BF299" s="227"/>
      <c r="BG299" s="227"/>
      <c r="BH299" s="227"/>
      <c r="BI299" s="227"/>
      <c r="BJ299" s="227"/>
      <c r="BK299" s="227"/>
      <c r="BL299" s="227"/>
      <c r="BM299" s="227"/>
      <c r="BN299" s="227"/>
      <c r="BO299" s="227"/>
      <c r="BP299" s="227"/>
      <c r="BQ299" s="227"/>
    </row>
    <row r="300" spans="41:69" ht="12.75">
      <c r="AO300"/>
      <c r="AS300"/>
      <c r="BC300" s="227"/>
      <c r="BD300" s="227"/>
      <c r="BE300" s="227"/>
      <c r="BF300" s="227"/>
      <c r="BG300" s="227"/>
      <c r="BH300" s="227"/>
      <c r="BI300" s="227"/>
      <c r="BJ300" s="227"/>
      <c r="BK300" s="227"/>
      <c r="BL300" s="227"/>
      <c r="BM300" s="227"/>
      <c r="BN300" s="227"/>
      <c r="BO300" s="227"/>
      <c r="BP300" s="227"/>
      <c r="BQ300" s="227"/>
    </row>
    <row r="301" spans="41:69" ht="12.75">
      <c r="AO301"/>
      <c r="AS301"/>
      <c r="BC301" s="227"/>
      <c r="BD301" s="227"/>
      <c r="BE301" s="227"/>
      <c r="BF301" s="227"/>
      <c r="BG301" s="227"/>
      <c r="BH301" s="227"/>
      <c r="BI301" s="227"/>
      <c r="BJ301" s="227"/>
      <c r="BK301" s="227"/>
      <c r="BL301" s="227"/>
      <c r="BM301" s="227"/>
      <c r="BN301" s="227"/>
      <c r="BO301" s="227"/>
      <c r="BP301" s="227"/>
      <c r="BQ301" s="227"/>
    </row>
    <row r="302" spans="41:69" ht="12.75">
      <c r="AO302"/>
      <c r="AS302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</row>
    <row r="303" spans="41:69" ht="12.75">
      <c r="AO303"/>
      <c r="AS303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</row>
    <row r="304" spans="41:69" ht="12.75">
      <c r="AO304"/>
      <c r="AS304"/>
      <c r="BC304" s="227"/>
      <c r="BD304" s="227"/>
      <c r="BE304" s="227"/>
      <c r="BF304" s="227"/>
      <c r="BG304" s="227"/>
      <c r="BH304" s="227"/>
      <c r="BI304" s="227"/>
      <c r="BJ304" s="227"/>
      <c r="BK304" s="227"/>
      <c r="BL304" s="227"/>
      <c r="BM304" s="227"/>
      <c r="BN304" s="227"/>
      <c r="BO304" s="227"/>
      <c r="BP304" s="227"/>
      <c r="BQ304" s="227"/>
    </row>
    <row r="305" spans="41:69" ht="12.75">
      <c r="AO305"/>
      <c r="AS305"/>
      <c r="BC305" s="227"/>
      <c r="BD305" s="227"/>
      <c r="BE305" s="227"/>
      <c r="BF305" s="227"/>
      <c r="BG305" s="227"/>
      <c r="BH305" s="227"/>
      <c r="BI305" s="227"/>
      <c r="BJ305" s="227"/>
      <c r="BK305" s="227"/>
      <c r="BL305" s="227"/>
      <c r="BM305" s="227"/>
      <c r="BN305" s="227"/>
      <c r="BO305" s="227"/>
      <c r="BP305" s="227"/>
      <c r="BQ305" s="227"/>
    </row>
    <row r="306" spans="41:69" ht="12.75">
      <c r="AO306"/>
      <c r="AS306"/>
      <c r="BC306" s="227"/>
      <c r="BD306" s="227"/>
      <c r="BE306" s="227"/>
      <c r="BF306" s="227"/>
      <c r="BG306" s="227"/>
      <c r="BH306" s="227"/>
      <c r="BI306" s="227"/>
      <c r="BJ306" s="227"/>
      <c r="BK306" s="227"/>
      <c r="BL306" s="227"/>
      <c r="BM306" s="227"/>
      <c r="BN306" s="227"/>
      <c r="BO306" s="227"/>
      <c r="BP306" s="227"/>
      <c r="BQ306" s="227"/>
    </row>
    <row r="307" spans="41:69" ht="12.75">
      <c r="AO307"/>
      <c r="AS307"/>
      <c r="BC307" s="227"/>
      <c r="BD307" s="227"/>
      <c r="BE307" s="227"/>
      <c r="BF307" s="227"/>
      <c r="BG307" s="227"/>
      <c r="BH307" s="227"/>
      <c r="BI307" s="227"/>
      <c r="BJ307" s="227"/>
      <c r="BK307" s="227"/>
      <c r="BL307" s="227"/>
      <c r="BM307" s="227"/>
      <c r="BN307" s="227"/>
      <c r="BO307" s="227"/>
      <c r="BP307" s="227"/>
      <c r="BQ307" s="227"/>
    </row>
    <row r="308" spans="41:69" ht="12.75">
      <c r="AO308"/>
      <c r="AS308"/>
      <c r="BC308" s="227"/>
      <c r="BD308" s="227"/>
      <c r="BE308" s="227"/>
      <c r="BF308" s="227"/>
      <c r="BG308" s="227"/>
      <c r="BH308" s="227"/>
      <c r="BI308" s="227"/>
      <c r="BJ308" s="227"/>
      <c r="BK308" s="227"/>
      <c r="BL308" s="227"/>
      <c r="BM308" s="227"/>
      <c r="BN308" s="227"/>
      <c r="BO308" s="227"/>
      <c r="BP308" s="227"/>
      <c r="BQ308" s="227"/>
    </row>
    <row r="309" spans="41:69" ht="12.75">
      <c r="AO309"/>
      <c r="AS309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  <c r="BN309" s="227"/>
      <c r="BO309" s="227"/>
      <c r="BP309" s="227"/>
      <c r="BQ309" s="227"/>
    </row>
    <row r="310" spans="41:69" ht="12.75">
      <c r="AO310"/>
      <c r="AS310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</row>
    <row r="311" spans="41:69" ht="12.75">
      <c r="AO311"/>
      <c r="AS311"/>
      <c r="BC311" s="227"/>
      <c r="BD311" s="227"/>
      <c r="BE311" s="227"/>
      <c r="BF311" s="227"/>
      <c r="BG311" s="227"/>
      <c r="BH311" s="227"/>
      <c r="BI311" s="227"/>
      <c r="BJ311" s="227"/>
      <c r="BK311" s="227"/>
      <c r="BL311" s="227"/>
      <c r="BM311" s="227"/>
      <c r="BN311" s="227"/>
      <c r="BO311" s="227"/>
      <c r="BP311" s="227"/>
      <c r="BQ311" s="227"/>
    </row>
    <row r="312" spans="41:69" ht="12.75">
      <c r="AO312"/>
      <c r="AS312"/>
      <c r="BC312" s="227"/>
      <c r="BD312" s="227"/>
      <c r="BE312" s="227"/>
      <c r="BF312" s="227"/>
      <c r="BG312" s="227"/>
      <c r="BH312" s="227"/>
      <c r="BI312" s="227"/>
      <c r="BJ312" s="227"/>
      <c r="BK312" s="227"/>
      <c r="BL312" s="227"/>
      <c r="BM312" s="227"/>
      <c r="BN312" s="227"/>
      <c r="BO312" s="227"/>
      <c r="BP312" s="227"/>
      <c r="BQ312" s="227"/>
    </row>
    <row r="313" spans="41:69" ht="12.75">
      <c r="AO313"/>
      <c r="AS313"/>
      <c r="BC313" s="227"/>
      <c r="BD313" s="227"/>
      <c r="BE313" s="227"/>
      <c r="BF313" s="227"/>
      <c r="BG313" s="227"/>
      <c r="BH313" s="227"/>
      <c r="BI313" s="227"/>
      <c r="BJ313" s="227"/>
      <c r="BK313" s="227"/>
      <c r="BL313" s="227"/>
      <c r="BM313" s="227"/>
      <c r="BN313" s="227"/>
      <c r="BO313" s="227"/>
      <c r="BP313" s="227"/>
      <c r="BQ313" s="227"/>
    </row>
    <row r="314" spans="41:69" ht="12.75">
      <c r="AO314"/>
      <c r="AS314"/>
      <c r="BC314" s="227"/>
      <c r="BD314" s="227"/>
      <c r="BE314" s="227"/>
      <c r="BF314" s="227"/>
      <c r="BG314" s="227"/>
      <c r="BH314" s="227"/>
      <c r="BI314" s="227"/>
      <c r="BJ314" s="227"/>
      <c r="BK314" s="227"/>
      <c r="BL314" s="227"/>
      <c r="BM314" s="227"/>
      <c r="BN314" s="227"/>
      <c r="BO314" s="227"/>
      <c r="BP314" s="227"/>
      <c r="BQ314" s="227"/>
    </row>
    <row r="315" spans="41:69" ht="12.75">
      <c r="AO315"/>
      <c r="AS315"/>
      <c r="BC315" s="227"/>
      <c r="BD315" s="227"/>
      <c r="BE315" s="227"/>
      <c r="BF315" s="227"/>
      <c r="BG315" s="227"/>
      <c r="BH315" s="227"/>
      <c r="BI315" s="227"/>
      <c r="BJ315" s="227"/>
      <c r="BK315" s="227"/>
      <c r="BL315" s="227"/>
      <c r="BM315" s="227"/>
      <c r="BN315" s="227"/>
      <c r="BO315" s="227"/>
      <c r="BP315" s="227"/>
      <c r="BQ315" s="227"/>
    </row>
    <row r="316" spans="41:69" ht="12.75">
      <c r="AO316"/>
      <c r="AS316"/>
      <c r="BC316" s="227"/>
      <c r="BD316" s="227"/>
      <c r="BE316" s="227"/>
      <c r="BF316" s="227"/>
      <c r="BG316" s="227"/>
      <c r="BH316" s="227"/>
      <c r="BI316" s="227"/>
      <c r="BJ316" s="227"/>
      <c r="BK316" s="227"/>
      <c r="BL316" s="227"/>
      <c r="BM316" s="227"/>
      <c r="BN316" s="227"/>
      <c r="BO316" s="227"/>
      <c r="BP316" s="227"/>
      <c r="BQ316" s="227"/>
    </row>
    <row r="317" spans="41:69" ht="12.75">
      <c r="AO317"/>
      <c r="AS317"/>
      <c r="BC317" s="227"/>
      <c r="BD317" s="227"/>
      <c r="BE317" s="227"/>
      <c r="BF317" s="227"/>
      <c r="BG317" s="227"/>
      <c r="BH317" s="227"/>
      <c r="BI317" s="227"/>
      <c r="BJ317" s="227"/>
      <c r="BK317" s="227"/>
      <c r="BL317" s="227"/>
      <c r="BM317" s="227"/>
      <c r="BN317" s="227"/>
      <c r="BO317" s="227"/>
      <c r="BP317" s="227"/>
      <c r="BQ317" s="227"/>
    </row>
    <row r="318" spans="41:69" ht="12.75">
      <c r="AO318"/>
      <c r="AS318"/>
      <c r="BC318" s="227"/>
      <c r="BD318" s="227"/>
      <c r="BE318" s="227"/>
      <c r="BF318" s="227"/>
      <c r="BG318" s="227"/>
      <c r="BH318" s="227"/>
      <c r="BI318" s="227"/>
      <c r="BJ318" s="227"/>
      <c r="BK318" s="227"/>
      <c r="BL318" s="227"/>
      <c r="BM318" s="227"/>
      <c r="BN318" s="227"/>
      <c r="BO318" s="227"/>
      <c r="BP318" s="227"/>
      <c r="BQ318" s="227"/>
    </row>
    <row r="319" spans="41:69" ht="12.75">
      <c r="AO319"/>
      <c r="AS319"/>
      <c r="BC319" s="227"/>
      <c r="BD319" s="227"/>
      <c r="BE319" s="227"/>
      <c r="BF319" s="227"/>
      <c r="BG319" s="227"/>
      <c r="BH319" s="227"/>
      <c r="BI319" s="227"/>
      <c r="BJ319" s="227"/>
      <c r="BK319" s="227"/>
      <c r="BL319" s="227"/>
      <c r="BM319" s="227"/>
      <c r="BN319" s="227"/>
      <c r="BO319" s="227"/>
      <c r="BP319" s="227"/>
      <c r="BQ319" s="227"/>
    </row>
    <row r="320" spans="41:69" ht="12.75">
      <c r="AO320"/>
      <c r="AS320"/>
      <c r="BC320" s="227"/>
      <c r="BD320" s="227"/>
      <c r="BE320" s="227"/>
      <c r="BF320" s="227"/>
      <c r="BG320" s="227"/>
      <c r="BH320" s="227"/>
      <c r="BI320" s="227"/>
      <c r="BJ320" s="227"/>
      <c r="BK320" s="227"/>
      <c r="BL320" s="227"/>
      <c r="BM320" s="227"/>
      <c r="BN320" s="227"/>
      <c r="BO320" s="227"/>
      <c r="BP320" s="227"/>
      <c r="BQ320" s="227"/>
    </row>
    <row r="321" spans="41:69" ht="12.75">
      <c r="AO321"/>
      <c r="AS321"/>
      <c r="BC321" s="227"/>
      <c r="BD321" s="227"/>
      <c r="BE321" s="227"/>
      <c r="BF321" s="227"/>
      <c r="BG321" s="227"/>
      <c r="BH321" s="227"/>
      <c r="BI321" s="227"/>
      <c r="BJ321" s="227"/>
      <c r="BK321" s="227"/>
      <c r="BL321" s="227"/>
      <c r="BM321" s="227"/>
      <c r="BN321" s="227"/>
      <c r="BO321" s="227"/>
      <c r="BP321" s="227"/>
      <c r="BQ321" s="227"/>
    </row>
    <row r="322" spans="41:69" ht="12.75">
      <c r="AO322"/>
      <c r="AS322"/>
      <c r="BC322" s="227"/>
      <c r="BD322" s="227"/>
      <c r="BE322" s="227"/>
      <c r="BF322" s="227"/>
      <c r="BG322" s="227"/>
      <c r="BH322" s="227"/>
      <c r="BI322" s="227"/>
      <c r="BJ322" s="227"/>
      <c r="BK322" s="227"/>
      <c r="BL322" s="227"/>
      <c r="BM322" s="227"/>
      <c r="BN322" s="227"/>
      <c r="BO322" s="227"/>
      <c r="BP322" s="227"/>
      <c r="BQ322" s="227"/>
    </row>
    <row r="323" spans="41:69" ht="12.75">
      <c r="AO323"/>
      <c r="AS323"/>
      <c r="BC323" s="227"/>
      <c r="BD323" s="227"/>
      <c r="BE323" s="227"/>
      <c r="BF323" s="227"/>
      <c r="BG323" s="227"/>
      <c r="BH323" s="227"/>
      <c r="BI323" s="227"/>
      <c r="BJ323" s="227"/>
      <c r="BK323" s="227"/>
      <c r="BL323" s="227"/>
      <c r="BM323" s="227"/>
      <c r="BN323" s="227"/>
      <c r="BO323" s="227"/>
      <c r="BP323" s="227"/>
      <c r="BQ323" s="227"/>
    </row>
    <row r="324" spans="41:69" ht="12.75">
      <c r="AO324"/>
      <c r="AS324"/>
      <c r="BC324" s="227"/>
      <c r="BD324" s="227"/>
      <c r="BE324" s="227"/>
      <c r="BF324" s="227"/>
      <c r="BG324" s="227"/>
      <c r="BH324" s="227"/>
      <c r="BI324" s="227"/>
      <c r="BJ324" s="227"/>
      <c r="BK324" s="227"/>
      <c r="BL324" s="227"/>
      <c r="BM324" s="227"/>
      <c r="BN324" s="227"/>
      <c r="BO324" s="227"/>
      <c r="BP324" s="227"/>
      <c r="BQ324" s="227"/>
    </row>
    <row r="325" spans="41:69" ht="12.75">
      <c r="AO325"/>
      <c r="AS325"/>
      <c r="BC325" s="227"/>
      <c r="BD325" s="227"/>
      <c r="BE325" s="227"/>
      <c r="BF325" s="227"/>
      <c r="BG325" s="227"/>
      <c r="BH325" s="227"/>
      <c r="BI325" s="227"/>
      <c r="BJ325" s="227"/>
      <c r="BK325" s="227"/>
      <c r="BL325" s="227"/>
      <c r="BM325" s="227"/>
      <c r="BN325" s="227"/>
      <c r="BO325" s="227"/>
      <c r="BP325" s="227"/>
      <c r="BQ325" s="227"/>
    </row>
    <row r="326" spans="41:69" ht="12.75">
      <c r="AO326"/>
      <c r="AS326"/>
      <c r="BC326" s="227"/>
      <c r="BD326" s="227"/>
      <c r="BE326" s="227"/>
      <c r="BF326" s="227"/>
      <c r="BG326" s="227"/>
      <c r="BH326" s="227"/>
      <c r="BI326" s="227"/>
      <c r="BJ326" s="227"/>
      <c r="BK326" s="227"/>
      <c r="BL326" s="227"/>
      <c r="BM326" s="227"/>
      <c r="BN326" s="227"/>
      <c r="BO326" s="227"/>
      <c r="BP326" s="227"/>
      <c r="BQ326" s="227"/>
    </row>
    <row r="327" spans="41:69" ht="12.75">
      <c r="AO327"/>
      <c r="AS327"/>
      <c r="BC327" s="227"/>
      <c r="BD327" s="227"/>
      <c r="BE327" s="227"/>
      <c r="BF327" s="227"/>
      <c r="BG327" s="227"/>
      <c r="BH327" s="227"/>
      <c r="BI327" s="227"/>
      <c r="BJ327" s="227"/>
      <c r="BK327" s="227"/>
      <c r="BL327" s="227"/>
      <c r="BM327" s="227"/>
      <c r="BN327" s="227"/>
      <c r="BO327" s="227"/>
      <c r="BP327" s="227"/>
      <c r="BQ327" s="227"/>
    </row>
    <row r="328" spans="41:69" ht="12.75">
      <c r="AO328"/>
      <c r="AS328"/>
      <c r="BC328" s="227"/>
      <c r="BD328" s="227"/>
      <c r="BE328" s="227"/>
      <c r="BF328" s="227"/>
      <c r="BG328" s="227"/>
      <c r="BH328" s="227"/>
      <c r="BI328" s="227"/>
      <c r="BJ328" s="227"/>
      <c r="BK328" s="227"/>
      <c r="BL328" s="227"/>
      <c r="BM328" s="227"/>
      <c r="BN328" s="227"/>
      <c r="BO328" s="227"/>
      <c r="BP328" s="227"/>
      <c r="BQ328" s="227"/>
    </row>
    <row r="329" spans="41:69" ht="12.75">
      <c r="AO329"/>
      <c r="AS329"/>
      <c r="BC329" s="227"/>
      <c r="BD329" s="227"/>
      <c r="BE329" s="227"/>
      <c r="BF329" s="227"/>
      <c r="BG329" s="227"/>
      <c r="BH329" s="227"/>
      <c r="BI329" s="227"/>
      <c r="BJ329" s="227"/>
      <c r="BK329" s="227"/>
      <c r="BL329" s="227"/>
      <c r="BM329" s="227"/>
      <c r="BN329" s="227"/>
      <c r="BO329" s="227"/>
      <c r="BP329" s="227"/>
      <c r="BQ329" s="227"/>
    </row>
    <row r="330" spans="41:69" ht="12.75">
      <c r="AO330"/>
      <c r="AS330"/>
      <c r="BC330" s="227"/>
      <c r="BD330" s="227"/>
      <c r="BE330" s="227"/>
      <c r="BF330" s="227"/>
      <c r="BG330" s="227"/>
      <c r="BH330" s="227"/>
      <c r="BI330" s="227"/>
      <c r="BJ330" s="227"/>
      <c r="BK330" s="227"/>
      <c r="BL330" s="227"/>
      <c r="BM330" s="227"/>
      <c r="BN330" s="227"/>
      <c r="BO330" s="227"/>
      <c r="BP330" s="227"/>
      <c r="BQ330" s="227"/>
    </row>
    <row r="331" spans="41:69" ht="12.75">
      <c r="AO331"/>
      <c r="AS331"/>
      <c r="BC331" s="227"/>
      <c r="BD331" s="227"/>
      <c r="BE331" s="227"/>
      <c r="BF331" s="227"/>
      <c r="BG331" s="227"/>
      <c r="BH331" s="227"/>
      <c r="BI331" s="227"/>
      <c r="BJ331" s="227"/>
      <c r="BK331" s="227"/>
      <c r="BL331" s="227"/>
      <c r="BM331" s="227"/>
      <c r="BN331" s="227"/>
      <c r="BO331" s="227"/>
      <c r="BP331" s="227"/>
      <c r="BQ331" s="227"/>
    </row>
    <row r="332" spans="41:69" ht="12.75">
      <c r="AO332"/>
      <c r="AS332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  <c r="BN332" s="227"/>
      <c r="BO332" s="227"/>
      <c r="BP332" s="227"/>
      <c r="BQ332" s="227"/>
    </row>
    <row r="333" spans="41:69" ht="12.75">
      <c r="AO333"/>
      <c r="AS333"/>
      <c r="BC333" s="227"/>
      <c r="BD333" s="227"/>
      <c r="BE333" s="227"/>
      <c r="BF333" s="227"/>
      <c r="BG333" s="227"/>
      <c r="BH333" s="227"/>
      <c r="BI333" s="227"/>
      <c r="BJ333" s="227"/>
      <c r="BK333" s="227"/>
      <c r="BL333" s="227"/>
      <c r="BM333" s="227"/>
      <c r="BN333" s="227"/>
      <c r="BO333" s="227"/>
      <c r="BP333" s="227"/>
      <c r="BQ333" s="227"/>
    </row>
    <row r="334" spans="41:69" ht="12.75">
      <c r="AO334"/>
      <c r="AS334"/>
      <c r="BC334" s="227"/>
      <c r="BD334" s="227"/>
      <c r="BE334" s="227"/>
      <c r="BF334" s="227"/>
      <c r="BG334" s="227"/>
      <c r="BH334" s="227"/>
      <c r="BI334" s="227"/>
      <c r="BJ334" s="227"/>
      <c r="BK334" s="227"/>
      <c r="BL334" s="227"/>
      <c r="BM334" s="227"/>
      <c r="BN334" s="227"/>
      <c r="BO334" s="227"/>
      <c r="BP334" s="227"/>
      <c r="BQ334" s="227"/>
    </row>
    <row r="335" spans="41:69" ht="12.75">
      <c r="AO335"/>
      <c r="AS335"/>
      <c r="BC335" s="227"/>
      <c r="BD335" s="227"/>
      <c r="BE335" s="227"/>
      <c r="BF335" s="227"/>
      <c r="BG335" s="227"/>
      <c r="BH335" s="227"/>
      <c r="BI335" s="227"/>
      <c r="BJ335" s="227"/>
      <c r="BK335" s="227"/>
      <c r="BL335" s="227"/>
      <c r="BM335" s="227"/>
      <c r="BN335" s="227"/>
      <c r="BO335" s="227"/>
      <c r="BP335" s="227"/>
      <c r="BQ335" s="227"/>
    </row>
    <row r="336" spans="41:69" ht="12.75">
      <c r="AO336"/>
      <c r="AS336"/>
      <c r="BC336" s="227"/>
      <c r="BD336" s="227"/>
      <c r="BE336" s="227"/>
      <c r="BF336" s="227"/>
      <c r="BG336" s="227"/>
      <c r="BH336" s="227"/>
      <c r="BI336" s="227"/>
      <c r="BJ336" s="227"/>
      <c r="BK336" s="227"/>
      <c r="BL336" s="227"/>
      <c r="BM336" s="227"/>
      <c r="BN336" s="227"/>
      <c r="BO336" s="227"/>
      <c r="BP336" s="227"/>
      <c r="BQ336" s="227"/>
    </row>
    <row r="337" spans="41:69" ht="12.75">
      <c r="AO337"/>
      <c r="AS337"/>
      <c r="BC337" s="227"/>
      <c r="BD337" s="227"/>
      <c r="BE337" s="227"/>
      <c r="BF337" s="227"/>
      <c r="BG337" s="227"/>
      <c r="BH337" s="227"/>
      <c r="BI337" s="227"/>
      <c r="BJ337" s="227"/>
      <c r="BK337" s="227"/>
      <c r="BL337" s="227"/>
      <c r="BM337" s="227"/>
      <c r="BN337" s="227"/>
      <c r="BO337" s="227"/>
      <c r="BP337" s="227"/>
      <c r="BQ337" s="227"/>
    </row>
    <row r="338" spans="41:69" ht="12.75">
      <c r="AO338"/>
      <c r="AS338"/>
      <c r="BC338" s="227"/>
      <c r="BD338" s="227"/>
      <c r="BE338" s="227"/>
      <c r="BF338" s="227"/>
      <c r="BG338" s="227"/>
      <c r="BH338" s="227"/>
      <c r="BI338" s="227"/>
      <c r="BJ338" s="227"/>
      <c r="BK338" s="227"/>
      <c r="BL338" s="227"/>
      <c r="BM338" s="227"/>
      <c r="BN338" s="227"/>
      <c r="BO338" s="227"/>
      <c r="BP338" s="227"/>
      <c r="BQ338" s="227"/>
    </row>
    <row r="339" spans="41:69" ht="12.75">
      <c r="AO339"/>
      <c r="AS339"/>
      <c r="BC339" s="227"/>
      <c r="BD339" s="227"/>
      <c r="BE339" s="227"/>
      <c r="BF339" s="227"/>
      <c r="BG339" s="227"/>
      <c r="BH339" s="227"/>
      <c r="BI339" s="227"/>
      <c r="BJ339" s="227"/>
      <c r="BK339" s="227"/>
      <c r="BL339" s="227"/>
      <c r="BM339" s="227"/>
      <c r="BN339" s="227"/>
      <c r="BO339" s="227"/>
      <c r="BP339" s="227"/>
      <c r="BQ339" s="227"/>
    </row>
    <row r="340" spans="41:69" ht="12.75">
      <c r="AO340"/>
      <c r="AS340"/>
      <c r="BC340" s="227"/>
      <c r="BD340" s="227"/>
      <c r="BE340" s="227"/>
      <c r="BF340" s="227"/>
      <c r="BG340" s="227"/>
      <c r="BH340" s="227"/>
      <c r="BI340" s="227"/>
      <c r="BJ340" s="227"/>
      <c r="BK340" s="227"/>
      <c r="BL340" s="227"/>
      <c r="BM340" s="227"/>
      <c r="BN340" s="227"/>
      <c r="BO340" s="227"/>
      <c r="BP340" s="227"/>
      <c r="BQ340" s="227"/>
    </row>
    <row r="341" spans="41:69" ht="12.75">
      <c r="AO341"/>
      <c r="AS341"/>
      <c r="BC341" s="227"/>
      <c r="BD341" s="227"/>
      <c r="BE341" s="227"/>
      <c r="BF341" s="227"/>
      <c r="BG341" s="227"/>
      <c r="BH341" s="227"/>
      <c r="BI341" s="227"/>
      <c r="BJ341" s="227"/>
      <c r="BK341" s="227"/>
      <c r="BL341" s="227"/>
      <c r="BM341" s="227"/>
      <c r="BN341" s="227"/>
      <c r="BO341" s="227"/>
      <c r="BP341" s="227"/>
      <c r="BQ341" s="227"/>
    </row>
    <row r="342" spans="41:69" ht="12.75">
      <c r="AO342"/>
      <c r="AS342"/>
      <c r="BC342" s="227"/>
      <c r="BD342" s="227"/>
      <c r="BE342" s="227"/>
      <c r="BF342" s="227"/>
      <c r="BG342" s="227"/>
      <c r="BH342" s="227"/>
      <c r="BI342" s="227"/>
      <c r="BJ342" s="227"/>
      <c r="BK342" s="227"/>
      <c r="BL342" s="227"/>
      <c r="BM342" s="227"/>
      <c r="BN342" s="227"/>
      <c r="BO342" s="227"/>
      <c r="BP342" s="227"/>
      <c r="BQ342" s="227"/>
    </row>
    <row r="343" spans="41:69" ht="12.75">
      <c r="AO343"/>
      <c r="AS343"/>
      <c r="BC343" s="227"/>
      <c r="BD343" s="227"/>
      <c r="BE343" s="227"/>
      <c r="BF343" s="227"/>
      <c r="BG343" s="227"/>
      <c r="BH343" s="227"/>
      <c r="BI343" s="227"/>
      <c r="BJ343" s="227"/>
      <c r="BK343" s="227"/>
      <c r="BL343" s="227"/>
      <c r="BM343" s="227"/>
      <c r="BN343" s="227"/>
      <c r="BO343" s="227"/>
      <c r="BP343" s="227"/>
      <c r="BQ343" s="227"/>
    </row>
    <row r="344" spans="41:69" ht="12.75">
      <c r="AO344"/>
      <c r="AS344"/>
      <c r="BC344" s="227"/>
      <c r="BD344" s="227"/>
      <c r="BE344" s="227"/>
      <c r="BF344" s="227"/>
      <c r="BG344" s="227"/>
      <c r="BH344" s="227"/>
      <c r="BI344" s="227"/>
      <c r="BJ344" s="227"/>
      <c r="BK344" s="227"/>
      <c r="BL344" s="227"/>
      <c r="BM344" s="227"/>
      <c r="BN344" s="227"/>
      <c r="BO344" s="227"/>
      <c r="BP344" s="227"/>
      <c r="BQ344" s="227"/>
    </row>
    <row r="345" spans="41:69" ht="12.75">
      <c r="AO345"/>
      <c r="AS345"/>
      <c r="BC345" s="227"/>
      <c r="BD345" s="227"/>
      <c r="BE345" s="227"/>
      <c r="BF345" s="227"/>
      <c r="BG345" s="227"/>
      <c r="BH345" s="227"/>
      <c r="BI345" s="227"/>
      <c r="BJ345" s="227"/>
      <c r="BK345" s="227"/>
      <c r="BL345" s="227"/>
      <c r="BM345" s="227"/>
      <c r="BN345" s="227"/>
      <c r="BO345" s="227"/>
      <c r="BP345" s="227"/>
      <c r="BQ345" s="227"/>
    </row>
    <row r="346" spans="41:69" ht="12.75">
      <c r="AO346"/>
      <c r="AS346"/>
      <c r="BC346" s="227"/>
      <c r="BD346" s="227"/>
      <c r="BE346" s="227"/>
      <c r="BF346" s="227"/>
      <c r="BG346" s="227"/>
      <c r="BH346" s="227"/>
      <c r="BI346" s="227"/>
      <c r="BJ346" s="227"/>
      <c r="BK346" s="227"/>
      <c r="BL346" s="227"/>
      <c r="BM346" s="227"/>
      <c r="BN346" s="227"/>
      <c r="BO346" s="227"/>
      <c r="BP346" s="227"/>
      <c r="BQ346" s="227"/>
    </row>
    <row r="347" spans="41:69" ht="12.75">
      <c r="AO347"/>
      <c r="AS347"/>
      <c r="BC347" s="227"/>
      <c r="BD347" s="227"/>
      <c r="BE347" s="227"/>
      <c r="BF347" s="227"/>
      <c r="BG347" s="227"/>
      <c r="BH347" s="227"/>
      <c r="BI347" s="227"/>
      <c r="BJ347" s="227"/>
      <c r="BK347" s="227"/>
      <c r="BL347" s="227"/>
      <c r="BM347" s="227"/>
      <c r="BN347" s="227"/>
      <c r="BO347" s="227"/>
      <c r="BP347" s="227"/>
      <c r="BQ347" s="227"/>
    </row>
    <row r="348" spans="41:69" ht="12.75">
      <c r="AO348"/>
      <c r="AS348"/>
      <c r="BC348" s="227"/>
      <c r="BD348" s="227"/>
      <c r="BE348" s="227"/>
      <c r="BF348" s="227"/>
      <c r="BG348" s="227"/>
      <c r="BH348" s="227"/>
      <c r="BI348" s="227"/>
      <c r="BJ348" s="227"/>
      <c r="BK348" s="227"/>
      <c r="BL348" s="227"/>
      <c r="BM348" s="227"/>
      <c r="BN348" s="227"/>
      <c r="BO348" s="227"/>
      <c r="BP348" s="227"/>
      <c r="BQ348" s="227"/>
    </row>
    <row r="349" spans="41:69" ht="12.75">
      <c r="AO349"/>
      <c r="AS349"/>
      <c r="BC349" s="227"/>
      <c r="BD349" s="227"/>
      <c r="BE349" s="227"/>
      <c r="BF349" s="227"/>
      <c r="BG349" s="227"/>
      <c r="BH349" s="227"/>
      <c r="BI349" s="227"/>
      <c r="BJ349" s="227"/>
      <c r="BK349" s="227"/>
      <c r="BL349" s="227"/>
      <c r="BM349" s="227"/>
      <c r="BN349" s="227"/>
      <c r="BO349" s="227"/>
      <c r="BP349" s="227"/>
      <c r="BQ349" s="227"/>
    </row>
    <row r="350" spans="41:69" ht="12.75">
      <c r="AO350"/>
      <c r="AS350"/>
      <c r="BC350" s="227"/>
      <c r="BD350" s="227"/>
      <c r="BE350" s="227"/>
      <c r="BF350" s="227"/>
      <c r="BG350" s="227"/>
      <c r="BH350" s="227"/>
      <c r="BI350" s="227"/>
      <c r="BJ350" s="227"/>
      <c r="BK350" s="227"/>
      <c r="BL350" s="227"/>
      <c r="BM350" s="227"/>
      <c r="BN350" s="227"/>
      <c r="BO350" s="227"/>
      <c r="BP350" s="227"/>
      <c r="BQ350" s="227"/>
    </row>
    <row r="351" spans="41:69" ht="12.75">
      <c r="AO351"/>
      <c r="AS351"/>
      <c r="BC351" s="227"/>
      <c r="BD351" s="227"/>
      <c r="BE351" s="227"/>
      <c r="BF351" s="227"/>
      <c r="BG351" s="227"/>
      <c r="BH351" s="227"/>
      <c r="BI351" s="227"/>
      <c r="BJ351" s="227"/>
      <c r="BK351" s="227"/>
      <c r="BL351" s="227"/>
      <c r="BM351" s="227"/>
      <c r="BN351" s="227"/>
      <c r="BO351" s="227"/>
      <c r="BP351" s="227"/>
      <c r="BQ351" s="227"/>
    </row>
    <row r="352" spans="41:69" ht="12.75">
      <c r="AO352"/>
      <c r="AS352"/>
      <c r="BC352" s="227"/>
      <c r="BD352" s="227"/>
      <c r="BE352" s="227"/>
      <c r="BF352" s="227"/>
      <c r="BG352" s="227"/>
      <c r="BH352" s="227"/>
      <c r="BI352" s="227"/>
      <c r="BJ352" s="227"/>
      <c r="BK352" s="227"/>
      <c r="BL352" s="227"/>
      <c r="BM352" s="227"/>
      <c r="BN352" s="227"/>
      <c r="BO352" s="227"/>
      <c r="BP352" s="227"/>
      <c r="BQ352" s="227"/>
    </row>
    <row r="353" spans="41:69" ht="12.75">
      <c r="AO353"/>
      <c r="AS353"/>
      <c r="BC353" s="227"/>
      <c r="BD353" s="227"/>
      <c r="BE353" s="227"/>
      <c r="BF353" s="227"/>
      <c r="BG353" s="227"/>
      <c r="BH353" s="227"/>
      <c r="BI353" s="227"/>
      <c r="BJ353" s="227"/>
      <c r="BK353" s="227"/>
      <c r="BL353" s="227"/>
      <c r="BM353" s="227"/>
      <c r="BN353" s="227"/>
      <c r="BO353" s="227"/>
      <c r="BP353" s="227"/>
      <c r="BQ353" s="227"/>
    </row>
    <row r="354" spans="41:69" ht="12.75">
      <c r="AO354"/>
      <c r="AS354"/>
      <c r="BC354" s="227"/>
      <c r="BD354" s="227"/>
      <c r="BE354" s="227"/>
      <c r="BF354" s="227"/>
      <c r="BG354" s="227"/>
      <c r="BH354" s="227"/>
      <c r="BI354" s="227"/>
      <c r="BJ354" s="227"/>
      <c r="BK354" s="227"/>
      <c r="BL354" s="227"/>
      <c r="BM354" s="227"/>
      <c r="BN354" s="227"/>
      <c r="BO354" s="227"/>
      <c r="BP354" s="227"/>
      <c r="BQ354" s="227"/>
    </row>
    <row r="355" spans="41:69" ht="12.75">
      <c r="AO355"/>
      <c r="AS355"/>
      <c r="BC355" s="227"/>
      <c r="BD355" s="227"/>
      <c r="BE355" s="227"/>
      <c r="BF355" s="227"/>
      <c r="BG355" s="227"/>
      <c r="BH355" s="227"/>
      <c r="BI355" s="227"/>
      <c r="BJ355" s="227"/>
      <c r="BK355" s="227"/>
      <c r="BL355" s="227"/>
      <c r="BM355" s="227"/>
      <c r="BN355" s="227"/>
      <c r="BO355" s="227"/>
      <c r="BP355" s="227"/>
      <c r="BQ355" s="227"/>
    </row>
    <row r="356" spans="41:69" ht="12.75">
      <c r="AO356"/>
      <c r="AS356"/>
      <c r="BC356" s="227"/>
      <c r="BD356" s="227"/>
      <c r="BE356" s="227"/>
      <c r="BF356" s="227"/>
      <c r="BG356" s="227"/>
      <c r="BH356" s="227"/>
      <c r="BI356" s="227"/>
      <c r="BJ356" s="227"/>
      <c r="BK356" s="227"/>
      <c r="BL356" s="227"/>
      <c r="BM356" s="227"/>
      <c r="BN356" s="227"/>
      <c r="BO356" s="227"/>
      <c r="BP356" s="227"/>
      <c r="BQ356" s="227"/>
    </row>
    <row r="357" spans="41:69" ht="12.75">
      <c r="AO357"/>
      <c r="AS357"/>
      <c r="BC357" s="227"/>
      <c r="BD357" s="227"/>
      <c r="BE357" s="227"/>
      <c r="BF357" s="227"/>
      <c r="BG357" s="227"/>
      <c r="BH357" s="227"/>
      <c r="BI357" s="227"/>
      <c r="BJ357" s="227"/>
      <c r="BK357" s="227"/>
      <c r="BL357" s="227"/>
      <c r="BM357" s="227"/>
      <c r="BN357" s="227"/>
      <c r="BO357" s="227"/>
      <c r="BP357" s="227"/>
      <c r="BQ357" s="227"/>
    </row>
    <row r="358" spans="41:69" ht="12.75">
      <c r="AO358"/>
      <c r="AS358"/>
      <c r="BC358" s="227"/>
      <c r="BD358" s="227"/>
      <c r="BE358" s="227"/>
      <c r="BF358" s="227"/>
      <c r="BG358" s="227"/>
      <c r="BH358" s="227"/>
      <c r="BI358" s="227"/>
      <c r="BJ358" s="227"/>
      <c r="BK358" s="227"/>
      <c r="BL358" s="227"/>
      <c r="BM358" s="227"/>
      <c r="BN358" s="227"/>
      <c r="BO358" s="227"/>
      <c r="BP358" s="227"/>
      <c r="BQ358" s="227"/>
    </row>
    <row r="359" spans="41:69" ht="12.75">
      <c r="AO359"/>
      <c r="AS359"/>
      <c r="BC359" s="227"/>
      <c r="BD359" s="227"/>
      <c r="BE359" s="227"/>
      <c r="BF359" s="227"/>
      <c r="BG359" s="227"/>
      <c r="BH359" s="227"/>
      <c r="BI359" s="227"/>
      <c r="BJ359" s="227"/>
      <c r="BK359" s="227"/>
      <c r="BL359" s="227"/>
      <c r="BM359" s="227"/>
      <c r="BN359" s="227"/>
      <c r="BO359" s="227"/>
      <c r="BP359" s="227"/>
      <c r="BQ359" s="227"/>
    </row>
    <row r="360" spans="41:69" ht="12.75">
      <c r="AO360"/>
      <c r="AS360"/>
      <c r="BC360" s="227"/>
      <c r="BD360" s="227"/>
      <c r="BE360" s="227"/>
      <c r="BF360" s="227"/>
      <c r="BG360" s="227"/>
      <c r="BH360" s="227"/>
      <c r="BI360" s="227"/>
      <c r="BJ360" s="227"/>
      <c r="BK360" s="227"/>
      <c r="BL360" s="227"/>
      <c r="BM360" s="227"/>
      <c r="BN360" s="227"/>
      <c r="BO360" s="227"/>
      <c r="BP360" s="227"/>
      <c r="BQ360" s="227"/>
    </row>
    <row r="361" spans="41:69" ht="12.75">
      <c r="AO361"/>
      <c r="AS361"/>
      <c r="BC361" s="227"/>
      <c r="BD361" s="227"/>
      <c r="BE361" s="227"/>
      <c r="BF361" s="227"/>
      <c r="BG361" s="227"/>
      <c r="BH361" s="227"/>
      <c r="BI361" s="227"/>
      <c r="BJ361" s="227"/>
      <c r="BK361" s="227"/>
      <c r="BL361" s="227"/>
      <c r="BM361" s="227"/>
      <c r="BN361" s="227"/>
      <c r="BO361" s="227"/>
      <c r="BP361" s="227"/>
      <c r="BQ361" s="227"/>
    </row>
    <row r="362" spans="41:69" ht="12.75">
      <c r="AO362"/>
      <c r="AS362"/>
      <c r="BC362" s="227"/>
      <c r="BD362" s="227"/>
      <c r="BE362" s="227"/>
      <c r="BF362" s="227"/>
      <c r="BG362" s="227"/>
      <c r="BH362" s="227"/>
      <c r="BI362" s="227"/>
      <c r="BJ362" s="227"/>
      <c r="BK362" s="227"/>
      <c r="BL362" s="227"/>
      <c r="BM362" s="227"/>
      <c r="BN362" s="227"/>
      <c r="BO362" s="227"/>
      <c r="BP362" s="227"/>
      <c r="BQ362" s="227"/>
    </row>
    <row r="363" spans="41:69" ht="12.75">
      <c r="AO363"/>
      <c r="AS363"/>
      <c r="BC363" s="227"/>
      <c r="BD363" s="227"/>
      <c r="BE363" s="227"/>
      <c r="BF363" s="227"/>
      <c r="BG363" s="227"/>
      <c r="BH363" s="227"/>
      <c r="BI363" s="227"/>
      <c r="BJ363" s="227"/>
      <c r="BK363" s="227"/>
      <c r="BL363" s="227"/>
      <c r="BM363" s="227"/>
      <c r="BN363" s="227"/>
      <c r="BO363" s="227"/>
      <c r="BP363" s="227"/>
      <c r="BQ363" s="227"/>
    </row>
    <row r="364" spans="41:69" ht="12.75">
      <c r="AO364"/>
      <c r="AS364"/>
      <c r="BC364" s="227"/>
      <c r="BD364" s="227"/>
      <c r="BE364" s="227"/>
      <c r="BF364" s="227"/>
      <c r="BG364" s="227"/>
      <c r="BH364" s="227"/>
      <c r="BI364" s="227"/>
      <c r="BJ364" s="227"/>
      <c r="BK364" s="227"/>
      <c r="BL364" s="227"/>
      <c r="BM364" s="227"/>
      <c r="BN364" s="227"/>
      <c r="BO364" s="227"/>
      <c r="BP364" s="227"/>
      <c r="BQ364" s="227"/>
    </row>
    <row r="365" spans="41:69" ht="12.75">
      <c r="AO365"/>
      <c r="AS365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227"/>
      <c r="BM365" s="227"/>
      <c r="BN365" s="227"/>
      <c r="BO365" s="227"/>
      <c r="BP365" s="227"/>
      <c r="BQ365" s="227"/>
    </row>
    <row r="366" spans="41:69" ht="12.75">
      <c r="AO366"/>
      <c r="AS366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  <c r="BN366" s="227"/>
      <c r="BO366" s="227"/>
      <c r="BP366" s="227"/>
      <c r="BQ366" s="227"/>
    </row>
    <row r="367" spans="41:69" ht="12.75">
      <c r="AO367"/>
      <c r="AS367"/>
      <c r="BC367" s="227"/>
      <c r="BD367" s="227"/>
      <c r="BE367" s="227"/>
      <c r="BF367" s="227"/>
      <c r="BG367" s="227"/>
      <c r="BH367" s="227"/>
      <c r="BI367" s="227"/>
      <c r="BJ367" s="227"/>
      <c r="BK367" s="227"/>
      <c r="BL367" s="227"/>
      <c r="BM367" s="227"/>
      <c r="BN367" s="227"/>
      <c r="BO367" s="227"/>
      <c r="BP367" s="227"/>
      <c r="BQ367" s="227"/>
    </row>
    <row r="368" spans="41:69" ht="12.75">
      <c r="AO368"/>
      <c r="AS368"/>
      <c r="BC368" s="227"/>
      <c r="BD368" s="227"/>
      <c r="BE368" s="227"/>
      <c r="BF368" s="227"/>
      <c r="BG368" s="227"/>
      <c r="BH368" s="227"/>
      <c r="BI368" s="227"/>
      <c r="BJ368" s="227"/>
      <c r="BK368" s="227"/>
      <c r="BL368" s="227"/>
      <c r="BM368" s="227"/>
      <c r="BN368" s="227"/>
      <c r="BO368" s="227"/>
      <c r="BP368" s="227"/>
      <c r="BQ368" s="227"/>
    </row>
    <row r="369" spans="41:69" ht="12.75">
      <c r="AO369"/>
      <c r="AS369"/>
      <c r="BC369" s="227"/>
      <c r="BD369" s="227"/>
      <c r="BE369" s="227"/>
      <c r="BF369" s="227"/>
      <c r="BG369" s="227"/>
      <c r="BH369" s="227"/>
      <c r="BI369" s="227"/>
      <c r="BJ369" s="227"/>
      <c r="BK369" s="227"/>
      <c r="BL369" s="227"/>
      <c r="BM369" s="227"/>
      <c r="BN369" s="227"/>
      <c r="BO369" s="227"/>
      <c r="BP369" s="227"/>
      <c r="BQ369" s="227"/>
    </row>
    <row r="370" spans="41:69" ht="12.75">
      <c r="AO370"/>
      <c r="AS370"/>
      <c r="BC370" s="227"/>
      <c r="BD370" s="227"/>
      <c r="BE370" s="227"/>
      <c r="BF370" s="227"/>
      <c r="BG370" s="227"/>
      <c r="BH370" s="227"/>
      <c r="BI370" s="227"/>
      <c r="BJ370" s="227"/>
      <c r="BK370" s="227"/>
      <c r="BL370" s="227"/>
      <c r="BM370" s="227"/>
      <c r="BN370" s="227"/>
      <c r="BO370" s="227"/>
      <c r="BP370" s="227"/>
      <c r="BQ370" s="227"/>
    </row>
    <row r="371" spans="41:69" ht="12.75">
      <c r="AO371"/>
      <c r="AS371"/>
      <c r="BC371" s="227"/>
      <c r="BD371" s="227"/>
      <c r="BE371" s="227"/>
      <c r="BF371" s="227"/>
      <c r="BG371" s="227"/>
      <c r="BH371" s="227"/>
      <c r="BI371" s="227"/>
      <c r="BJ371" s="227"/>
      <c r="BK371" s="227"/>
      <c r="BL371" s="227"/>
      <c r="BM371" s="227"/>
      <c r="BN371" s="227"/>
      <c r="BO371" s="227"/>
      <c r="BP371" s="227"/>
      <c r="BQ371" s="227"/>
    </row>
    <row r="372" spans="41:69" ht="12.75">
      <c r="AO372"/>
      <c r="AS372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  <c r="BN372" s="227"/>
      <c r="BO372" s="227"/>
      <c r="BP372" s="227"/>
      <c r="BQ372" s="227"/>
    </row>
    <row r="373" spans="41:69" ht="12.75">
      <c r="AO373"/>
      <c r="AS373"/>
      <c r="BC373" s="227"/>
      <c r="BD373" s="227"/>
      <c r="BE373" s="227"/>
      <c r="BF373" s="227"/>
      <c r="BG373" s="227"/>
      <c r="BH373" s="227"/>
      <c r="BI373" s="227"/>
      <c r="BJ373" s="227"/>
      <c r="BK373" s="227"/>
      <c r="BL373" s="227"/>
      <c r="BM373" s="227"/>
      <c r="BN373" s="227"/>
      <c r="BO373" s="227"/>
      <c r="BP373" s="227"/>
      <c r="BQ373" s="227"/>
    </row>
    <row r="374" spans="41:69" ht="12.75">
      <c r="AO374"/>
      <c r="AS374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</row>
    <row r="375" spans="41:69" ht="12.75">
      <c r="AO375"/>
      <c r="AS375"/>
      <c r="BC375" s="227"/>
      <c r="BD375" s="227"/>
      <c r="BE375" s="227"/>
      <c r="BF375" s="227"/>
      <c r="BG375" s="227"/>
      <c r="BH375" s="227"/>
      <c r="BI375" s="227"/>
      <c r="BJ375" s="227"/>
      <c r="BK375" s="227"/>
      <c r="BL375" s="227"/>
      <c r="BM375" s="227"/>
      <c r="BN375" s="227"/>
      <c r="BO375" s="227"/>
      <c r="BP375" s="227"/>
      <c r="BQ375" s="227"/>
    </row>
    <row r="376" spans="41:69" ht="12.75">
      <c r="AO376"/>
      <c r="AS376"/>
      <c r="BC376" s="227"/>
      <c r="BD376" s="227"/>
      <c r="BE376" s="227"/>
      <c r="BF376" s="227"/>
      <c r="BG376" s="227"/>
      <c r="BH376" s="227"/>
      <c r="BI376" s="227"/>
      <c r="BJ376" s="227"/>
      <c r="BK376" s="227"/>
      <c r="BL376" s="227"/>
      <c r="BM376" s="227"/>
      <c r="BN376" s="227"/>
      <c r="BO376" s="227"/>
      <c r="BP376" s="227"/>
      <c r="BQ376" s="227"/>
    </row>
    <row r="377" spans="41:69" ht="12.75">
      <c r="AO377"/>
      <c r="AS377"/>
      <c r="BC377" s="227"/>
      <c r="BD377" s="227"/>
      <c r="BE377" s="227"/>
      <c r="BF377" s="227"/>
      <c r="BG377" s="227"/>
      <c r="BH377" s="227"/>
      <c r="BI377" s="227"/>
      <c r="BJ377" s="227"/>
      <c r="BK377" s="227"/>
      <c r="BL377" s="227"/>
      <c r="BM377" s="227"/>
      <c r="BN377" s="227"/>
      <c r="BO377" s="227"/>
      <c r="BP377" s="227"/>
      <c r="BQ377" s="227"/>
    </row>
    <row r="378" spans="41:69" ht="12.75">
      <c r="AO378"/>
      <c r="AS378"/>
      <c r="BC378" s="227"/>
      <c r="BD378" s="227"/>
      <c r="BE378" s="227"/>
      <c r="BF378" s="227"/>
      <c r="BG378" s="227"/>
      <c r="BH378" s="227"/>
      <c r="BI378" s="227"/>
      <c r="BJ378" s="227"/>
      <c r="BK378" s="227"/>
      <c r="BL378" s="227"/>
      <c r="BM378" s="227"/>
      <c r="BN378" s="227"/>
      <c r="BO378" s="227"/>
      <c r="BP378" s="227"/>
      <c r="BQ378" s="227"/>
    </row>
    <row r="379" spans="41:69" ht="12.75">
      <c r="AO379"/>
      <c r="AS379"/>
      <c r="BC379" s="227"/>
      <c r="BD379" s="227"/>
      <c r="BE379" s="227"/>
      <c r="BF379" s="227"/>
      <c r="BG379" s="227"/>
      <c r="BH379" s="227"/>
      <c r="BI379" s="227"/>
      <c r="BJ379" s="227"/>
      <c r="BK379" s="227"/>
      <c r="BL379" s="227"/>
      <c r="BM379" s="227"/>
      <c r="BN379" s="227"/>
      <c r="BO379" s="227"/>
      <c r="BP379" s="227"/>
      <c r="BQ379" s="227"/>
    </row>
    <row r="380" spans="41:69" ht="12.75">
      <c r="AO380"/>
      <c r="AS380"/>
      <c r="BC380" s="227"/>
      <c r="BD380" s="227"/>
      <c r="BE380" s="227"/>
      <c r="BF380" s="227"/>
      <c r="BG380" s="227"/>
      <c r="BH380" s="227"/>
      <c r="BI380" s="227"/>
      <c r="BJ380" s="227"/>
      <c r="BK380" s="227"/>
      <c r="BL380" s="227"/>
      <c r="BM380" s="227"/>
      <c r="BN380" s="227"/>
      <c r="BO380" s="227"/>
      <c r="BP380" s="227"/>
      <c r="BQ380" s="227"/>
    </row>
    <row r="381" spans="41:69" ht="12.75">
      <c r="AO381"/>
      <c r="AS381"/>
      <c r="BC381" s="227"/>
      <c r="BD381" s="227"/>
      <c r="BE381" s="227"/>
      <c r="BF381" s="227"/>
      <c r="BG381" s="227"/>
      <c r="BH381" s="227"/>
      <c r="BI381" s="227"/>
      <c r="BJ381" s="227"/>
      <c r="BK381" s="227"/>
      <c r="BL381" s="227"/>
      <c r="BM381" s="227"/>
      <c r="BN381" s="227"/>
      <c r="BO381" s="227"/>
      <c r="BP381" s="227"/>
      <c r="BQ381" s="227"/>
    </row>
    <row r="382" spans="41:69" ht="12.75">
      <c r="AO382"/>
      <c r="AS382"/>
      <c r="BC382" s="227"/>
      <c r="BD382" s="227"/>
      <c r="BE382" s="227"/>
      <c r="BF382" s="227"/>
      <c r="BG382" s="227"/>
      <c r="BH382" s="227"/>
      <c r="BI382" s="227"/>
      <c r="BJ382" s="227"/>
      <c r="BK382" s="227"/>
      <c r="BL382" s="227"/>
      <c r="BM382" s="227"/>
      <c r="BN382" s="227"/>
      <c r="BO382" s="227"/>
      <c r="BP382" s="227"/>
      <c r="BQ382" s="227"/>
    </row>
    <row r="383" spans="41:69" ht="12.75">
      <c r="AO383"/>
      <c r="AS383"/>
      <c r="BC383" s="227"/>
      <c r="BD383" s="227"/>
      <c r="BE383" s="227"/>
      <c r="BF383" s="227"/>
      <c r="BG383" s="227"/>
      <c r="BH383" s="227"/>
      <c r="BI383" s="227"/>
      <c r="BJ383" s="227"/>
      <c r="BK383" s="227"/>
      <c r="BL383" s="227"/>
      <c r="BM383" s="227"/>
      <c r="BN383" s="227"/>
      <c r="BO383" s="227"/>
      <c r="BP383" s="227"/>
      <c r="BQ383" s="227"/>
    </row>
    <row r="384" spans="41:69" ht="12.75">
      <c r="AO384"/>
      <c r="AS384"/>
      <c r="BC384" s="227"/>
      <c r="BD384" s="227"/>
      <c r="BE384" s="227"/>
      <c r="BF384" s="227"/>
      <c r="BG384" s="227"/>
      <c r="BH384" s="227"/>
      <c r="BI384" s="227"/>
      <c r="BJ384" s="227"/>
      <c r="BK384" s="227"/>
      <c r="BL384" s="227"/>
      <c r="BM384" s="227"/>
      <c r="BN384" s="227"/>
      <c r="BO384" s="227"/>
      <c r="BP384" s="227"/>
      <c r="BQ384" s="227"/>
    </row>
    <row r="385" spans="41:69" ht="12.75">
      <c r="AO385"/>
      <c r="AS385"/>
      <c r="BC385" s="227"/>
      <c r="BD385" s="227"/>
      <c r="BE385" s="227"/>
      <c r="BF385" s="227"/>
      <c r="BG385" s="227"/>
      <c r="BH385" s="227"/>
      <c r="BI385" s="227"/>
      <c r="BJ385" s="227"/>
      <c r="BK385" s="227"/>
      <c r="BL385" s="227"/>
      <c r="BM385" s="227"/>
      <c r="BN385" s="227"/>
      <c r="BO385" s="227"/>
      <c r="BP385" s="227"/>
      <c r="BQ385" s="227"/>
    </row>
    <row r="386" spans="41:69" ht="12.75">
      <c r="AO386"/>
      <c r="AS386"/>
      <c r="BC386" s="227"/>
      <c r="BD386" s="227"/>
      <c r="BE386" s="227"/>
      <c r="BF386" s="227"/>
      <c r="BG386" s="227"/>
      <c r="BH386" s="227"/>
      <c r="BI386" s="227"/>
      <c r="BJ386" s="227"/>
      <c r="BK386" s="227"/>
      <c r="BL386" s="227"/>
      <c r="BM386" s="227"/>
      <c r="BN386" s="227"/>
      <c r="BO386" s="227"/>
      <c r="BP386" s="227"/>
      <c r="BQ386" s="227"/>
    </row>
    <row r="387" spans="41:69" ht="12.75">
      <c r="AO387"/>
      <c r="AS387"/>
      <c r="BC387" s="227"/>
      <c r="BD387" s="227"/>
      <c r="BE387" s="227"/>
      <c r="BF387" s="227"/>
      <c r="BG387" s="227"/>
      <c r="BH387" s="227"/>
      <c r="BI387" s="227"/>
      <c r="BJ387" s="227"/>
      <c r="BK387" s="227"/>
      <c r="BL387" s="227"/>
      <c r="BM387" s="227"/>
      <c r="BN387" s="227"/>
      <c r="BO387" s="227"/>
      <c r="BP387" s="227"/>
      <c r="BQ387" s="227"/>
    </row>
    <row r="388" spans="41:69" ht="12.75">
      <c r="AO388"/>
      <c r="AS388"/>
      <c r="BC388" s="227"/>
      <c r="BD388" s="227"/>
      <c r="BE388" s="227"/>
      <c r="BF388" s="227"/>
      <c r="BG388" s="227"/>
      <c r="BH388" s="227"/>
      <c r="BI388" s="227"/>
      <c r="BJ388" s="227"/>
      <c r="BK388" s="227"/>
      <c r="BL388" s="227"/>
      <c r="BM388" s="227"/>
      <c r="BN388" s="227"/>
      <c r="BO388" s="227"/>
      <c r="BP388" s="227"/>
      <c r="BQ388" s="227"/>
    </row>
    <row r="389" spans="41:69" ht="12.75">
      <c r="AO389"/>
      <c r="AS389"/>
      <c r="BC389" s="227"/>
      <c r="BD389" s="227"/>
      <c r="BE389" s="227"/>
      <c r="BF389" s="227"/>
      <c r="BG389" s="227"/>
      <c r="BH389" s="227"/>
      <c r="BI389" s="227"/>
      <c r="BJ389" s="227"/>
      <c r="BK389" s="227"/>
      <c r="BL389" s="227"/>
      <c r="BM389" s="227"/>
      <c r="BN389" s="227"/>
      <c r="BO389" s="227"/>
      <c r="BP389" s="227"/>
      <c r="BQ389" s="227"/>
    </row>
    <row r="390" spans="41:69" ht="12.75">
      <c r="AO390"/>
      <c r="AS390"/>
      <c r="BC390" s="227"/>
      <c r="BD390" s="227"/>
      <c r="BE390" s="227"/>
      <c r="BF390" s="227"/>
      <c r="BG390" s="227"/>
      <c r="BH390" s="227"/>
      <c r="BI390" s="227"/>
      <c r="BJ390" s="227"/>
      <c r="BK390" s="227"/>
      <c r="BL390" s="227"/>
      <c r="BM390" s="227"/>
      <c r="BN390" s="227"/>
      <c r="BO390" s="227"/>
      <c r="BP390" s="227"/>
      <c r="BQ390" s="227"/>
    </row>
    <row r="391" spans="41:69" ht="12.75">
      <c r="AO391"/>
      <c r="AS391"/>
      <c r="BC391" s="227"/>
      <c r="BD391" s="227"/>
      <c r="BE391" s="227"/>
      <c r="BF391" s="227"/>
      <c r="BG391" s="227"/>
      <c r="BH391" s="227"/>
      <c r="BI391" s="227"/>
      <c r="BJ391" s="227"/>
      <c r="BK391" s="227"/>
      <c r="BL391" s="227"/>
      <c r="BM391" s="227"/>
      <c r="BN391" s="227"/>
      <c r="BO391" s="227"/>
      <c r="BP391" s="227"/>
      <c r="BQ391" s="227"/>
    </row>
    <row r="392" spans="41:69" ht="12.75">
      <c r="AO392"/>
      <c r="AS392"/>
      <c r="BC392" s="227"/>
      <c r="BD392" s="227"/>
      <c r="BE392" s="227"/>
      <c r="BF392" s="227"/>
      <c r="BG392" s="227"/>
      <c r="BH392" s="227"/>
      <c r="BI392" s="227"/>
      <c r="BJ392" s="227"/>
      <c r="BK392" s="227"/>
      <c r="BL392" s="227"/>
      <c r="BM392" s="227"/>
      <c r="BN392" s="227"/>
      <c r="BO392" s="227"/>
      <c r="BP392" s="227"/>
      <c r="BQ392" s="227"/>
    </row>
    <row r="393" spans="41:69" ht="12.75">
      <c r="AO393"/>
      <c r="AS393"/>
      <c r="BC393" s="227"/>
      <c r="BD393" s="227"/>
      <c r="BE393" s="227"/>
      <c r="BF393" s="227"/>
      <c r="BG393" s="227"/>
      <c r="BH393" s="227"/>
      <c r="BI393" s="227"/>
      <c r="BJ393" s="227"/>
      <c r="BK393" s="227"/>
      <c r="BL393" s="227"/>
      <c r="BM393" s="227"/>
      <c r="BN393" s="227"/>
      <c r="BO393" s="227"/>
      <c r="BP393" s="227"/>
      <c r="BQ393" s="227"/>
    </row>
    <row r="394" spans="41:69" ht="12.75">
      <c r="AO394"/>
      <c r="AS394"/>
      <c r="BC394" s="227"/>
      <c r="BD394" s="227"/>
      <c r="BE394" s="227"/>
      <c r="BF394" s="227"/>
      <c r="BG394" s="227"/>
      <c r="BH394" s="227"/>
      <c r="BI394" s="227"/>
      <c r="BJ394" s="227"/>
      <c r="BK394" s="227"/>
      <c r="BL394" s="227"/>
      <c r="BM394" s="227"/>
      <c r="BN394" s="227"/>
      <c r="BO394" s="227"/>
      <c r="BP394" s="227"/>
      <c r="BQ394" s="227"/>
    </row>
    <row r="395" spans="41:69" ht="12.75">
      <c r="AO395"/>
      <c r="AS395"/>
      <c r="BC395" s="227"/>
      <c r="BD395" s="227"/>
      <c r="BE395" s="227"/>
      <c r="BF395" s="227"/>
      <c r="BG395" s="227"/>
      <c r="BH395" s="227"/>
      <c r="BI395" s="227"/>
      <c r="BJ395" s="227"/>
      <c r="BK395" s="227"/>
      <c r="BL395" s="227"/>
      <c r="BM395" s="227"/>
      <c r="BN395" s="227"/>
      <c r="BO395" s="227"/>
      <c r="BP395" s="227"/>
      <c r="BQ395" s="227"/>
    </row>
    <row r="396" spans="41:69" ht="12.75">
      <c r="AO396"/>
      <c r="AS396"/>
      <c r="BC396" s="227"/>
      <c r="BD396" s="227"/>
      <c r="BE396" s="227"/>
      <c r="BF396" s="227"/>
      <c r="BG396" s="227"/>
      <c r="BH396" s="227"/>
      <c r="BI396" s="227"/>
      <c r="BJ396" s="227"/>
      <c r="BK396" s="227"/>
      <c r="BL396" s="227"/>
      <c r="BM396" s="227"/>
      <c r="BN396" s="227"/>
      <c r="BO396" s="227"/>
      <c r="BP396" s="227"/>
      <c r="BQ396" s="227"/>
    </row>
    <row r="397" spans="41:69" ht="12.75">
      <c r="AO397"/>
      <c r="AS397"/>
      <c r="BC397" s="227"/>
      <c r="BD397" s="227"/>
      <c r="BE397" s="227"/>
      <c r="BF397" s="227"/>
      <c r="BG397" s="227"/>
      <c r="BH397" s="227"/>
      <c r="BI397" s="227"/>
      <c r="BJ397" s="227"/>
      <c r="BK397" s="227"/>
      <c r="BL397" s="227"/>
      <c r="BM397" s="227"/>
      <c r="BN397" s="227"/>
      <c r="BO397" s="227"/>
      <c r="BP397" s="227"/>
      <c r="BQ397" s="227"/>
    </row>
    <row r="398" spans="41:69" ht="12.75">
      <c r="AO398"/>
      <c r="AS398"/>
      <c r="BC398" s="227"/>
      <c r="BD398" s="227"/>
      <c r="BE398" s="227"/>
      <c r="BF398" s="227"/>
      <c r="BG398" s="227"/>
      <c r="BH398" s="227"/>
      <c r="BI398" s="227"/>
      <c r="BJ398" s="227"/>
      <c r="BK398" s="227"/>
      <c r="BL398" s="227"/>
      <c r="BM398" s="227"/>
      <c r="BN398" s="227"/>
      <c r="BO398" s="227"/>
      <c r="BP398" s="227"/>
      <c r="BQ398" s="227"/>
    </row>
    <row r="399" spans="41:69" ht="12.75">
      <c r="AO399"/>
      <c r="AS399"/>
      <c r="BC399" s="227"/>
      <c r="BD399" s="227"/>
      <c r="BE399" s="227"/>
      <c r="BF399" s="227"/>
      <c r="BG399" s="227"/>
      <c r="BH399" s="227"/>
      <c r="BI399" s="227"/>
      <c r="BJ399" s="227"/>
      <c r="BK399" s="227"/>
      <c r="BL399" s="227"/>
      <c r="BM399" s="227"/>
      <c r="BN399" s="227"/>
      <c r="BO399" s="227"/>
      <c r="BP399" s="227"/>
      <c r="BQ399" s="227"/>
    </row>
    <row r="400" spans="41:69" ht="12.75">
      <c r="AO400"/>
      <c r="AS400"/>
      <c r="BC400" s="227"/>
      <c r="BD400" s="227"/>
      <c r="BE400" s="227"/>
      <c r="BF400" s="227"/>
      <c r="BG400" s="227"/>
      <c r="BH400" s="227"/>
      <c r="BI400" s="227"/>
      <c r="BJ400" s="227"/>
      <c r="BK400" s="227"/>
      <c r="BL400" s="227"/>
      <c r="BM400" s="227"/>
      <c r="BN400" s="227"/>
      <c r="BO400" s="227"/>
      <c r="BP400" s="227"/>
      <c r="BQ400" s="227"/>
    </row>
    <row r="401" spans="41:69" ht="12.75">
      <c r="AO401"/>
      <c r="AS401"/>
      <c r="BC401" s="227"/>
      <c r="BD401" s="227"/>
      <c r="BE401" s="227"/>
      <c r="BF401" s="227"/>
      <c r="BG401" s="227"/>
      <c r="BH401" s="227"/>
      <c r="BI401" s="227"/>
      <c r="BJ401" s="227"/>
      <c r="BK401" s="227"/>
      <c r="BL401" s="227"/>
      <c r="BM401" s="227"/>
      <c r="BN401" s="227"/>
      <c r="BO401" s="227"/>
      <c r="BP401" s="227"/>
      <c r="BQ401" s="227"/>
    </row>
    <row r="402" spans="41:69" ht="12.75">
      <c r="AO402"/>
      <c r="AS402"/>
      <c r="BC402" s="227"/>
      <c r="BD402" s="227"/>
      <c r="BE402" s="227"/>
      <c r="BF402" s="227"/>
      <c r="BG402" s="227"/>
      <c r="BH402" s="227"/>
      <c r="BI402" s="227"/>
      <c r="BJ402" s="227"/>
      <c r="BK402" s="227"/>
      <c r="BL402" s="227"/>
      <c r="BM402" s="227"/>
      <c r="BN402" s="227"/>
      <c r="BO402" s="227"/>
      <c r="BP402" s="227"/>
      <c r="BQ402" s="227"/>
    </row>
    <row r="403" spans="41:69" ht="12.75">
      <c r="AO403"/>
      <c r="AS403"/>
      <c r="BC403" s="227"/>
      <c r="BD403" s="227"/>
      <c r="BE403" s="227"/>
      <c r="BF403" s="227"/>
      <c r="BG403" s="227"/>
      <c r="BH403" s="227"/>
      <c r="BI403" s="227"/>
      <c r="BJ403" s="227"/>
      <c r="BK403" s="227"/>
      <c r="BL403" s="227"/>
      <c r="BM403" s="227"/>
      <c r="BN403" s="227"/>
      <c r="BO403" s="227"/>
      <c r="BP403" s="227"/>
      <c r="BQ403" s="227"/>
    </row>
    <row r="404" spans="41:69" ht="12.75">
      <c r="AO404"/>
      <c r="AS404"/>
      <c r="BC404" s="227"/>
      <c r="BD404" s="227"/>
      <c r="BE404" s="227"/>
      <c r="BF404" s="227"/>
      <c r="BG404" s="227"/>
      <c r="BH404" s="227"/>
      <c r="BI404" s="227"/>
      <c r="BJ404" s="227"/>
      <c r="BK404" s="227"/>
      <c r="BL404" s="227"/>
      <c r="BM404" s="227"/>
      <c r="BN404" s="227"/>
      <c r="BO404" s="227"/>
      <c r="BP404" s="227"/>
      <c r="BQ404" s="227"/>
    </row>
    <row r="405" spans="41:69" ht="12.75">
      <c r="AO405"/>
      <c r="AS405"/>
      <c r="BC405" s="227"/>
      <c r="BD405" s="227"/>
      <c r="BE405" s="227"/>
      <c r="BF405" s="227"/>
      <c r="BG405" s="227"/>
      <c r="BH405" s="227"/>
      <c r="BI405" s="227"/>
      <c r="BJ405" s="227"/>
      <c r="BK405" s="227"/>
      <c r="BL405" s="227"/>
      <c r="BM405" s="227"/>
      <c r="BN405" s="227"/>
      <c r="BO405" s="227"/>
      <c r="BP405" s="227"/>
      <c r="BQ405" s="227"/>
    </row>
    <row r="406" spans="41:69" ht="12.75">
      <c r="AO406"/>
      <c r="AS406"/>
      <c r="BC406" s="227"/>
      <c r="BD406" s="227"/>
      <c r="BE406" s="227"/>
      <c r="BF406" s="227"/>
      <c r="BG406" s="227"/>
      <c r="BH406" s="227"/>
      <c r="BI406" s="227"/>
      <c r="BJ406" s="227"/>
      <c r="BK406" s="227"/>
      <c r="BL406" s="227"/>
      <c r="BM406" s="227"/>
      <c r="BN406" s="227"/>
      <c r="BO406" s="227"/>
      <c r="BP406" s="227"/>
      <c r="BQ406" s="227"/>
    </row>
    <row r="407" spans="41:69" ht="12.75">
      <c r="AO407"/>
      <c r="AS407"/>
      <c r="BC407" s="227"/>
      <c r="BD407" s="227"/>
      <c r="BE407" s="227"/>
      <c r="BF407" s="227"/>
      <c r="BG407" s="227"/>
      <c r="BH407" s="227"/>
      <c r="BI407" s="227"/>
      <c r="BJ407" s="227"/>
      <c r="BK407" s="227"/>
      <c r="BL407" s="227"/>
      <c r="BM407" s="227"/>
      <c r="BN407" s="227"/>
      <c r="BO407" s="227"/>
      <c r="BP407" s="227"/>
      <c r="BQ407" s="227"/>
    </row>
    <row r="408" spans="41:69" ht="12.75">
      <c r="AO408"/>
      <c r="AS408"/>
      <c r="BC408" s="227"/>
      <c r="BD408" s="227"/>
      <c r="BE408" s="227"/>
      <c r="BF408" s="227"/>
      <c r="BG408" s="227"/>
      <c r="BH408" s="227"/>
      <c r="BI408" s="227"/>
      <c r="BJ408" s="227"/>
      <c r="BK408" s="227"/>
      <c r="BL408" s="227"/>
      <c r="BM408" s="227"/>
      <c r="BN408" s="227"/>
      <c r="BO408" s="227"/>
      <c r="BP408" s="227"/>
      <c r="BQ408" s="227"/>
    </row>
    <row r="409" spans="41:69" ht="12.75">
      <c r="AO409"/>
      <c r="AS409"/>
      <c r="BC409" s="227"/>
      <c r="BD409" s="227"/>
      <c r="BE409" s="227"/>
      <c r="BF409" s="227"/>
      <c r="BG409" s="227"/>
      <c r="BH409" s="227"/>
      <c r="BI409" s="227"/>
      <c r="BJ409" s="227"/>
      <c r="BK409" s="227"/>
      <c r="BL409" s="227"/>
      <c r="BM409" s="227"/>
      <c r="BN409" s="227"/>
      <c r="BO409" s="227"/>
      <c r="BP409" s="227"/>
      <c r="BQ409" s="227"/>
    </row>
    <row r="410" spans="41:69" ht="12.75">
      <c r="AO410"/>
      <c r="AS410"/>
      <c r="BC410" s="227"/>
      <c r="BD410" s="227"/>
      <c r="BE410" s="227"/>
      <c r="BF410" s="227"/>
      <c r="BG410" s="227"/>
      <c r="BH410" s="227"/>
      <c r="BI410" s="227"/>
      <c r="BJ410" s="227"/>
      <c r="BK410" s="227"/>
      <c r="BL410" s="227"/>
      <c r="BM410" s="227"/>
      <c r="BN410" s="227"/>
      <c r="BO410" s="227"/>
      <c r="BP410" s="227"/>
      <c r="BQ410" s="227"/>
    </row>
    <row r="411" spans="41:69" ht="12.75">
      <c r="AO411"/>
      <c r="AS411"/>
      <c r="BC411" s="227"/>
      <c r="BD411" s="227"/>
      <c r="BE411" s="227"/>
      <c r="BF411" s="227"/>
      <c r="BG411" s="227"/>
      <c r="BH411" s="227"/>
      <c r="BI411" s="227"/>
      <c r="BJ411" s="227"/>
      <c r="BK411" s="227"/>
      <c r="BL411" s="227"/>
      <c r="BM411" s="227"/>
      <c r="BN411" s="227"/>
      <c r="BO411" s="227"/>
      <c r="BP411" s="227"/>
      <c r="BQ411" s="227"/>
    </row>
    <row r="412" spans="41:69" ht="12.75">
      <c r="AO412"/>
      <c r="AS412"/>
      <c r="BC412" s="227"/>
      <c r="BD412" s="227"/>
      <c r="BE412" s="227"/>
      <c r="BF412" s="227"/>
      <c r="BG412" s="227"/>
      <c r="BH412" s="227"/>
      <c r="BI412" s="227"/>
      <c r="BJ412" s="227"/>
      <c r="BK412" s="227"/>
      <c r="BL412" s="227"/>
      <c r="BM412" s="227"/>
      <c r="BN412" s="227"/>
      <c r="BO412" s="227"/>
      <c r="BP412" s="227"/>
      <c r="BQ412" s="227"/>
    </row>
    <row r="413" spans="41:69" ht="12.75">
      <c r="AO413"/>
      <c r="AS413"/>
      <c r="BC413" s="227"/>
      <c r="BD413" s="227"/>
      <c r="BE413" s="227"/>
      <c r="BF413" s="227"/>
      <c r="BG413" s="227"/>
      <c r="BH413" s="227"/>
      <c r="BI413" s="227"/>
      <c r="BJ413" s="227"/>
      <c r="BK413" s="227"/>
      <c r="BL413" s="227"/>
      <c r="BM413" s="227"/>
      <c r="BN413" s="227"/>
      <c r="BO413" s="227"/>
      <c r="BP413" s="227"/>
      <c r="BQ413" s="227"/>
    </row>
    <row r="414" spans="41:69" ht="12.75">
      <c r="AO414"/>
      <c r="AS414"/>
      <c r="BC414" s="227"/>
      <c r="BD414" s="227"/>
      <c r="BE414" s="227"/>
      <c r="BF414" s="227"/>
      <c r="BG414" s="227"/>
      <c r="BH414" s="227"/>
      <c r="BI414" s="227"/>
      <c r="BJ414" s="227"/>
      <c r="BK414" s="227"/>
      <c r="BL414" s="227"/>
      <c r="BM414" s="227"/>
      <c r="BN414" s="227"/>
      <c r="BO414" s="227"/>
      <c r="BP414" s="227"/>
      <c r="BQ414" s="227"/>
    </row>
    <row r="415" spans="41:69" ht="12.75">
      <c r="AO415"/>
      <c r="AS415"/>
      <c r="BC415" s="227"/>
      <c r="BD415" s="227"/>
      <c r="BE415" s="227"/>
      <c r="BF415" s="227"/>
      <c r="BG415" s="227"/>
      <c r="BH415" s="227"/>
      <c r="BI415" s="227"/>
      <c r="BJ415" s="227"/>
      <c r="BK415" s="227"/>
      <c r="BL415" s="227"/>
      <c r="BM415" s="227"/>
      <c r="BN415" s="227"/>
      <c r="BO415" s="227"/>
      <c r="BP415" s="227"/>
      <c r="BQ415" s="227"/>
    </row>
    <row r="416" spans="41:69" ht="12.75">
      <c r="AO416"/>
      <c r="AS416"/>
      <c r="BC416" s="227"/>
      <c r="BD416" s="227"/>
      <c r="BE416" s="227"/>
      <c r="BF416" s="227"/>
      <c r="BG416" s="227"/>
      <c r="BH416" s="227"/>
      <c r="BI416" s="227"/>
      <c r="BJ416" s="227"/>
      <c r="BK416" s="227"/>
      <c r="BL416" s="227"/>
      <c r="BM416" s="227"/>
      <c r="BN416" s="227"/>
      <c r="BO416" s="227"/>
      <c r="BP416" s="227"/>
      <c r="BQ416" s="227"/>
    </row>
    <row r="417" spans="41:69" ht="12.75">
      <c r="AO417"/>
      <c r="AS417"/>
      <c r="BC417" s="227"/>
      <c r="BD417" s="227"/>
      <c r="BE417" s="227"/>
      <c r="BF417" s="227"/>
      <c r="BG417" s="227"/>
      <c r="BH417" s="227"/>
      <c r="BI417" s="227"/>
      <c r="BJ417" s="227"/>
      <c r="BK417" s="227"/>
      <c r="BL417" s="227"/>
      <c r="BM417" s="227"/>
      <c r="BN417" s="227"/>
      <c r="BO417" s="227"/>
      <c r="BP417" s="227"/>
      <c r="BQ417" s="227"/>
    </row>
    <row r="418" spans="41:69" ht="12.75">
      <c r="AO418"/>
      <c r="AS418"/>
      <c r="BC418" s="227"/>
      <c r="BD418" s="227"/>
      <c r="BE418" s="227"/>
      <c r="BF418" s="227"/>
      <c r="BG418" s="227"/>
      <c r="BH418" s="227"/>
      <c r="BI418" s="227"/>
      <c r="BJ418" s="227"/>
      <c r="BK418" s="227"/>
      <c r="BL418" s="227"/>
      <c r="BM418" s="227"/>
      <c r="BN418" s="227"/>
      <c r="BO418" s="227"/>
      <c r="BP418" s="227"/>
      <c r="BQ418" s="227"/>
    </row>
    <row r="419" spans="41:69" ht="12.75">
      <c r="AO419"/>
      <c r="AS419"/>
      <c r="BC419" s="227"/>
      <c r="BD419" s="227"/>
      <c r="BE419" s="227"/>
      <c r="BF419" s="227"/>
      <c r="BG419" s="227"/>
      <c r="BH419" s="227"/>
      <c r="BI419" s="227"/>
      <c r="BJ419" s="227"/>
      <c r="BK419" s="227"/>
      <c r="BL419" s="227"/>
      <c r="BM419" s="227"/>
      <c r="BN419" s="227"/>
      <c r="BO419" s="227"/>
      <c r="BP419" s="227"/>
      <c r="BQ419" s="227"/>
    </row>
    <row r="420" spans="41:69" ht="12.75">
      <c r="AO420"/>
      <c r="AS420"/>
      <c r="BC420" s="227"/>
      <c r="BD420" s="227"/>
      <c r="BE420" s="227"/>
      <c r="BF420" s="227"/>
      <c r="BG420" s="227"/>
      <c r="BH420" s="227"/>
      <c r="BI420" s="227"/>
      <c r="BJ420" s="227"/>
      <c r="BK420" s="227"/>
      <c r="BL420" s="227"/>
      <c r="BM420" s="227"/>
      <c r="BN420" s="227"/>
      <c r="BO420" s="227"/>
      <c r="BP420" s="227"/>
      <c r="BQ420" s="227"/>
    </row>
    <row r="421" spans="41:69" ht="12.75">
      <c r="AO421"/>
      <c r="AS421"/>
      <c r="BC421" s="227"/>
      <c r="BD421" s="227"/>
      <c r="BE421" s="227"/>
      <c r="BF421" s="227"/>
      <c r="BG421" s="227"/>
      <c r="BH421" s="227"/>
      <c r="BI421" s="227"/>
      <c r="BJ421" s="227"/>
      <c r="BK421" s="227"/>
      <c r="BL421" s="227"/>
      <c r="BM421" s="227"/>
      <c r="BN421" s="227"/>
      <c r="BO421" s="227"/>
      <c r="BP421" s="227"/>
      <c r="BQ421" s="227"/>
    </row>
    <row r="422" spans="41:69" ht="12.75">
      <c r="AO422"/>
      <c r="AS422"/>
      <c r="BC422" s="227"/>
      <c r="BD422" s="227"/>
      <c r="BE422" s="227"/>
      <c r="BF422" s="227"/>
      <c r="BG422" s="227"/>
      <c r="BH422" s="227"/>
      <c r="BI422" s="227"/>
      <c r="BJ422" s="227"/>
      <c r="BK422" s="227"/>
      <c r="BL422" s="227"/>
      <c r="BM422" s="227"/>
      <c r="BN422" s="227"/>
      <c r="BO422" s="227"/>
      <c r="BP422" s="227"/>
      <c r="BQ422" s="227"/>
    </row>
    <row r="423" spans="41:69" ht="12.75">
      <c r="AO423"/>
      <c r="AS423"/>
      <c r="BC423" s="227"/>
      <c r="BD423" s="227"/>
      <c r="BE423" s="227"/>
      <c r="BF423" s="227"/>
      <c r="BG423" s="227"/>
      <c r="BH423" s="227"/>
      <c r="BI423" s="227"/>
      <c r="BJ423" s="227"/>
      <c r="BK423" s="227"/>
      <c r="BL423" s="227"/>
      <c r="BM423" s="227"/>
      <c r="BN423" s="227"/>
      <c r="BO423" s="227"/>
      <c r="BP423" s="227"/>
      <c r="BQ423" s="227"/>
    </row>
    <row r="424" spans="41:69" ht="12.75">
      <c r="AO424"/>
      <c r="AS424"/>
      <c r="BC424" s="227"/>
      <c r="BD424" s="227"/>
      <c r="BE424" s="227"/>
      <c r="BF424" s="227"/>
      <c r="BG424" s="227"/>
      <c r="BH424" s="227"/>
      <c r="BI424" s="227"/>
      <c r="BJ424" s="227"/>
      <c r="BK424" s="227"/>
      <c r="BL424" s="227"/>
      <c r="BM424" s="227"/>
      <c r="BN424" s="227"/>
      <c r="BO424" s="227"/>
      <c r="BP424" s="227"/>
      <c r="BQ424" s="227"/>
    </row>
    <row r="425" spans="41:69" ht="12.75">
      <c r="AO425"/>
      <c r="AS425"/>
      <c r="BC425" s="227"/>
      <c r="BD425" s="227"/>
      <c r="BE425" s="227"/>
      <c r="BF425" s="227"/>
      <c r="BG425" s="227"/>
      <c r="BH425" s="227"/>
      <c r="BI425" s="227"/>
      <c r="BJ425" s="227"/>
      <c r="BK425" s="227"/>
      <c r="BL425" s="227"/>
      <c r="BM425" s="227"/>
      <c r="BN425" s="227"/>
      <c r="BO425" s="227"/>
      <c r="BP425" s="227"/>
      <c r="BQ425" s="227"/>
    </row>
    <row r="426" spans="41:69" ht="12.75">
      <c r="AO426"/>
      <c r="AS426"/>
      <c r="BC426" s="227"/>
      <c r="BD426" s="227"/>
      <c r="BE426" s="227"/>
      <c r="BF426" s="227"/>
      <c r="BG426" s="227"/>
      <c r="BH426" s="227"/>
      <c r="BI426" s="227"/>
      <c r="BJ426" s="227"/>
      <c r="BK426" s="227"/>
      <c r="BL426" s="227"/>
      <c r="BM426" s="227"/>
      <c r="BN426" s="227"/>
      <c r="BO426" s="227"/>
      <c r="BP426" s="227"/>
      <c r="BQ426" s="227"/>
    </row>
  </sheetData>
  <sheetProtection password="CCC5" sheet="1"/>
  <mergeCells count="178">
    <mergeCell ref="BG2:BI2"/>
    <mergeCell ref="BH3:BH4"/>
    <mergeCell ref="CG3:CG4"/>
    <mergeCell ref="BN61:BQ61"/>
    <mergeCell ref="BN62:BQ62"/>
    <mergeCell ref="BN63:BQ63"/>
    <mergeCell ref="BN2:BQ2"/>
    <mergeCell ref="BP3:BP4"/>
    <mergeCell ref="BQ3:BQ4"/>
    <mergeCell ref="BN60:BQ60"/>
    <mergeCell ref="W62:Z62"/>
    <mergeCell ref="CI3:CI4"/>
    <mergeCell ref="AU63:AX63"/>
    <mergeCell ref="AY63:BB63"/>
    <mergeCell ref="BC63:BF63"/>
    <mergeCell ref="BJ63:BM63"/>
    <mergeCell ref="AU62:AX62"/>
    <mergeCell ref="BG3:BG4"/>
    <mergeCell ref="AY62:BB62"/>
    <mergeCell ref="BN3:BN4"/>
    <mergeCell ref="S63:V63"/>
    <mergeCell ref="BC62:BF62"/>
    <mergeCell ref="BJ62:BM62"/>
    <mergeCell ref="BC61:BF61"/>
    <mergeCell ref="W63:Z63"/>
    <mergeCell ref="AA63:AD63"/>
    <mergeCell ref="AE63:AH63"/>
    <mergeCell ref="AI63:AL63"/>
    <mergeCell ref="AM63:AP63"/>
    <mergeCell ref="AQ63:AT63"/>
    <mergeCell ref="AY60:BB60"/>
    <mergeCell ref="AM62:AP62"/>
    <mergeCell ref="AQ62:AT62"/>
    <mergeCell ref="W61:Z61"/>
    <mergeCell ref="AA61:AD61"/>
    <mergeCell ref="B63:C63"/>
    <mergeCell ref="D63:F63"/>
    <mergeCell ref="G63:J63"/>
    <mergeCell ref="K63:N63"/>
    <mergeCell ref="O63:R63"/>
    <mergeCell ref="B61:C61"/>
    <mergeCell ref="AU61:AX61"/>
    <mergeCell ref="AY61:BB61"/>
    <mergeCell ref="AE61:AH61"/>
    <mergeCell ref="AI61:AL61"/>
    <mergeCell ref="AM61:AP61"/>
    <mergeCell ref="AQ61:AT61"/>
    <mergeCell ref="S61:V61"/>
    <mergeCell ref="BJ61:BM61"/>
    <mergeCell ref="B62:C62"/>
    <mergeCell ref="D62:F62"/>
    <mergeCell ref="G62:J62"/>
    <mergeCell ref="K62:N62"/>
    <mergeCell ref="O62:R62"/>
    <mergeCell ref="S62:V62"/>
    <mergeCell ref="AA62:AD62"/>
    <mergeCell ref="AE62:AH62"/>
    <mergeCell ref="AI62:AL62"/>
    <mergeCell ref="BC60:BF60"/>
    <mergeCell ref="BJ60:BM60"/>
    <mergeCell ref="O60:R60"/>
    <mergeCell ref="S60:V60"/>
    <mergeCell ref="W60:Z60"/>
    <mergeCell ref="AA60:AD60"/>
    <mergeCell ref="AE60:AH60"/>
    <mergeCell ref="AM60:AP60"/>
    <mergeCell ref="AI60:AL60"/>
    <mergeCell ref="AU60:AX60"/>
    <mergeCell ref="A60:A63"/>
    <mergeCell ref="B60:C60"/>
    <mergeCell ref="D60:F60"/>
    <mergeCell ref="G60:J60"/>
    <mergeCell ref="K60:N60"/>
    <mergeCell ref="AQ60:AT60"/>
    <mergeCell ref="D61:F61"/>
    <mergeCell ref="G61:J61"/>
    <mergeCell ref="K61:N61"/>
    <mergeCell ref="O61:R61"/>
    <mergeCell ref="CJ3:CJ4"/>
    <mergeCell ref="CK3:CK4"/>
    <mergeCell ref="CL3:CL4"/>
    <mergeCell ref="A5:A13"/>
    <mergeCell ref="A46:A47"/>
    <mergeCell ref="A48:A58"/>
    <mergeCell ref="BI3:BI4"/>
    <mergeCell ref="CB3:CB4"/>
    <mergeCell ref="CC3:CC4"/>
    <mergeCell ref="CD3:CD4"/>
    <mergeCell ref="CE3:CE4"/>
    <mergeCell ref="CF3:CF4"/>
    <mergeCell ref="CH3:CH4"/>
    <mergeCell ref="BV3:BV4"/>
    <mergeCell ref="BW3:BW4"/>
    <mergeCell ref="BX3:BX4"/>
    <mergeCell ref="BY3:BY4"/>
    <mergeCell ref="BZ3:BZ4"/>
    <mergeCell ref="CA3:CA4"/>
    <mergeCell ref="BL3:BL4"/>
    <mergeCell ref="BM3:BM4"/>
    <mergeCell ref="BR3:BR4"/>
    <mergeCell ref="BS3:BS4"/>
    <mergeCell ref="BT3:BT4"/>
    <mergeCell ref="BU3:BU4"/>
    <mergeCell ref="BO3:BO4"/>
    <mergeCell ref="AY3:AY4"/>
    <mergeCell ref="AZ3:AZ4"/>
    <mergeCell ref="BA3:BA4"/>
    <mergeCell ref="BB3:BB4"/>
    <mergeCell ref="BJ3:BJ4"/>
    <mergeCell ref="BK3:BK4"/>
    <mergeCell ref="AS3:AS4"/>
    <mergeCell ref="AT3:AT4"/>
    <mergeCell ref="AU3:AU4"/>
    <mergeCell ref="AV3:AV4"/>
    <mergeCell ref="AW3:AW4"/>
    <mergeCell ref="AX3:AX4"/>
    <mergeCell ref="AM3:AM4"/>
    <mergeCell ref="AN3:AN4"/>
    <mergeCell ref="AO3:AO4"/>
    <mergeCell ref="AP3:AP4"/>
    <mergeCell ref="AQ3:AQ4"/>
    <mergeCell ref="AR3:AR4"/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Q2:AT2"/>
    <mergeCell ref="AU2:AX2"/>
    <mergeCell ref="AY2:BB2"/>
    <mergeCell ref="BJ2:BM2"/>
    <mergeCell ref="CJ2:CL2"/>
    <mergeCell ref="D3:D4"/>
    <mergeCell ref="E3:E4"/>
    <mergeCell ref="F3:F4"/>
    <mergeCell ref="G3:G4"/>
    <mergeCell ref="H3:H4"/>
    <mergeCell ref="S2:V2"/>
    <mergeCell ref="W2:Z2"/>
    <mergeCell ref="AA2:AD2"/>
    <mergeCell ref="AE2:AH2"/>
    <mergeCell ref="AI2:AL2"/>
    <mergeCell ref="AM2:AP2"/>
    <mergeCell ref="BC2:BF2"/>
    <mergeCell ref="BC3:BC4"/>
    <mergeCell ref="A1:BV1"/>
    <mergeCell ref="A2:A4"/>
    <mergeCell ref="B2:B4"/>
    <mergeCell ref="C2:C4"/>
    <mergeCell ref="D2:F2"/>
    <mergeCell ref="G2:J2"/>
    <mergeCell ref="K2:N2"/>
    <mergeCell ref="O2:R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T426"/>
  <sheetViews>
    <sheetView zoomScalePageLayoutView="0" workbookViewId="0" topLeftCell="A1">
      <pane xSplit="3" ySplit="4" topLeftCell="BN35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11.421875" defaultRowHeight="12.75"/>
  <cols>
    <col min="1" max="1" width="17.57421875" style="0" customWidth="1"/>
    <col min="2" max="2" width="34.57421875" style="0" customWidth="1"/>
    <col min="3" max="3" width="8.57421875" style="0" customWidth="1"/>
    <col min="4" max="4" width="12.7109375" style="0" customWidth="1"/>
    <col min="5" max="5" width="11.00390625" style="0" customWidth="1"/>
    <col min="6" max="6" width="12.00390625" style="0" customWidth="1"/>
    <col min="7" max="7" width="11.421875" style="0" customWidth="1"/>
    <col min="8" max="38" width="10.8515625" style="0" customWidth="1"/>
    <col min="39" max="39" width="12.57421875" style="0" customWidth="1"/>
    <col min="40" max="40" width="10.8515625" style="0" customWidth="1"/>
    <col min="41" max="41" width="10.8515625" style="57" customWidth="1"/>
    <col min="42" max="42" width="10.8515625" style="0" customWidth="1"/>
    <col min="43" max="43" width="17.28125" style="0" bestFit="1" customWidth="1"/>
    <col min="44" max="44" width="10.8515625" style="0" customWidth="1"/>
    <col min="45" max="45" width="17.7109375" style="57" bestFit="1" customWidth="1"/>
    <col min="46" max="46" width="22.7109375" style="0" bestFit="1" customWidth="1"/>
    <col min="47" max="47" width="17.140625" style="0" bestFit="1" customWidth="1"/>
    <col min="48" max="48" width="10.8515625" style="0" customWidth="1"/>
    <col min="49" max="49" width="17.7109375" style="0" bestFit="1" customWidth="1"/>
    <col min="50" max="50" width="22.7109375" style="0" bestFit="1" customWidth="1"/>
    <col min="51" max="51" width="21.140625" style="0" customWidth="1"/>
    <col min="52" max="52" width="10.8515625" style="0" customWidth="1"/>
    <col min="53" max="53" width="17.7109375" style="0" bestFit="1" customWidth="1"/>
    <col min="54" max="54" width="22.7109375" style="0" bestFit="1" customWidth="1"/>
    <col min="55" max="55" width="24.140625" style="193" bestFit="1" customWidth="1"/>
    <col min="56" max="56" width="10.8515625" style="193" customWidth="1"/>
    <col min="57" max="57" width="12.28125" style="193" customWidth="1"/>
    <col min="58" max="58" width="10.8515625" style="193" customWidth="1"/>
    <col min="59" max="59" width="13.57421875" style="193" customWidth="1"/>
    <col min="60" max="60" width="13.28125" style="193" customWidth="1"/>
    <col min="61" max="65" width="13.421875" style="193" customWidth="1"/>
    <col min="66" max="66" width="16.421875" style="193" customWidth="1"/>
    <col min="67" max="69" width="10.8515625" style="193" customWidth="1"/>
    <col min="70" max="70" width="15.140625" style="193" customWidth="1"/>
    <col min="71" max="71" width="14.00390625" style="193" customWidth="1"/>
    <col min="72" max="72" width="12.8515625" style="193" customWidth="1"/>
    <col min="73" max="73" width="10.8515625" style="193" customWidth="1"/>
    <col min="74" max="92" width="11.140625" style="0" customWidth="1"/>
    <col min="93" max="93" width="25.8515625" style="0" bestFit="1" customWidth="1"/>
    <col min="94" max="94" width="13.00390625" style="0" customWidth="1"/>
    <col min="95" max="95" width="15.421875" style="0" customWidth="1"/>
  </cols>
  <sheetData>
    <row r="1" spans="1:78" ht="12.75">
      <c r="A1" s="325" t="s">
        <v>55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6"/>
      <c r="BW1" s="326"/>
      <c r="BX1" s="326"/>
      <c r="BY1" s="326"/>
      <c r="BZ1" s="326"/>
    </row>
    <row r="2" spans="1:95" ht="12.75" customHeight="1">
      <c r="A2" s="327" t="s">
        <v>0</v>
      </c>
      <c r="B2" s="327" t="s">
        <v>1</v>
      </c>
      <c r="C2" s="328" t="s">
        <v>2</v>
      </c>
      <c r="D2" s="329" t="s">
        <v>68</v>
      </c>
      <c r="E2" s="330"/>
      <c r="F2" s="331"/>
      <c r="G2" s="304">
        <v>2002</v>
      </c>
      <c r="H2" s="305"/>
      <c r="I2" s="305"/>
      <c r="J2" s="306"/>
      <c r="K2" s="307">
        <v>2003</v>
      </c>
      <c r="L2" s="308"/>
      <c r="M2" s="308"/>
      <c r="N2" s="309"/>
      <c r="O2" s="310">
        <v>2004</v>
      </c>
      <c r="P2" s="311"/>
      <c r="Q2" s="311"/>
      <c r="R2" s="312"/>
      <c r="S2" s="313">
        <v>2005</v>
      </c>
      <c r="T2" s="314"/>
      <c r="U2" s="314"/>
      <c r="V2" s="315"/>
      <c r="W2" s="304">
        <v>2006</v>
      </c>
      <c r="X2" s="305"/>
      <c r="Y2" s="305"/>
      <c r="Z2" s="306"/>
      <c r="AA2" s="307">
        <v>2007</v>
      </c>
      <c r="AB2" s="308"/>
      <c r="AC2" s="308"/>
      <c r="AD2" s="309"/>
      <c r="AE2" s="310">
        <v>2008</v>
      </c>
      <c r="AF2" s="311"/>
      <c r="AG2" s="311"/>
      <c r="AH2" s="312"/>
      <c r="AI2" s="313">
        <v>2009</v>
      </c>
      <c r="AJ2" s="314"/>
      <c r="AK2" s="314"/>
      <c r="AL2" s="315"/>
      <c r="AM2" s="316">
        <v>2010</v>
      </c>
      <c r="AN2" s="317"/>
      <c r="AO2" s="317"/>
      <c r="AP2" s="318"/>
      <c r="AQ2" s="319">
        <v>2011</v>
      </c>
      <c r="AR2" s="320"/>
      <c r="AS2" s="320"/>
      <c r="AT2" s="321"/>
      <c r="AU2" s="322">
        <v>2012</v>
      </c>
      <c r="AV2" s="323"/>
      <c r="AW2" s="323"/>
      <c r="AX2" s="324"/>
      <c r="AY2" s="332">
        <v>2013</v>
      </c>
      <c r="AZ2" s="333"/>
      <c r="BA2" s="333"/>
      <c r="BB2" s="334"/>
      <c r="BC2" s="396">
        <v>2014</v>
      </c>
      <c r="BD2" s="397"/>
      <c r="BE2" s="397"/>
      <c r="BF2" s="398"/>
      <c r="BG2" s="410">
        <v>2014.5</v>
      </c>
      <c r="BH2" s="411"/>
      <c r="BI2" s="412"/>
      <c r="BJ2" s="405">
        <v>2015</v>
      </c>
      <c r="BK2" s="406"/>
      <c r="BL2" s="406"/>
      <c r="BM2" s="407"/>
      <c r="BN2" s="420">
        <v>2016</v>
      </c>
      <c r="BO2" s="421"/>
      <c r="BP2" s="421"/>
      <c r="BQ2" s="421"/>
      <c r="BR2" s="405">
        <v>2017</v>
      </c>
      <c r="BS2" s="406"/>
      <c r="BT2" s="406"/>
      <c r="BU2" s="406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335">
        <v>2017</v>
      </c>
      <c r="CP2" s="336"/>
      <c r="CQ2" s="337"/>
    </row>
    <row r="3" spans="1:95" s="1" customFormat="1" ht="12.75" customHeight="1">
      <c r="A3" s="327"/>
      <c r="B3" s="327"/>
      <c r="C3" s="328"/>
      <c r="D3" s="338" t="s">
        <v>69</v>
      </c>
      <c r="E3" s="338" t="s">
        <v>3</v>
      </c>
      <c r="F3" s="338" t="s">
        <v>70</v>
      </c>
      <c r="G3" s="340" t="s">
        <v>5</v>
      </c>
      <c r="H3" s="340" t="s">
        <v>4</v>
      </c>
      <c r="I3" s="340" t="s">
        <v>3</v>
      </c>
      <c r="J3" s="340" t="s">
        <v>45</v>
      </c>
      <c r="K3" s="342" t="s">
        <v>5</v>
      </c>
      <c r="L3" s="342" t="s">
        <v>4</v>
      </c>
      <c r="M3" s="342" t="s">
        <v>3</v>
      </c>
      <c r="N3" s="342" t="s">
        <v>45</v>
      </c>
      <c r="O3" s="344" t="s">
        <v>5</v>
      </c>
      <c r="P3" s="344" t="s">
        <v>4</v>
      </c>
      <c r="Q3" s="344" t="s">
        <v>3</v>
      </c>
      <c r="R3" s="344" t="s">
        <v>45</v>
      </c>
      <c r="S3" s="346" t="s">
        <v>5</v>
      </c>
      <c r="T3" s="346" t="s">
        <v>4</v>
      </c>
      <c r="U3" s="346" t="s">
        <v>3</v>
      </c>
      <c r="V3" s="346" t="s">
        <v>45</v>
      </c>
      <c r="W3" s="340" t="s">
        <v>5</v>
      </c>
      <c r="X3" s="340" t="s">
        <v>4</v>
      </c>
      <c r="Y3" s="340" t="s">
        <v>3</v>
      </c>
      <c r="Z3" s="340" t="s">
        <v>45</v>
      </c>
      <c r="AA3" s="342" t="s">
        <v>5</v>
      </c>
      <c r="AB3" s="342" t="s">
        <v>4</v>
      </c>
      <c r="AC3" s="342" t="s">
        <v>3</v>
      </c>
      <c r="AD3" s="342" t="s">
        <v>45</v>
      </c>
      <c r="AE3" s="344" t="s">
        <v>5</v>
      </c>
      <c r="AF3" s="344" t="s">
        <v>4</v>
      </c>
      <c r="AG3" s="344" t="s">
        <v>3</v>
      </c>
      <c r="AH3" s="344" t="s">
        <v>45</v>
      </c>
      <c r="AI3" s="346" t="s">
        <v>5</v>
      </c>
      <c r="AJ3" s="346" t="s">
        <v>4</v>
      </c>
      <c r="AK3" s="346" t="s">
        <v>3</v>
      </c>
      <c r="AL3" s="346" t="s">
        <v>45</v>
      </c>
      <c r="AM3" s="348" t="s">
        <v>5</v>
      </c>
      <c r="AN3" s="348" t="s">
        <v>4</v>
      </c>
      <c r="AO3" s="348" t="s">
        <v>3</v>
      </c>
      <c r="AP3" s="348" t="s">
        <v>93</v>
      </c>
      <c r="AQ3" s="350" t="s">
        <v>5</v>
      </c>
      <c r="AR3" s="352" t="s">
        <v>4</v>
      </c>
      <c r="AS3" s="352" t="s">
        <v>3</v>
      </c>
      <c r="AT3" s="352" t="s">
        <v>93</v>
      </c>
      <c r="AU3" s="358" t="s">
        <v>5</v>
      </c>
      <c r="AV3" s="358" t="s">
        <v>4</v>
      </c>
      <c r="AW3" s="358" t="s">
        <v>3</v>
      </c>
      <c r="AX3" s="358" t="s">
        <v>93</v>
      </c>
      <c r="AY3" s="360" t="s">
        <v>5</v>
      </c>
      <c r="AZ3" s="354" t="s">
        <v>4</v>
      </c>
      <c r="BA3" s="354" t="s">
        <v>3</v>
      </c>
      <c r="BB3" s="354" t="s">
        <v>93</v>
      </c>
      <c r="BC3" s="362" t="s">
        <v>5</v>
      </c>
      <c r="BD3" s="245" t="s">
        <v>4</v>
      </c>
      <c r="BE3" s="245" t="s">
        <v>3</v>
      </c>
      <c r="BF3" s="245" t="s">
        <v>93</v>
      </c>
      <c r="BG3" s="413" t="s">
        <v>105</v>
      </c>
      <c r="BH3" s="413" t="s">
        <v>107</v>
      </c>
      <c r="BI3" s="413" t="s">
        <v>106</v>
      </c>
      <c r="BJ3" s="408" t="s">
        <v>5</v>
      </c>
      <c r="BK3" s="408" t="s">
        <v>4</v>
      </c>
      <c r="BL3" s="408" t="s">
        <v>3</v>
      </c>
      <c r="BM3" s="408" t="s">
        <v>93</v>
      </c>
      <c r="BN3" s="415" t="s">
        <v>5</v>
      </c>
      <c r="BO3" s="415" t="s">
        <v>4</v>
      </c>
      <c r="BP3" s="415" t="s">
        <v>3</v>
      </c>
      <c r="BQ3" s="415" t="s">
        <v>93</v>
      </c>
      <c r="BR3" s="408" t="s">
        <v>5</v>
      </c>
      <c r="BS3" s="408" t="s">
        <v>4</v>
      </c>
      <c r="BT3" s="408" t="s">
        <v>3</v>
      </c>
      <c r="BU3" s="408" t="s">
        <v>93</v>
      </c>
      <c r="BV3" s="356" t="s">
        <v>63</v>
      </c>
      <c r="BW3" s="356" t="s">
        <v>71</v>
      </c>
      <c r="BX3" s="356" t="s">
        <v>72</v>
      </c>
      <c r="BY3" s="356" t="s">
        <v>73</v>
      </c>
      <c r="BZ3" s="356" t="s">
        <v>74</v>
      </c>
      <c r="CA3" s="356" t="s">
        <v>75</v>
      </c>
      <c r="CB3" s="356" t="s">
        <v>62</v>
      </c>
      <c r="CC3" s="356" t="s">
        <v>64</v>
      </c>
      <c r="CD3" s="356" t="s">
        <v>65</v>
      </c>
      <c r="CE3" s="356" t="s">
        <v>66</v>
      </c>
      <c r="CF3" s="356" t="s">
        <v>67</v>
      </c>
      <c r="CG3" s="356" t="s">
        <v>76</v>
      </c>
      <c r="CH3" s="356" t="s">
        <v>77</v>
      </c>
      <c r="CI3" s="356" t="s">
        <v>78</v>
      </c>
      <c r="CJ3" s="356" t="s">
        <v>79</v>
      </c>
      <c r="CK3" s="356" t="s">
        <v>108</v>
      </c>
      <c r="CL3" s="356" t="s">
        <v>98</v>
      </c>
      <c r="CM3" s="356" t="s">
        <v>99</v>
      </c>
      <c r="CN3" s="356" t="s">
        <v>100</v>
      </c>
      <c r="CO3" s="364" t="s">
        <v>56</v>
      </c>
      <c r="CP3" s="364" t="s">
        <v>57</v>
      </c>
      <c r="CQ3" s="364" t="s">
        <v>58</v>
      </c>
    </row>
    <row r="4" spans="1:95" ht="26.25" customHeight="1">
      <c r="A4" s="327"/>
      <c r="B4" s="327"/>
      <c r="C4" s="328"/>
      <c r="D4" s="339"/>
      <c r="E4" s="339"/>
      <c r="F4" s="339"/>
      <c r="G4" s="341"/>
      <c r="H4" s="341"/>
      <c r="I4" s="341"/>
      <c r="J4" s="341"/>
      <c r="K4" s="343"/>
      <c r="L4" s="343"/>
      <c r="M4" s="343"/>
      <c r="N4" s="343"/>
      <c r="O4" s="345"/>
      <c r="P4" s="345"/>
      <c r="Q4" s="345"/>
      <c r="R4" s="345"/>
      <c r="S4" s="347"/>
      <c r="T4" s="347"/>
      <c r="U4" s="347"/>
      <c r="V4" s="347"/>
      <c r="W4" s="341"/>
      <c r="X4" s="341"/>
      <c r="Y4" s="341"/>
      <c r="Z4" s="341"/>
      <c r="AA4" s="343"/>
      <c r="AB4" s="343"/>
      <c r="AC4" s="343"/>
      <c r="AD4" s="343"/>
      <c r="AE4" s="345"/>
      <c r="AF4" s="345"/>
      <c r="AG4" s="345"/>
      <c r="AH4" s="345"/>
      <c r="AI4" s="347"/>
      <c r="AJ4" s="347"/>
      <c r="AK4" s="347"/>
      <c r="AL4" s="347"/>
      <c r="AM4" s="349"/>
      <c r="AN4" s="349"/>
      <c r="AO4" s="349"/>
      <c r="AP4" s="349"/>
      <c r="AQ4" s="351"/>
      <c r="AR4" s="353"/>
      <c r="AS4" s="353"/>
      <c r="AT4" s="353"/>
      <c r="AU4" s="359"/>
      <c r="AV4" s="359"/>
      <c r="AW4" s="359"/>
      <c r="AX4" s="359"/>
      <c r="AY4" s="361"/>
      <c r="AZ4" s="355"/>
      <c r="BA4" s="355"/>
      <c r="BB4" s="355"/>
      <c r="BC4" s="363"/>
      <c r="BD4" s="246"/>
      <c r="BE4" s="246"/>
      <c r="BF4" s="246"/>
      <c r="BG4" s="414"/>
      <c r="BH4" s="414"/>
      <c r="BI4" s="414"/>
      <c r="BJ4" s="409"/>
      <c r="BK4" s="409"/>
      <c r="BL4" s="409"/>
      <c r="BM4" s="409"/>
      <c r="BN4" s="416"/>
      <c r="BO4" s="416"/>
      <c r="BP4" s="416"/>
      <c r="BQ4" s="416"/>
      <c r="BR4" s="409"/>
      <c r="BS4" s="409"/>
      <c r="BT4" s="409"/>
      <c r="BU4" s="409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65"/>
      <c r="CP4" s="365"/>
      <c r="CQ4" s="365"/>
    </row>
    <row r="5" spans="1:95" ht="12.75" customHeight="1">
      <c r="A5" s="372" t="s">
        <v>6</v>
      </c>
      <c r="B5" s="3" t="s">
        <v>7</v>
      </c>
      <c r="C5" s="7">
        <v>4</v>
      </c>
      <c r="D5" s="37">
        <v>2192460.6575303557</v>
      </c>
      <c r="E5" s="152"/>
      <c r="F5" s="153">
        <v>1449825.549561506</v>
      </c>
      <c r="G5" s="88">
        <v>167256.03900000002</v>
      </c>
      <c r="H5" s="89"/>
      <c r="I5" s="128"/>
      <c r="J5" s="89"/>
      <c r="K5" s="90">
        <v>48031.15</v>
      </c>
      <c r="L5" s="91"/>
      <c r="M5" s="154"/>
      <c r="N5" s="92"/>
      <c r="O5" s="93">
        <v>65709.41200000001</v>
      </c>
      <c r="P5" s="94"/>
      <c r="Q5" s="95"/>
      <c r="R5" s="94"/>
      <c r="S5" s="155">
        <v>62165.65</v>
      </c>
      <c r="T5" s="115"/>
      <c r="U5" s="155"/>
      <c r="V5" s="156"/>
      <c r="W5" s="58">
        <v>90684.24</v>
      </c>
      <c r="X5" s="58">
        <v>0</v>
      </c>
      <c r="Y5" s="58"/>
      <c r="Z5" s="59"/>
      <c r="AA5" s="60">
        <v>32408.87</v>
      </c>
      <c r="AB5" s="157">
        <v>0</v>
      </c>
      <c r="AC5" s="158"/>
      <c r="AD5" s="61"/>
      <c r="AE5" s="64">
        <v>97632.98</v>
      </c>
      <c r="AF5" s="64">
        <v>0</v>
      </c>
      <c r="AG5" s="159"/>
      <c r="AH5" s="62"/>
      <c r="AI5" s="155">
        <v>249294.06387699995</v>
      </c>
      <c r="AJ5" s="155">
        <v>0</v>
      </c>
      <c r="AK5" s="155"/>
      <c r="AL5" s="156"/>
      <c r="AM5" s="49">
        <v>61005.71</v>
      </c>
      <c r="AN5" s="49">
        <v>0</v>
      </c>
      <c r="AO5" s="49"/>
      <c r="AP5" s="50"/>
      <c r="AQ5" s="160">
        <v>121471.92000000001</v>
      </c>
      <c r="AR5" s="200">
        <v>0</v>
      </c>
      <c r="AS5" s="200"/>
      <c r="AT5" s="200"/>
      <c r="AU5" s="212">
        <v>0</v>
      </c>
      <c r="AV5" s="212">
        <v>0</v>
      </c>
      <c r="AW5" s="212"/>
      <c r="AX5" s="212"/>
      <c r="AY5" s="130">
        <v>12228.079999999998</v>
      </c>
      <c r="AZ5" s="130">
        <v>0</v>
      </c>
      <c r="BA5" s="130"/>
      <c r="BB5" s="130"/>
      <c r="BC5" s="145">
        <f>'[3]Resumen'!C5</f>
        <v>78776.69</v>
      </c>
      <c r="BD5" s="137"/>
      <c r="BE5" s="137"/>
      <c r="BF5" s="137"/>
      <c r="BG5" s="262"/>
      <c r="BH5" s="262"/>
      <c r="BI5" s="262"/>
      <c r="BJ5" s="228">
        <f>'[4]Resumen'!C5</f>
        <v>602994.7599999999</v>
      </c>
      <c r="BK5" s="228"/>
      <c r="BL5" s="228"/>
      <c r="BM5" s="228"/>
      <c r="BN5" s="235">
        <f>'[1]Resumen'!C5</f>
        <v>934571.9500000001</v>
      </c>
      <c r="BO5" s="235"/>
      <c r="BP5" s="235"/>
      <c r="BQ5" s="235"/>
      <c r="BR5" s="247">
        <f>'[2]Resumen'!C5</f>
        <v>677544.2199999997</v>
      </c>
      <c r="BS5" s="247"/>
      <c r="BT5" s="247"/>
      <c r="BU5" s="247"/>
      <c r="BV5" s="26">
        <f aca="true" t="shared" si="0" ref="BV5:BV12">IF(D5=0,0,2001-(D5-F5)*C5/D5)</f>
        <v>1999.645111180594</v>
      </c>
      <c r="BW5" s="43">
        <f aca="true" t="shared" si="1" ref="BW5:BW12">IF((1-($CO$2-$BV5)/$C5)&gt;0,(1-($CO$2-$BV5)/$C5),0)</f>
        <v>0</v>
      </c>
      <c r="BX5" s="43">
        <f aca="true" t="shared" si="2" ref="BX5:BX12">IF((1-($CO$2-G$2)/$C5)&gt;0,(1-($CO$2-G$2)/$C5),0)</f>
        <v>0</v>
      </c>
      <c r="BY5" s="43">
        <f aca="true" t="shared" si="3" ref="BY5:BY12">IF((1-($CO$2-K$2)/$C5)&gt;0,(1-($CO$2-K$2)/$C5),0)</f>
        <v>0</v>
      </c>
      <c r="BZ5" s="43">
        <f aca="true" t="shared" si="4" ref="BZ5:BZ12">IF((1-($CO$2-O$2)/$C5)&gt;0,(1-($CO$2-O$2)/$C5),0)</f>
        <v>0</v>
      </c>
      <c r="CA5" s="43">
        <f aca="true" t="shared" si="5" ref="CA5:CA12">IF((1-($CO$2-S$2)/$C5)&gt;0,(1-($CO$2-S$2)/$C5),0)</f>
        <v>0</v>
      </c>
      <c r="CB5" s="43">
        <f aca="true" t="shared" si="6" ref="CB5:CB12">IF((1-($CO$2-W$2)/$C5)&gt;0,(1-($CO$2-W$2)/$C5),0)</f>
        <v>0</v>
      </c>
      <c r="CC5" s="43">
        <f aca="true" t="shared" si="7" ref="CC5:CC12">IF((1-($CO$2-AA$2)/$C5)&gt;0,(1-($CO$2-AA$2)/$C5),0)</f>
        <v>0</v>
      </c>
      <c r="CD5" s="43">
        <f aca="true" t="shared" si="8" ref="CD5:CD12">IF((1-($CO$2-AE$2)/$C5)&gt;0,(1-($CO$2-AE$2)/$C5),0)</f>
        <v>0</v>
      </c>
      <c r="CE5" s="43">
        <f aca="true" t="shared" si="9" ref="CE5:CE12">IF((1-($CO$2-AI$2)/$C5)&gt;0,(1-($CO$2-AI$2)/$C5),0)</f>
        <v>0</v>
      </c>
      <c r="CF5" s="43">
        <f aca="true" t="shared" si="10" ref="CF5:CF12">IF((1-($CO$2-AM$2)/$C5)&gt;0,(1-($CO$2-AM$2)/$C5),0)</f>
        <v>0</v>
      </c>
      <c r="CG5" s="43">
        <f aca="true" t="shared" si="11" ref="CG5:CG12">IF((1-($CO$2-AQ$2)/$C5)&gt;0,(1-($CO$2-AQ$2)/$C5),0)</f>
        <v>0</v>
      </c>
      <c r="CH5" s="43">
        <f aca="true" t="shared" si="12" ref="CH5:CH12">IF((1-($CO$2-AU$2)/$C5)&gt;0,(1-($CO$2-AU$2)/$C5),0)</f>
        <v>0</v>
      </c>
      <c r="CI5" s="43">
        <f aca="true" t="shared" si="13" ref="CI5:CI12">IF((1-($CO$2-AY$2)/$C5)&gt;0,(1-($CO$2-AY$2)/$C5),0)</f>
        <v>0</v>
      </c>
      <c r="CJ5" s="43">
        <f aca="true" t="shared" si="14" ref="CJ5:CJ12">IF((1-($CO$2-BC$2)/$C5)&gt;0,(1-($CO$2-BC$2)/$C5),0)</f>
        <v>0.25</v>
      </c>
      <c r="CK5" s="43">
        <f>IF(BG5=0,0,1-($CO$2-(2014.5-(BG5-BI5)*C5/BG5))/C5)</f>
        <v>0</v>
      </c>
      <c r="CL5" s="43">
        <f aca="true" t="shared" si="15" ref="CL5:CL12">IF((1-($CO$2-BJ$2)/$C5)&gt;0,(1-($CO$2-BJ$2)/$C5),0)</f>
        <v>0.5</v>
      </c>
      <c r="CM5" s="43">
        <f aca="true" t="shared" si="16" ref="CM5:CM12">IF((1-($CO$2-BN$2)/$C5)&gt;0,(1-($CO$2-BN$2)/$C5),0)</f>
        <v>0.75</v>
      </c>
      <c r="CN5" s="43">
        <f aca="true" t="shared" si="17" ref="CN5:CN12">IF((1-($CO$2-BR$2)/$C5)&gt;0,(1-($CO$2-BR$2)/$C5),0)</f>
        <v>1</v>
      </c>
      <c r="CO5" s="241">
        <f aca="true" t="shared" si="18" ref="CO5:CO12">D5-E5+(G5-I5)*G$60+(K5-M5)*K$60+(O5-Q5)*O$60+(S5-U5)*S$60+(W5-Y5)*W$60+(AA5-AC5)*AA$60+(AE5-AG5)*AE$60+(AI5-AK5)*AI$60+(AM5-AO5)*AM$60+(AQ5-AS5)*$AQ$60+(AU5-AW5)*$AU$60+(AY5-BA5)*$AY$60+(BC5-BE5)*$BC$60+(BJ5-BL5)*$BJ$60+BG5+(BN5-BP5)*$BN$60+(BR5-BT5)*$BR$60</f>
        <v>5069975.67372654</v>
      </c>
      <c r="CP5" s="241">
        <f aca="true" t="shared" si="19" ref="CP5:CP12">CO5-(IF(BW5=0,0,D5-E5)+IF(BX5=0,0,(G5-I5)*G$60)+IF(BY5=0,0,(K5-M5)*K$60)+IF(BZ5=0,0,(O5-Q5)*O$60)+IF(CA5=0,0,(S5-U5)*S$60)+IF(CB5=0,0,(W5-Y5)*W$60)+IF(CC5=0,0,(AA5-AC5)*AA$60)+IF(CD5=0,0,(AE5-AG5)*AE$60)+IF(CE5=0,0,(AI5-AK5)*AI$60)+IF(CF5=0,0,(AM5-AO5)*AM$60)+IF(CG5=0,0,(AQ5-AS5)*$AQ$60)+IF(CH5=0,0,(AU5-AW5)*$AU$60)+IF(CI5=0,0,(AY5-BA5)*$AY$60)++IF(CJ5=0,0,(BC5-BE5)*$BC$60)+IF(CL5=0,0,(BJ5-BL5)*$BJ$60)+IF(CK5=0,0,BG5)+IF(CM5=0,0,(BN5-BP5)*$BN$60)+IF(CN5=0,0,(BR5-BT5)*$BR$60))</f>
        <v>3035892.919585756</v>
      </c>
      <c r="CQ5" s="241">
        <f aca="true" t="shared" si="20" ref="CQ5:CQ12">(D5-E5)*BW5+((G5-H5-(I5-J5))*G$60)*BX5+((K5-L5-(M5-N5))*K$60)*BY5+((O5-P5-(Q5-R5))*O$60)*BZ5+((S5-T5-(U5-V5))*S$60)*CA5+((W5-X5-(Y5-Z5))*W$60)*CB5+((AA5-AB5-(AC5-AD5))*AA$60)*CC5+((AE5-AF5-(AG5-AH5))*AE$60)*CD5+((AI5-AJ5-(AK5-AL5))*AI$60)*CE5+((AM5-AN5-(AO5-AP5))*$AM$60)*CF5+((AQ5-AR5-(AS5-AT5))*$AQ$60)*CG5+((AU5-AV5-(AW5-AX5))*$AU$60)*CH5+((AY5-AZ5-(BA5-BB5))*$AY$60)*CI5+((BC5-BD5-(BF5-BV5))*$BC$60)*CJ5+((BJ5-BK5-(BL5-BM5))*$BJ$60)*CL5+(BG5-BH5)*CK5+((BN5-BO5-(BP5-BQ5))*$BN$60)*CM5+((BR5-BS5-(BT5-BU5))*$BR$60)*CN5</f>
        <v>1524504.8660358898</v>
      </c>
    </row>
    <row r="6" spans="1:95" ht="12.75" customHeight="1">
      <c r="A6" s="373"/>
      <c r="B6" s="3" t="s">
        <v>8</v>
      </c>
      <c r="C6" s="17">
        <v>1000</v>
      </c>
      <c r="D6" s="37">
        <v>103551.78496860871</v>
      </c>
      <c r="E6" s="152"/>
      <c r="F6" s="161">
        <v>103551.78496860871</v>
      </c>
      <c r="G6" s="88">
        <v>3081.72</v>
      </c>
      <c r="H6" s="89"/>
      <c r="I6" s="128"/>
      <c r="J6" s="89"/>
      <c r="K6" s="90">
        <v>0</v>
      </c>
      <c r="L6" s="91"/>
      <c r="M6" s="154"/>
      <c r="N6" s="92"/>
      <c r="O6" s="96">
        <v>0</v>
      </c>
      <c r="P6" s="94"/>
      <c r="Q6" s="95"/>
      <c r="R6" s="94"/>
      <c r="S6" s="155">
        <v>0</v>
      </c>
      <c r="T6" s="115"/>
      <c r="U6" s="155"/>
      <c r="V6" s="156"/>
      <c r="W6" s="58">
        <v>0</v>
      </c>
      <c r="X6" s="58">
        <v>0</v>
      </c>
      <c r="Y6" s="58"/>
      <c r="Z6" s="59"/>
      <c r="AA6" s="77">
        <v>0</v>
      </c>
      <c r="AB6" s="157">
        <v>0</v>
      </c>
      <c r="AC6" s="158"/>
      <c r="AD6" s="63"/>
      <c r="AE6" s="64">
        <v>0</v>
      </c>
      <c r="AF6" s="64">
        <v>0</v>
      </c>
      <c r="AG6" s="159"/>
      <c r="AH6" s="62"/>
      <c r="AI6" s="155">
        <v>0</v>
      </c>
      <c r="AJ6" s="155">
        <v>0</v>
      </c>
      <c r="AK6" s="155"/>
      <c r="AL6" s="156"/>
      <c r="AM6" s="49">
        <v>0</v>
      </c>
      <c r="AN6" s="49">
        <v>0</v>
      </c>
      <c r="AO6" s="49"/>
      <c r="AP6" s="50"/>
      <c r="AQ6" s="160">
        <v>0</v>
      </c>
      <c r="AR6" s="200">
        <v>0</v>
      </c>
      <c r="AS6" s="200"/>
      <c r="AT6" s="200"/>
      <c r="AU6" s="212">
        <v>0</v>
      </c>
      <c r="AV6" s="212">
        <v>0</v>
      </c>
      <c r="AW6" s="212"/>
      <c r="AX6" s="212"/>
      <c r="AY6" s="130">
        <v>0</v>
      </c>
      <c r="AZ6" s="130">
        <v>0</v>
      </c>
      <c r="BA6" s="130"/>
      <c r="BB6" s="130"/>
      <c r="BC6" s="145">
        <f>'[3]Resumen'!C6</f>
        <v>215517.81</v>
      </c>
      <c r="BD6" s="137"/>
      <c r="BE6" s="137"/>
      <c r="BF6" s="137"/>
      <c r="BG6" s="262">
        <v>690000</v>
      </c>
      <c r="BH6" s="262"/>
      <c r="BI6" s="262">
        <v>690000</v>
      </c>
      <c r="BJ6" s="228">
        <f>'[4]Resumen'!C6</f>
        <v>0</v>
      </c>
      <c r="BK6" s="228"/>
      <c r="BL6" s="228"/>
      <c r="BM6" s="228"/>
      <c r="BN6" s="235">
        <f>'[1]Resumen'!C6</f>
        <v>0</v>
      </c>
      <c r="BO6" s="235"/>
      <c r="BP6" s="235"/>
      <c r="BQ6" s="235"/>
      <c r="BR6" s="247">
        <f>'[2]Resumen'!C6</f>
        <v>348000</v>
      </c>
      <c r="BS6" s="247"/>
      <c r="BT6" s="247"/>
      <c r="BU6" s="247"/>
      <c r="BV6" s="26">
        <f t="shared" si="0"/>
        <v>2001</v>
      </c>
      <c r="BW6" s="43">
        <f t="shared" si="1"/>
        <v>0.984</v>
      </c>
      <c r="BX6" s="43">
        <f t="shared" si="2"/>
        <v>0.985</v>
      </c>
      <c r="BY6" s="43">
        <f t="shared" si="3"/>
        <v>0.986</v>
      </c>
      <c r="BZ6" s="43">
        <f t="shared" si="4"/>
        <v>0.987</v>
      </c>
      <c r="CA6" s="43">
        <f t="shared" si="5"/>
        <v>0.988</v>
      </c>
      <c r="CB6" s="43">
        <f t="shared" si="6"/>
        <v>0.989</v>
      </c>
      <c r="CC6" s="43">
        <f t="shared" si="7"/>
        <v>0.99</v>
      </c>
      <c r="CD6" s="43">
        <f t="shared" si="8"/>
        <v>0.991</v>
      </c>
      <c r="CE6" s="43">
        <f t="shared" si="9"/>
        <v>0.992</v>
      </c>
      <c r="CF6" s="43">
        <f t="shared" si="10"/>
        <v>0.993</v>
      </c>
      <c r="CG6" s="43">
        <f t="shared" si="11"/>
        <v>0.994</v>
      </c>
      <c r="CH6" s="43">
        <f t="shared" si="12"/>
        <v>0.995</v>
      </c>
      <c r="CI6" s="43">
        <f t="shared" si="13"/>
        <v>0.996</v>
      </c>
      <c r="CJ6" s="43">
        <f t="shared" si="14"/>
        <v>0.997</v>
      </c>
      <c r="CK6" s="43">
        <f aca="true" t="shared" si="21" ref="CK6:CK12">IF(BG6=0,0,1-($CO$2-(2014.5-(BG6-BI6)*C6/BG6))/C6)</f>
        <v>0.9975</v>
      </c>
      <c r="CL6" s="43">
        <f t="shared" si="15"/>
        <v>0.998</v>
      </c>
      <c r="CM6" s="43">
        <f t="shared" si="16"/>
        <v>0.999</v>
      </c>
      <c r="CN6" s="43">
        <f t="shared" si="17"/>
        <v>1</v>
      </c>
      <c r="CO6" s="241">
        <f t="shared" si="18"/>
        <v>1314125.0854951243</v>
      </c>
      <c r="CP6" s="241">
        <f t="shared" si="19"/>
        <v>0</v>
      </c>
      <c r="CQ6" s="241">
        <f t="shared" si="20"/>
        <v>1311923.9127531094</v>
      </c>
    </row>
    <row r="7" spans="1:95" ht="12.75" customHeight="1">
      <c r="A7" s="373"/>
      <c r="B7" s="3" t="s">
        <v>9</v>
      </c>
      <c r="C7" s="7">
        <v>40</v>
      </c>
      <c r="D7" s="37">
        <v>1140916.485651873</v>
      </c>
      <c r="E7" s="152"/>
      <c r="F7" s="153">
        <v>709242.316974221</v>
      </c>
      <c r="G7" s="88">
        <v>4550.21</v>
      </c>
      <c r="H7" s="89"/>
      <c r="I7" s="128"/>
      <c r="J7" s="89"/>
      <c r="K7" s="90">
        <v>8402.57</v>
      </c>
      <c r="L7" s="91"/>
      <c r="M7" s="154"/>
      <c r="N7" s="92"/>
      <c r="O7" s="96">
        <v>0</v>
      </c>
      <c r="P7" s="94"/>
      <c r="Q7" s="95"/>
      <c r="R7" s="94"/>
      <c r="S7" s="155">
        <v>38527</v>
      </c>
      <c r="T7" s="115"/>
      <c r="U7" s="155"/>
      <c r="V7" s="156"/>
      <c r="W7" s="58">
        <v>34301.56</v>
      </c>
      <c r="X7" s="58">
        <v>0</v>
      </c>
      <c r="Y7" s="58"/>
      <c r="Z7" s="59"/>
      <c r="AA7" s="71">
        <v>58280.87</v>
      </c>
      <c r="AB7" s="157">
        <v>0</v>
      </c>
      <c r="AC7" s="158"/>
      <c r="AD7" s="63"/>
      <c r="AE7" s="64">
        <v>2487.96</v>
      </c>
      <c r="AF7" s="64">
        <v>0</v>
      </c>
      <c r="AG7" s="159"/>
      <c r="AH7" s="62"/>
      <c r="AI7" s="155">
        <v>0</v>
      </c>
      <c r="AJ7" s="155">
        <v>0</v>
      </c>
      <c r="AK7" s="155"/>
      <c r="AL7" s="156"/>
      <c r="AM7" s="49">
        <v>0</v>
      </c>
      <c r="AN7" s="49">
        <v>0</v>
      </c>
      <c r="AO7" s="49"/>
      <c r="AP7" s="50"/>
      <c r="AQ7" s="160">
        <v>7039.45</v>
      </c>
      <c r="AR7" s="200">
        <v>0</v>
      </c>
      <c r="AS7" s="200"/>
      <c r="AT7" s="200"/>
      <c r="AU7" s="212">
        <v>0</v>
      </c>
      <c r="AV7" s="212">
        <v>0</v>
      </c>
      <c r="AW7" s="212"/>
      <c r="AX7" s="212"/>
      <c r="AY7" s="130">
        <v>0</v>
      </c>
      <c r="AZ7" s="130">
        <v>0</v>
      </c>
      <c r="BA7" s="130"/>
      <c r="BB7" s="130"/>
      <c r="BC7" s="145">
        <f>'[3]Resumen'!C7</f>
        <v>8855.2</v>
      </c>
      <c r="BD7" s="137"/>
      <c r="BE7" s="137"/>
      <c r="BF7" s="137"/>
      <c r="BG7" s="262">
        <v>250000</v>
      </c>
      <c r="BH7" s="262"/>
      <c r="BI7" s="262">
        <v>250000</v>
      </c>
      <c r="BJ7" s="228">
        <f>'[4]Resumen'!C7</f>
        <v>132639.19</v>
      </c>
      <c r="BK7" s="228"/>
      <c r="BL7" s="228"/>
      <c r="BM7" s="228"/>
      <c r="BN7" s="235">
        <f>'[1]Resumen'!C7</f>
        <v>0</v>
      </c>
      <c r="BO7" s="235"/>
      <c r="BP7" s="235"/>
      <c r="BQ7" s="235"/>
      <c r="BR7" s="247">
        <f>'[2]Resumen'!C7</f>
        <v>0</v>
      </c>
      <c r="BS7" s="247"/>
      <c r="BT7" s="247"/>
      <c r="BU7" s="247"/>
      <c r="BV7" s="26">
        <f t="shared" si="0"/>
        <v>1985.8657049273502</v>
      </c>
      <c r="BW7" s="43">
        <f t="shared" si="1"/>
        <v>0.2216426231837545</v>
      </c>
      <c r="BX7" s="43">
        <f t="shared" si="2"/>
        <v>0.625</v>
      </c>
      <c r="BY7" s="43">
        <f t="shared" si="3"/>
        <v>0.65</v>
      </c>
      <c r="BZ7" s="43">
        <f t="shared" si="4"/>
        <v>0.675</v>
      </c>
      <c r="CA7" s="43">
        <f t="shared" si="5"/>
        <v>0.7</v>
      </c>
      <c r="CB7" s="43">
        <f t="shared" si="6"/>
        <v>0.725</v>
      </c>
      <c r="CC7" s="43">
        <f t="shared" si="7"/>
        <v>0.75</v>
      </c>
      <c r="CD7" s="43">
        <f t="shared" si="8"/>
        <v>0.775</v>
      </c>
      <c r="CE7" s="43">
        <f t="shared" si="9"/>
        <v>0.8</v>
      </c>
      <c r="CF7" s="43">
        <f t="shared" si="10"/>
        <v>0.825</v>
      </c>
      <c r="CG7" s="43">
        <f t="shared" si="11"/>
        <v>0.85</v>
      </c>
      <c r="CH7" s="43">
        <f t="shared" si="12"/>
        <v>0.875</v>
      </c>
      <c r="CI7" s="43">
        <f t="shared" si="13"/>
        <v>0.9</v>
      </c>
      <c r="CJ7" s="43">
        <f t="shared" si="14"/>
        <v>0.925</v>
      </c>
      <c r="CK7" s="43">
        <f t="shared" si="21"/>
        <v>0.9375</v>
      </c>
      <c r="CL7" s="43">
        <f t="shared" si="15"/>
        <v>0.95</v>
      </c>
      <c r="CM7" s="43">
        <f t="shared" si="16"/>
        <v>0.975</v>
      </c>
      <c r="CN7" s="43">
        <f t="shared" si="17"/>
        <v>1</v>
      </c>
      <c r="CO7" s="241">
        <f t="shared" si="18"/>
        <v>1628486.3546337117</v>
      </c>
      <c r="CP7" s="241">
        <f t="shared" si="19"/>
        <v>0</v>
      </c>
      <c r="CQ7" s="241">
        <f t="shared" si="20"/>
        <v>688059.9983839197</v>
      </c>
    </row>
    <row r="8" spans="1:95" ht="12.75" customHeight="1">
      <c r="A8" s="373"/>
      <c r="B8" s="3" t="s">
        <v>10</v>
      </c>
      <c r="C8" s="7">
        <v>7</v>
      </c>
      <c r="D8" s="37">
        <v>945208.5289238252</v>
      </c>
      <c r="E8" s="152"/>
      <c r="F8" s="153">
        <v>67667.0693793609</v>
      </c>
      <c r="G8" s="88">
        <v>7357.58</v>
      </c>
      <c r="H8" s="89"/>
      <c r="I8" s="128"/>
      <c r="J8" s="89"/>
      <c r="K8" s="90">
        <v>6582.56</v>
      </c>
      <c r="L8" s="91"/>
      <c r="M8" s="154"/>
      <c r="N8" s="92"/>
      <c r="O8" s="96">
        <v>282.37</v>
      </c>
      <c r="P8" s="94"/>
      <c r="Q8" s="95"/>
      <c r="R8" s="94"/>
      <c r="S8" s="155">
        <v>0</v>
      </c>
      <c r="T8" s="115"/>
      <c r="U8" s="155"/>
      <c r="V8" s="156"/>
      <c r="W8" s="58">
        <v>17809.370000000003</v>
      </c>
      <c r="X8" s="58">
        <v>0</v>
      </c>
      <c r="Y8" s="58"/>
      <c r="Z8" s="59"/>
      <c r="AA8" s="77">
        <v>5325</v>
      </c>
      <c r="AB8" s="157">
        <v>0</v>
      </c>
      <c r="AC8" s="158"/>
      <c r="AD8" s="63"/>
      <c r="AE8" s="64">
        <v>5151</v>
      </c>
      <c r="AF8" s="64">
        <v>0</v>
      </c>
      <c r="AG8" s="159"/>
      <c r="AH8" s="62"/>
      <c r="AI8" s="155">
        <v>7295</v>
      </c>
      <c r="AJ8" s="155">
        <v>0</v>
      </c>
      <c r="AK8" s="155"/>
      <c r="AL8" s="156"/>
      <c r="AM8" s="49">
        <v>0</v>
      </c>
      <c r="AN8" s="49">
        <v>0</v>
      </c>
      <c r="AO8" s="49"/>
      <c r="AP8" s="53"/>
      <c r="AQ8" s="160">
        <v>8381.86</v>
      </c>
      <c r="AR8" s="200">
        <v>0</v>
      </c>
      <c r="AS8" s="200"/>
      <c r="AT8" s="200"/>
      <c r="AU8" s="212">
        <v>0</v>
      </c>
      <c r="AV8" s="212">
        <v>0</v>
      </c>
      <c r="AW8" s="212"/>
      <c r="AX8" s="212"/>
      <c r="AY8" s="130">
        <v>22739</v>
      </c>
      <c r="AZ8" s="130">
        <v>0</v>
      </c>
      <c r="BA8" s="130"/>
      <c r="BB8" s="130"/>
      <c r="BC8" s="145">
        <f>'[3]Resumen'!C8</f>
        <v>0</v>
      </c>
      <c r="BD8" s="137"/>
      <c r="BE8" s="137"/>
      <c r="BF8" s="137"/>
      <c r="BG8" s="262"/>
      <c r="BH8" s="262"/>
      <c r="BI8" s="262"/>
      <c r="BJ8" s="228">
        <f>'[4]Resumen'!C8</f>
        <v>0</v>
      </c>
      <c r="BK8" s="228"/>
      <c r="BL8" s="228"/>
      <c r="BM8" s="228"/>
      <c r="BN8" s="235">
        <f>'[1]Resumen'!C8</f>
        <v>18775.16</v>
      </c>
      <c r="BO8" s="235"/>
      <c r="BP8" s="235"/>
      <c r="BQ8" s="235"/>
      <c r="BR8" s="247">
        <f>'[2]Resumen'!C8</f>
        <v>10893.75</v>
      </c>
      <c r="BS8" s="247"/>
      <c r="BT8" s="247"/>
      <c r="BU8" s="247"/>
      <c r="BV8" s="26">
        <f t="shared" si="0"/>
        <v>1994.501126969511</v>
      </c>
      <c r="BW8" s="43">
        <f t="shared" si="1"/>
        <v>0</v>
      </c>
      <c r="BX8" s="43">
        <f t="shared" si="2"/>
        <v>0</v>
      </c>
      <c r="BY8" s="43">
        <f t="shared" si="3"/>
        <v>0</v>
      </c>
      <c r="BZ8" s="43">
        <f t="shared" si="4"/>
        <v>0</v>
      </c>
      <c r="CA8" s="43">
        <f t="shared" si="5"/>
        <v>0</v>
      </c>
      <c r="CB8" s="43">
        <f t="shared" si="6"/>
        <v>0</v>
      </c>
      <c r="CC8" s="43">
        <f t="shared" si="7"/>
        <v>0</v>
      </c>
      <c r="CD8" s="43">
        <f t="shared" si="8"/>
        <v>0</v>
      </c>
      <c r="CE8" s="43">
        <f t="shared" si="9"/>
        <v>0</v>
      </c>
      <c r="CF8" s="43">
        <f t="shared" si="10"/>
        <v>0</v>
      </c>
      <c r="CG8" s="43">
        <f t="shared" si="11"/>
        <v>0.1428571428571429</v>
      </c>
      <c r="CH8" s="43">
        <f t="shared" si="12"/>
        <v>0.2857142857142857</v>
      </c>
      <c r="CI8" s="43">
        <f t="shared" si="13"/>
        <v>0.4285714285714286</v>
      </c>
      <c r="CJ8" s="43">
        <f t="shared" si="14"/>
        <v>0.5714285714285714</v>
      </c>
      <c r="CK8" s="43">
        <f t="shared" si="21"/>
        <v>0</v>
      </c>
      <c r="CL8" s="43">
        <f t="shared" si="15"/>
        <v>0.7142857142857143</v>
      </c>
      <c r="CM8" s="43">
        <f t="shared" si="16"/>
        <v>0.8571428571428572</v>
      </c>
      <c r="CN8" s="43">
        <f t="shared" si="17"/>
        <v>1</v>
      </c>
      <c r="CO8" s="241">
        <f t="shared" si="18"/>
        <v>1044291.8698791814</v>
      </c>
      <c r="CP8" s="241">
        <f t="shared" si="19"/>
        <v>986512.1883645029</v>
      </c>
      <c r="CQ8" s="241">
        <f t="shared" si="20"/>
        <v>36481.94457902055</v>
      </c>
    </row>
    <row r="9" spans="1:95" ht="12.75" customHeight="1">
      <c r="A9" s="373"/>
      <c r="B9" s="3" t="s">
        <v>11</v>
      </c>
      <c r="C9" s="7">
        <v>4</v>
      </c>
      <c r="D9" s="37">
        <v>626223.1565091494</v>
      </c>
      <c r="E9" s="152"/>
      <c r="F9" s="153">
        <v>147123.07508079166</v>
      </c>
      <c r="G9" s="88">
        <v>22741.82</v>
      </c>
      <c r="H9" s="89"/>
      <c r="I9" s="128"/>
      <c r="J9" s="89"/>
      <c r="K9" s="90">
        <v>15401.33</v>
      </c>
      <c r="L9" s="91"/>
      <c r="M9" s="154"/>
      <c r="N9" s="92"/>
      <c r="O9" s="96">
        <v>44549.32</v>
      </c>
      <c r="P9" s="94"/>
      <c r="Q9" s="95"/>
      <c r="R9" s="94"/>
      <c r="S9" s="155">
        <v>11154.82</v>
      </c>
      <c r="T9" s="115"/>
      <c r="U9" s="155"/>
      <c r="V9" s="156"/>
      <c r="W9" s="58">
        <v>87253.48000000001</v>
      </c>
      <c r="X9" s="58">
        <v>0</v>
      </c>
      <c r="Y9" s="58"/>
      <c r="Z9" s="59"/>
      <c r="AA9" s="77">
        <v>38353.979999999996</v>
      </c>
      <c r="AB9" s="157">
        <v>0</v>
      </c>
      <c r="AC9" s="158"/>
      <c r="AD9" s="63"/>
      <c r="AE9" s="64">
        <v>0</v>
      </c>
      <c r="AF9" s="64">
        <v>0</v>
      </c>
      <c r="AG9" s="159"/>
      <c r="AH9" s="62"/>
      <c r="AI9" s="155">
        <v>51587.420000000006</v>
      </c>
      <c r="AJ9" s="155">
        <v>0</v>
      </c>
      <c r="AK9" s="155"/>
      <c r="AL9" s="156"/>
      <c r="AM9" s="49">
        <v>20997.82</v>
      </c>
      <c r="AN9" s="49">
        <v>0</v>
      </c>
      <c r="AO9" s="49"/>
      <c r="AP9" s="50"/>
      <c r="AQ9" s="160">
        <v>2369.5</v>
      </c>
      <c r="AR9" s="200">
        <v>0</v>
      </c>
      <c r="AS9" s="200"/>
      <c r="AT9" s="200"/>
      <c r="AU9" s="212">
        <v>0</v>
      </c>
      <c r="AV9" s="212">
        <v>0</v>
      </c>
      <c r="AW9" s="212"/>
      <c r="AX9" s="212"/>
      <c r="AY9" s="130">
        <v>4786.7</v>
      </c>
      <c r="AZ9" s="130">
        <v>0</v>
      </c>
      <c r="BA9" s="130"/>
      <c r="BB9" s="130"/>
      <c r="BC9" s="145">
        <f>'[3]Resumen'!C9</f>
        <v>931198.84</v>
      </c>
      <c r="BD9" s="137"/>
      <c r="BE9" s="137"/>
      <c r="BF9" s="137"/>
      <c r="BG9" s="262"/>
      <c r="BH9" s="262"/>
      <c r="BI9" s="262"/>
      <c r="BJ9" s="228">
        <f>'[4]Resumen'!C9</f>
        <v>0</v>
      </c>
      <c r="BK9" s="228"/>
      <c r="BL9" s="228"/>
      <c r="BM9" s="228"/>
      <c r="BN9" s="235">
        <f>'[1]Resumen'!C9</f>
        <v>2422.05</v>
      </c>
      <c r="BO9" s="235"/>
      <c r="BP9" s="235"/>
      <c r="BQ9" s="235"/>
      <c r="BR9" s="247">
        <f>'[2]Resumen'!C9</f>
        <v>66017.9</v>
      </c>
      <c r="BS9" s="247"/>
      <c r="BT9" s="247"/>
      <c r="BU9" s="247"/>
      <c r="BV9" s="26">
        <f t="shared" si="0"/>
        <v>1997.9397485452369</v>
      </c>
      <c r="BW9" s="43">
        <f t="shared" si="1"/>
        <v>0</v>
      </c>
      <c r="BX9" s="43">
        <f t="shared" si="2"/>
        <v>0</v>
      </c>
      <c r="BY9" s="43">
        <f t="shared" si="3"/>
        <v>0</v>
      </c>
      <c r="BZ9" s="43">
        <f t="shared" si="4"/>
        <v>0</v>
      </c>
      <c r="CA9" s="43">
        <f t="shared" si="5"/>
        <v>0</v>
      </c>
      <c r="CB9" s="43">
        <f t="shared" si="6"/>
        <v>0</v>
      </c>
      <c r="CC9" s="43">
        <f t="shared" si="7"/>
        <v>0</v>
      </c>
      <c r="CD9" s="43">
        <f t="shared" si="8"/>
        <v>0</v>
      </c>
      <c r="CE9" s="43">
        <f t="shared" si="9"/>
        <v>0</v>
      </c>
      <c r="CF9" s="43">
        <f t="shared" si="10"/>
        <v>0</v>
      </c>
      <c r="CG9" s="43">
        <f t="shared" si="11"/>
        <v>0</v>
      </c>
      <c r="CH9" s="43">
        <f t="shared" si="12"/>
        <v>0</v>
      </c>
      <c r="CI9" s="43">
        <f t="shared" si="13"/>
        <v>0</v>
      </c>
      <c r="CJ9" s="43">
        <f t="shared" si="14"/>
        <v>0.25</v>
      </c>
      <c r="CK9" s="43">
        <f t="shared" si="21"/>
        <v>0</v>
      </c>
      <c r="CL9" s="43">
        <f t="shared" si="15"/>
        <v>0.5</v>
      </c>
      <c r="CM9" s="43">
        <f t="shared" si="16"/>
        <v>0.75</v>
      </c>
      <c r="CN9" s="43">
        <f t="shared" si="17"/>
        <v>1</v>
      </c>
      <c r="CO9" s="241">
        <f t="shared" si="18"/>
        <v>1780893.2556091887</v>
      </c>
      <c r="CP9" s="241">
        <f t="shared" si="19"/>
        <v>878456.5660249339</v>
      </c>
      <c r="CQ9" s="241">
        <f t="shared" si="20"/>
        <v>273268.2412075578</v>
      </c>
    </row>
    <row r="10" spans="1:95" ht="12.75" customHeight="1">
      <c r="A10" s="373"/>
      <c r="B10" s="3" t="s">
        <v>12</v>
      </c>
      <c r="C10" s="7">
        <v>5</v>
      </c>
      <c r="D10" s="37">
        <v>1564545.6307439422</v>
      </c>
      <c r="E10" s="152"/>
      <c r="F10" s="153">
        <v>275838.40370647283</v>
      </c>
      <c r="G10" s="88">
        <v>0</v>
      </c>
      <c r="H10" s="89"/>
      <c r="I10" s="128"/>
      <c r="J10" s="89"/>
      <c r="K10" s="90">
        <v>0</v>
      </c>
      <c r="L10" s="91"/>
      <c r="M10" s="154"/>
      <c r="N10" s="92"/>
      <c r="O10" s="96">
        <v>0</v>
      </c>
      <c r="P10" s="94"/>
      <c r="Q10" s="95"/>
      <c r="R10" s="94"/>
      <c r="S10" s="155">
        <v>0</v>
      </c>
      <c r="T10" s="115"/>
      <c r="U10" s="155"/>
      <c r="V10" s="156"/>
      <c r="W10" s="58">
        <v>74281.9</v>
      </c>
      <c r="X10" s="58">
        <v>0</v>
      </c>
      <c r="Y10" s="58"/>
      <c r="Z10" s="59"/>
      <c r="AA10" s="77">
        <v>0</v>
      </c>
      <c r="AB10" s="157">
        <v>0</v>
      </c>
      <c r="AC10" s="158"/>
      <c r="AD10" s="63"/>
      <c r="AE10" s="64">
        <v>0</v>
      </c>
      <c r="AF10" s="64">
        <v>0</v>
      </c>
      <c r="AG10" s="159"/>
      <c r="AH10" s="62"/>
      <c r="AI10" s="155">
        <v>0</v>
      </c>
      <c r="AJ10" s="155">
        <v>0</v>
      </c>
      <c r="AK10" s="155"/>
      <c r="AL10" s="156"/>
      <c r="AM10" s="49">
        <v>0</v>
      </c>
      <c r="AN10" s="49">
        <v>0</v>
      </c>
      <c r="AO10" s="49"/>
      <c r="AP10" s="50"/>
      <c r="AQ10" s="160">
        <v>94920</v>
      </c>
      <c r="AR10" s="200">
        <v>0</v>
      </c>
      <c r="AS10" s="200"/>
      <c r="AT10" s="200"/>
      <c r="AU10" s="212">
        <v>0</v>
      </c>
      <c r="AV10" s="212">
        <v>0</v>
      </c>
      <c r="AW10" s="212"/>
      <c r="AX10" s="212"/>
      <c r="AY10" s="130">
        <v>16667</v>
      </c>
      <c r="AZ10" s="130">
        <v>0</v>
      </c>
      <c r="BA10" s="130"/>
      <c r="BB10" s="130"/>
      <c r="BC10" s="145">
        <f>'[3]Resumen'!C10</f>
        <v>0</v>
      </c>
      <c r="BD10" s="137"/>
      <c r="BE10" s="137"/>
      <c r="BF10" s="137"/>
      <c r="BG10" s="262"/>
      <c r="BH10" s="262"/>
      <c r="BI10" s="262"/>
      <c r="BJ10" s="228">
        <f>'[4]Resumen'!C10</f>
        <v>113500</v>
      </c>
      <c r="BK10" s="228"/>
      <c r="BL10" s="228"/>
      <c r="BM10" s="228"/>
      <c r="BN10" s="235">
        <f>'[1]Resumen'!C10</f>
        <v>149806.51</v>
      </c>
      <c r="BO10" s="235"/>
      <c r="BP10" s="235"/>
      <c r="BQ10" s="235"/>
      <c r="BR10" s="247">
        <f>'[2]Resumen'!C10</f>
        <v>0</v>
      </c>
      <c r="BS10" s="247"/>
      <c r="BT10" s="247"/>
      <c r="BU10" s="247"/>
      <c r="BV10" s="26">
        <f t="shared" si="0"/>
        <v>1996.8815287911268</v>
      </c>
      <c r="BW10" s="43">
        <f t="shared" si="1"/>
        <v>0</v>
      </c>
      <c r="BX10" s="43">
        <f t="shared" si="2"/>
        <v>0</v>
      </c>
      <c r="BY10" s="43">
        <f t="shared" si="3"/>
        <v>0</v>
      </c>
      <c r="BZ10" s="43">
        <f t="shared" si="4"/>
        <v>0</v>
      </c>
      <c r="CA10" s="43">
        <f t="shared" si="5"/>
        <v>0</v>
      </c>
      <c r="CB10" s="43">
        <f t="shared" si="6"/>
        <v>0</v>
      </c>
      <c r="CC10" s="43">
        <f t="shared" si="7"/>
        <v>0</v>
      </c>
      <c r="CD10" s="43">
        <f t="shared" si="8"/>
        <v>0</v>
      </c>
      <c r="CE10" s="43">
        <f t="shared" si="9"/>
        <v>0</v>
      </c>
      <c r="CF10" s="43">
        <f t="shared" si="10"/>
        <v>0</v>
      </c>
      <c r="CG10" s="43">
        <f t="shared" si="11"/>
        <v>0</v>
      </c>
      <c r="CH10" s="43">
        <f t="shared" si="12"/>
        <v>0</v>
      </c>
      <c r="CI10" s="43">
        <f t="shared" si="13"/>
        <v>0.19999999999999996</v>
      </c>
      <c r="CJ10" s="43">
        <f t="shared" si="14"/>
        <v>0.4</v>
      </c>
      <c r="CK10" s="43">
        <f t="shared" si="21"/>
        <v>0</v>
      </c>
      <c r="CL10" s="43">
        <f t="shared" si="15"/>
        <v>0.6</v>
      </c>
      <c r="CM10" s="43">
        <f t="shared" si="16"/>
        <v>0.8</v>
      </c>
      <c r="CN10" s="43">
        <f t="shared" si="17"/>
        <v>1</v>
      </c>
      <c r="CO10" s="241">
        <f t="shared" si="18"/>
        <v>1965930.6793448166</v>
      </c>
      <c r="CP10" s="241">
        <f t="shared" si="19"/>
        <v>1721925.0571161245</v>
      </c>
      <c r="CQ10" s="241">
        <f t="shared" si="20"/>
        <v>167278.27036249585</v>
      </c>
    </row>
    <row r="11" spans="1:95" ht="12.75" customHeight="1">
      <c r="A11" s="373"/>
      <c r="B11" s="3" t="s">
        <v>13</v>
      </c>
      <c r="C11" s="7">
        <v>8</v>
      </c>
      <c r="D11" s="37">
        <v>0</v>
      </c>
      <c r="E11" s="152"/>
      <c r="F11" s="153">
        <v>0</v>
      </c>
      <c r="G11" s="88">
        <v>51708.179992</v>
      </c>
      <c r="H11" s="89"/>
      <c r="I11" s="128"/>
      <c r="J11" s="89"/>
      <c r="K11" s="90">
        <v>4151.08</v>
      </c>
      <c r="L11" s="91"/>
      <c r="M11" s="154"/>
      <c r="N11" s="92"/>
      <c r="O11" s="96">
        <v>30862.359060999996</v>
      </c>
      <c r="P11" s="94"/>
      <c r="Q11" s="95"/>
      <c r="R11" s="94"/>
      <c r="S11" s="155">
        <v>0</v>
      </c>
      <c r="T11" s="115"/>
      <c r="U11" s="155"/>
      <c r="V11" s="156"/>
      <c r="W11" s="58">
        <v>0</v>
      </c>
      <c r="X11" s="58">
        <v>0</v>
      </c>
      <c r="Y11" s="58"/>
      <c r="Z11" s="59"/>
      <c r="AA11" s="77">
        <v>0</v>
      </c>
      <c r="AB11" s="157">
        <v>0</v>
      </c>
      <c r="AC11" s="158"/>
      <c r="AD11" s="63"/>
      <c r="AE11" s="64">
        <v>0</v>
      </c>
      <c r="AF11" s="64">
        <v>0</v>
      </c>
      <c r="AG11" s="159"/>
      <c r="AH11" s="62"/>
      <c r="AI11" s="155">
        <v>14365.63</v>
      </c>
      <c r="AJ11" s="155">
        <v>0</v>
      </c>
      <c r="AK11" s="155"/>
      <c r="AL11" s="156"/>
      <c r="AM11" s="49">
        <v>9332.4</v>
      </c>
      <c r="AN11" s="49">
        <v>0</v>
      </c>
      <c r="AO11" s="49"/>
      <c r="AP11" s="50"/>
      <c r="AQ11" s="160">
        <v>9332</v>
      </c>
      <c r="AR11" s="200">
        <v>0</v>
      </c>
      <c r="AS11" s="200"/>
      <c r="AT11" s="200"/>
      <c r="AU11" s="212">
        <v>0</v>
      </c>
      <c r="AV11" s="212">
        <v>0</v>
      </c>
      <c r="AW11" s="212"/>
      <c r="AX11" s="212"/>
      <c r="AY11" s="130">
        <v>0</v>
      </c>
      <c r="AZ11" s="130">
        <v>0</v>
      </c>
      <c r="BA11" s="130"/>
      <c r="BB11" s="130"/>
      <c r="BC11" s="145">
        <f>'[3]Resumen'!C11</f>
        <v>41463</v>
      </c>
      <c r="BD11" s="137"/>
      <c r="BE11" s="137"/>
      <c r="BF11" s="137"/>
      <c r="BG11" s="262"/>
      <c r="BH11" s="262"/>
      <c r="BI11" s="262"/>
      <c r="BJ11" s="228">
        <f>'[4]Resumen'!C11</f>
        <v>31935.4</v>
      </c>
      <c r="BK11" s="228"/>
      <c r="BL11" s="228"/>
      <c r="BM11" s="228"/>
      <c r="BN11" s="235">
        <f>'[1]Resumen'!C11</f>
        <v>0</v>
      </c>
      <c r="BO11" s="235"/>
      <c r="BP11" s="235"/>
      <c r="BQ11" s="235"/>
      <c r="BR11" s="247">
        <f>'[2]Resumen'!C11</f>
        <v>0</v>
      </c>
      <c r="BS11" s="247"/>
      <c r="BT11" s="247"/>
      <c r="BU11" s="247"/>
      <c r="BV11" s="26">
        <f t="shared" si="0"/>
        <v>0</v>
      </c>
      <c r="BW11" s="43">
        <f t="shared" si="1"/>
        <v>0</v>
      </c>
      <c r="BX11" s="43">
        <f t="shared" si="2"/>
        <v>0</v>
      </c>
      <c r="BY11" s="43">
        <f t="shared" si="3"/>
        <v>0</v>
      </c>
      <c r="BZ11" s="43">
        <f t="shared" si="4"/>
        <v>0</v>
      </c>
      <c r="CA11" s="43">
        <f t="shared" si="5"/>
        <v>0</v>
      </c>
      <c r="CB11" s="43">
        <f t="shared" si="6"/>
        <v>0</v>
      </c>
      <c r="CC11" s="43">
        <f t="shared" si="7"/>
        <v>0</v>
      </c>
      <c r="CD11" s="43">
        <f t="shared" si="8"/>
        <v>0</v>
      </c>
      <c r="CE11" s="43">
        <f t="shared" si="9"/>
        <v>0</v>
      </c>
      <c r="CF11" s="43">
        <f t="shared" si="10"/>
        <v>0.125</v>
      </c>
      <c r="CG11" s="43">
        <f t="shared" si="11"/>
        <v>0.25</v>
      </c>
      <c r="CH11" s="43">
        <f t="shared" si="12"/>
        <v>0.375</v>
      </c>
      <c r="CI11" s="43">
        <f t="shared" si="13"/>
        <v>0.5</v>
      </c>
      <c r="CJ11" s="43">
        <f t="shared" si="14"/>
        <v>0.625</v>
      </c>
      <c r="CK11" s="43">
        <f t="shared" si="21"/>
        <v>0</v>
      </c>
      <c r="CL11" s="43">
        <f t="shared" si="15"/>
        <v>0.75</v>
      </c>
      <c r="CM11" s="43">
        <f t="shared" si="16"/>
        <v>0.875</v>
      </c>
      <c r="CN11" s="43">
        <f t="shared" si="17"/>
        <v>1</v>
      </c>
      <c r="CO11" s="241">
        <f t="shared" si="18"/>
        <v>160060.38764167234</v>
      </c>
      <c r="CP11" s="241">
        <f t="shared" si="19"/>
        <v>78148.4681254111</v>
      </c>
      <c r="CQ11" s="241">
        <f t="shared" si="20"/>
        <v>46432.37302638362</v>
      </c>
    </row>
    <row r="12" spans="1:95" ht="12.75" customHeight="1" thickBot="1">
      <c r="A12" s="373"/>
      <c r="B12" s="10" t="s">
        <v>14</v>
      </c>
      <c r="C12" s="11">
        <v>17</v>
      </c>
      <c r="D12" s="162">
        <v>793536.7407842034</v>
      </c>
      <c r="E12" s="152"/>
      <c r="F12" s="163">
        <v>403574.9418004195</v>
      </c>
      <c r="G12" s="88">
        <v>9410.98</v>
      </c>
      <c r="H12" s="97"/>
      <c r="I12" s="128"/>
      <c r="J12" s="97"/>
      <c r="K12" s="90">
        <v>24691.65</v>
      </c>
      <c r="L12" s="98"/>
      <c r="M12" s="154"/>
      <c r="N12" s="99"/>
      <c r="O12" s="93">
        <v>28613.58</v>
      </c>
      <c r="P12" s="100"/>
      <c r="Q12" s="95"/>
      <c r="R12" s="100"/>
      <c r="S12" s="85">
        <v>29705.16</v>
      </c>
      <c r="T12" s="115"/>
      <c r="U12" s="155"/>
      <c r="V12" s="35"/>
      <c r="W12" s="58">
        <v>29915.59</v>
      </c>
      <c r="X12" s="58">
        <v>0</v>
      </c>
      <c r="Y12" s="58"/>
      <c r="Z12" s="65"/>
      <c r="AA12" s="71">
        <v>33499.41</v>
      </c>
      <c r="AB12" s="157">
        <v>0</v>
      </c>
      <c r="AC12" s="158"/>
      <c r="AD12" s="66"/>
      <c r="AE12" s="64">
        <v>27239.34</v>
      </c>
      <c r="AF12" s="64">
        <v>0</v>
      </c>
      <c r="AG12" s="159"/>
      <c r="AH12" s="67"/>
      <c r="AI12" s="85">
        <v>771.99</v>
      </c>
      <c r="AJ12" s="155">
        <v>0</v>
      </c>
      <c r="AK12" s="155"/>
      <c r="AL12" s="35"/>
      <c r="AM12" s="49">
        <v>0</v>
      </c>
      <c r="AN12" s="49">
        <v>0</v>
      </c>
      <c r="AO12" s="49"/>
      <c r="AP12" s="51"/>
      <c r="AQ12" s="160">
        <v>0</v>
      </c>
      <c r="AR12" s="201">
        <v>0</v>
      </c>
      <c r="AS12" s="201"/>
      <c r="AT12" s="201"/>
      <c r="AU12" s="213">
        <v>0</v>
      </c>
      <c r="AV12" s="213">
        <v>0</v>
      </c>
      <c r="AW12" s="213"/>
      <c r="AX12" s="213"/>
      <c r="AY12" s="131">
        <v>0</v>
      </c>
      <c r="AZ12" s="131">
        <v>0</v>
      </c>
      <c r="BA12" s="131"/>
      <c r="BB12" s="131"/>
      <c r="BC12" s="145">
        <f>'[3]Resumen'!C12</f>
        <v>0</v>
      </c>
      <c r="BD12" s="145"/>
      <c r="BE12" s="138"/>
      <c r="BF12" s="138"/>
      <c r="BG12" s="263"/>
      <c r="BH12" s="263"/>
      <c r="BI12" s="263"/>
      <c r="BJ12" s="229">
        <f>'[4]Resumen'!C12</f>
        <v>36106.51</v>
      </c>
      <c r="BK12" s="229"/>
      <c r="BL12" s="229"/>
      <c r="BM12" s="229"/>
      <c r="BN12" s="236">
        <f>'[1]Resumen'!C12</f>
        <v>0</v>
      </c>
      <c r="BO12" s="236"/>
      <c r="BP12" s="236"/>
      <c r="BQ12" s="236"/>
      <c r="BR12" s="248">
        <f>'[2]Resumen'!C12</f>
        <v>0</v>
      </c>
      <c r="BS12" s="248"/>
      <c r="BT12" s="248"/>
      <c r="BU12" s="248"/>
      <c r="BV12" s="26">
        <f t="shared" si="0"/>
        <v>1992.645817714536</v>
      </c>
      <c r="BW12" s="43">
        <f t="shared" si="1"/>
        <v>0</v>
      </c>
      <c r="BX12" s="43">
        <f t="shared" si="2"/>
        <v>0.11764705882352944</v>
      </c>
      <c r="BY12" s="43">
        <f t="shared" si="3"/>
        <v>0.17647058823529416</v>
      </c>
      <c r="BZ12" s="43">
        <f t="shared" si="4"/>
        <v>0.23529411764705888</v>
      </c>
      <c r="CA12" s="43">
        <f t="shared" si="5"/>
        <v>0.2941176470588235</v>
      </c>
      <c r="CB12" s="44">
        <f t="shared" si="6"/>
        <v>0.3529411764705882</v>
      </c>
      <c r="CC12" s="43">
        <f t="shared" si="7"/>
        <v>0.4117647058823529</v>
      </c>
      <c r="CD12" s="43">
        <f t="shared" si="8"/>
        <v>0.47058823529411764</v>
      </c>
      <c r="CE12" s="43">
        <f t="shared" si="9"/>
        <v>0.5294117647058824</v>
      </c>
      <c r="CF12" s="43">
        <f t="shared" si="10"/>
        <v>0.5882352941176471</v>
      </c>
      <c r="CG12" s="43">
        <f t="shared" si="11"/>
        <v>0.6470588235294117</v>
      </c>
      <c r="CH12" s="43">
        <f t="shared" si="12"/>
        <v>0.7058823529411764</v>
      </c>
      <c r="CI12" s="43">
        <f t="shared" si="13"/>
        <v>0.7647058823529411</v>
      </c>
      <c r="CJ12" s="43">
        <f t="shared" si="14"/>
        <v>0.8235294117647058</v>
      </c>
      <c r="CK12" s="43">
        <f t="shared" si="21"/>
        <v>0</v>
      </c>
      <c r="CL12" s="43">
        <f t="shared" si="15"/>
        <v>0.8823529411764706</v>
      </c>
      <c r="CM12" s="43">
        <f t="shared" si="16"/>
        <v>0.9411764705882353</v>
      </c>
      <c r="CN12" s="43">
        <f t="shared" si="17"/>
        <v>1</v>
      </c>
      <c r="CO12" s="241">
        <f t="shared" si="18"/>
        <v>967295.5571301717</v>
      </c>
      <c r="CP12" s="241">
        <f t="shared" si="19"/>
        <v>793536.7407842034</v>
      </c>
      <c r="CQ12" s="241">
        <f t="shared" si="20"/>
        <v>74482.84276429469</v>
      </c>
    </row>
    <row r="13" spans="1:95" ht="12.75" customHeight="1" thickBot="1">
      <c r="A13" s="374"/>
      <c r="B13" s="13" t="s">
        <v>15</v>
      </c>
      <c r="C13" s="14"/>
      <c r="D13" s="38">
        <v>7366442.985111958</v>
      </c>
      <c r="E13" s="38"/>
      <c r="F13" s="38">
        <v>3156823.1414713804</v>
      </c>
      <c r="G13" s="68">
        <v>266106.528992</v>
      </c>
      <c r="H13" s="68">
        <v>0</v>
      </c>
      <c r="I13" s="68"/>
      <c r="J13" s="68"/>
      <c r="K13" s="117">
        <v>107260.34</v>
      </c>
      <c r="L13" s="117">
        <v>0</v>
      </c>
      <c r="M13" s="117"/>
      <c r="N13" s="117"/>
      <c r="O13" s="69">
        <v>170017.04106100003</v>
      </c>
      <c r="P13" s="69">
        <v>0</v>
      </c>
      <c r="Q13" s="69"/>
      <c r="R13" s="69"/>
      <c r="S13" s="164">
        <v>141552.63</v>
      </c>
      <c r="T13" s="165">
        <v>0</v>
      </c>
      <c r="U13" s="165"/>
      <c r="V13" s="166"/>
      <c r="W13" s="68">
        <v>334246.1400000001</v>
      </c>
      <c r="X13" s="68">
        <v>0</v>
      </c>
      <c r="Y13" s="68"/>
      <c r="Z13" s="68"/>
      <c r="AA13" s="117">
        <v>167868.13</v>
      </c>
      <c r="AB13" s="117">
        <v>0</v>
      </c>
      <c r="AC13" s="117"/>
      <c r="AD13" s="117"/>
      <c r="AE13" s="69">
        <v>132511.28</v>
      </c>
      <c r="AF13" s="69">
        <v>0</v>
      </c>
      <c r="AG13" s="69"/>
      <c r="AH13" s="118"/>
      <c r="AI13" s="164">
        <v>323314.1038769999</v>
      </c>
      <c r="AJ13" s="165">
        <v>0</v>
      </c>
      <c r="AK13" s="165"/>
      <c r="AL13" s="166"/>
      <c r="AM13" s="52">
        <v>91335.93</v>
      </c>
      <c r="AN13" s="191">
        <v>0</v>
      </c>
      <c r="AO13" s="119"/>
      <c r="AP13" s="120"/>
      <c r="AQ13" s="208">
        <v>243514.73</v>
      </c>
      <c r="AR13" s="202">
        <v>0</v>
      </c>
      <c r="AS13" s="202"/>
      <c r="AT13" s="202"/>
      <c r="AU13" s="214">
        <v>0</v>
      </c>
      <c r="AV13" s="214">
        <v>0</v>
      </c>
      <c r="AW13" s="214"/>
      <c r="AX13" s="214"/>
      <c r="AY13" s="132">
        <v>56420.78</v>
      </c>
      <c r="AZ13" s="132">
        <v>0</v>
      </c>
      <c r="BA13" s="132"/>
      <c r="BB13" s="132"/>
      <c r="BC13" s="146">
        <f>+SUM(BC5:BC12)</f>
        <v>1275811.54</v>
      </c>
      <c r="BD13" s="139"/>
      <c r="BE13" s="139"/>
      <c r="BF13" s="139"/>
      <c r="BG13" s="264">
        <f>+SUM(BG5:BG12)</f>
        <v>940000</v>
      </c>
      <c r="BH13" s="264">
        <f>+SUM(BH5:BH12)</f>
        <v>0</v>
      </c>
      <c r="BI13" s="264">
        <f>+SUM(BI5:BI12)</f>
        <v>940000</v>
      </c>
      <c r="BJ13" s="230">
        <f>+SUM(BJ5:BJ12)</f>
        <v>917175.86</v>
      </c>
      <c r="BK13" s="230">
        <f>+SUM(BK5:BK12)</f>
        <v>0</v>
      </c>
      <c r="BL13" s="230"/>
      <c r="BM13" s="230"/>
      <c r="BN13" s="237">
        <f aca="true" t="shared" si="22" ref="BN13:BU13">+SUM(BN5:BN12)</f>
        <v>1105575.6700000002</v>
      </c>
      <c r="BO13" s="237">
        <f t="shared" si="22"/>
        <v>0</v>
      </c>
      <c r="BP13" s="237"/>
      <c r="BQ13" s="237"/>
      <c r="BR13" s="230">
        <f t="shared" si="22"/>
        <v>1102455.8699999996</v>
      </c>
      <c r="BS13" s="230">
        <f t="shared" si="22"/>
        <v>0</v>
      </c>
      <c r="BT13" s="230"/>
      <c r="BU13" s="230">
        <f t="shared" si="22"/>
        <v>0</v>
      </c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242">
        <f>SUM(CO5:CO12)</f>
        <v>13931058.863460405</v>
      </c>
      <c r="CP13" s="242">
        <f>SUM(CP5:CP12)</f>
        <v>7494471.940000933</v>
      </c>
      <c r="CQ13" s="242">
        <f>SUM(CQ5:CQ12)</f>
        <v>4122432.4491126714</v>
      </c>
    </row>
    <row r="14" spans="1:95" ht="12.75" customHeight="1">
      <c r="A14" s="6"/>
      <c r="B14" s="4" t="s">
        <v>18</v>
      </c>
      <c r="C14" s="15"/>
      <c r="D14" s="40">
        <v>0</v>
      </c>
      <c r="E14" s="197"/>
      <c r="F14" s="78">
        <v>0</v>
      </c>
      <c r="G14" s="105"/>
      <c r="H14" s="105"/>
      <c r="I14" s="105"/>
      <c r="J14" s="105"/>
      <c r="K14" s="106"/>
      <c r="L14" s="107">
        <v>0</v>
      </c>
      <c r="M14" s="107"/>
      <c r="N14" s="106"/>
      <c r="O14" s="108"/>
      <c r="P14" s="108"/>
      <c r="Q14" s="108"/>
      <c r="R14" s="108"/>
      <c r="S14" s="169"/>
      <c r="T14" s="169"/>
      <c r="U14" s="170"/>
      <c r="V14" s="171"/>
      <c r="W14" s="74"/>
      <c r="X14" s="74"/>
      <c r="Y14" s="75"/>
      <c r="Z14" s="74"/>
      <c r="AA14" s="76"/>
      <c r="AB14" s="76"/>
      <c r="AC14" s="172"/>
      <c r="AD14" s="76"/>
      <c r="AE14" s="50"/>
      <c r="AF14" s="50"/>
      <c r="AG14" s="53"/>
      <c r="AH14" s="50"/>
      <c r="AI14" s="170"/>
      <c r="AJ14" s="171"/>
      <c r="AK14" s="171"/>
      <c r="AL14" s="171"/>
      <c r="AM14" s="192">
        <v>0</v>
      </c>
      <c r="AN14" s="86">
        <v>0</v>
      </c>
      <c r="AO14" s="86"/>
      <c r="AP14" s="87"/>
      <c r="AQ14" s="209">
        <v>0</v>
      </c>
      <c r="AR14" s="204">
        <v>0</v>
      </c>
      <c r="AS14" s="204"/>
      <c r="AT14" s="204"/>
      <c r="AU14" s="220">
        <v>0</v>
      </c>
      <c r="AV14" s="216">
        <v>0</v>
      </c>
      <c r="AW14" s="216"/>
      <c r="AX14" s="221"/>
      <c r="AY14" s="129">
        <v>0</v>
      </c>
      <c r="AZ14" s="129">
        <v>0</v>
      </c>
      <c r="BA14" s="129"/>
      <c r="BB14" s="129"/>
      <c r="BC14" s="148"/>
      <c r="BD14" s="144"/>
      <c r="BE14" s="144"/>
      <c r="BF14" s="144"/>
      <c r="BG14" s="262"/>
      <c r="BH14" s="262"/>
      <c r="BI14" s="262"/>
      <c r="BJ14" s="228"/>
      <c r="BK14" s="228"/>
      <c r="BL14" s="228"/>
      <c r="BM14" s="228"/>
      <c r="BN14" s="235"/>
      <c r="BO14" s="235"/>
      <c r="BP14" s="235"/>
      <c r="BQ14" s="235"/>
      <c r="BR14" s="247"/>
      <c r="BS14" s="247"/>
      <c r="BT14" s="247"/>
      <c r="BU14" s="2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243"/>
      <c r="CP14" s="243"/>
      <c r="CQ14" s="243"/>
    </row>
    <row r="15" spans="1:95" ht="12.75" customHeight="1">
      <c r="A15" s="6"/>
      <c r="B15" s="3" t="s">
        <v>95</v>
      </c>
      <c r="C15" s="7">
        <v>30</v>
      </c>
      <c r="D15" s="37">
        <v>0</v>
      </c>
      <c r="E15" s="152"/>
      <c r="F15" s="153">
        <v>0</v>
      </c>
      <c r="G15" s="88">
        <v>0</v>
      </c>
      <c r="H15" s="89"/>
      <c r="I15" s="128"/>
      <c r="J15" s="89"/>
      <c r="K15" s="90">
        <v>0</v>
      </c>
      <c r="L15" s="91">
        <v>0</v>
      </c>
      <c r="M15" s="154"/>
      <c r="N15" s="92"/>
      <c r="O15" s="96">
        <v>0</v>
      </c>
      <c r="P15" s="94"/>
      <c r="Q15" s="95"/>
      <c r="R15" s="94"/>
      <c r="S15" s="155">
        <v>0</v>
      </c>
      <c r="T15" s="115"/>
      <c r="U15" s="155"/>
      <c r="V15" s="156"/>
      <c r="W15" s="58">
        <v>0</v>
      </c>
      <c r="X15" s="58">
        <v>0</v>
      </c>
      <c r="Y15" s="58"/>
      <c r="Z15" s="59"/>
      <c r="AA15" s="77">
        <v>0</v>
      </c>
      <c r="AB15" s="157">
        <v>0</v>
      </c>
      <c r="AC15" s="158"/>
      <c r="AD15" s="63"/>
      <c r="AE15" s="64">
        <v>0</v>
      </c>
      <c r="AF15" s="64">
        <v>0</v>
      </c>
      <c r="AG15" s="159"/>
      <c r="AH15" s="62"/>
      <c r="AI15" s="155">
        <v>0</v>
      </c>
      <c r="AJ15" s="155">
        <v>0</v>
      </c>
      <c r="AK15" s="155"/>
      <c r="AL15" s="156"/>
      <c r="AM15" s="49">
        <v>0</v>
      </c>
      <c r="AN15" s="49">
        <v>0</v>
      </c>
      <c r="AO15" s="49"/>
      <c r="AP15" s="50"/>
      <c r="AQ15" s="160">
        <v>0</v>
      </c>
      <c r="AR15" s="200">
        <v>0</v>
      </c>
      <c r="AS15" s="200"/>
      <c r="AT15" s="200"/>
      <c r="AU15" s="212">
        <v>0</v>
      </c>
      <c r="AV15" s="212">
        <v>0</v>
      </c>
      <c r="AW15" s="212"/>
      <c r="AX15" s="212"/>
      <c r="AY15" s="130">
        <v>0</v>
      </c>
      <c r="AZ15" s="130">
        <v>0</v>
      </c>
      <c r="BA15" s="130"/>
      <c r="BB15" s="130"/>
      <c r="BC15" s="147">
        <f>'[3]Resumen'!C15</f>
        <v>0</v>
      </c>
      <c r="BD15" s="137"/>
      <c r="BE15" s="137"/>
      <c r="BF15" s="137"/>
      <c r="BG15" s="262"/>
      <c r="BH15" s="262"/>
      <c r="BI15" s="262"/>
      <c r="BJ15" s="228">
        <f>'[4]Resumen'!C15</f>
        <v>0</v>
      </c>
      <c r="BK15" s="228"/>
      <c r="BL15" s="228"/>
      <c r="BM15" s="228"/>
      <c r="BN15" s="235">
        <f>'[1]Resumen'!C15</f>
        <v>2482078.3499999996</v>
      </c>
      <c r="BO15" s="235"/>
      <c r="BP15" s="235"/>
      <c r="BQ15" s="235"/>
      <c r="BR15" s="247">
        <f>'[2]Resumen'!C15</f>
        <v>0</v>
      </c>
      <c r="BS15" s="247"/>
      <c r="BT15" s="247"/>
      <c r="BU15" s="247"/>
      <c r="BV15" s="26">
        <f>IF(D15=0,0,2001-(D15-F15)*C15/D15)</f>
        <v>0</v>
      </c>
      <c r="BW15" s="43">
        <f>IF((1-($CO$2-$BV15)/$C15)&gt;0,(1-($CO$2-$BV15)/$C15),0)</f>
        <v>0</v>
      </c>
      <c r="BX15" s="43">
        <f>IF((1-($CO$2-G$2)/$C15)&gt;0,(1-($CO$2-G$2)/$C15),0)</f>
        <v>0.5</v>
      </c>
      <c r="BY15" s="43">
        <f>IF((1-($CO$2-K$2)/$C15)&gt;0,(1-($CO$2-K$2)/$C15),0)</f>
        <v>0.5333333333333333</v>
      </c>
      <c r="BZ15" s="43">
        <f>IF((1-($CO$2-O$2)/$C15)&gt;0,(1-($CO$2-O$2)/$C15),0)</f>
        <v>0.5666666666666667</v>
      </c>
      <c r="CA15" s="43">
        <f>IF((1-($CO$2-S$2)/$C15)&gt;0,(1-($CO$2-S$2)/$C15),0)</f>
        <v>0.6</v>
      </c>
      <c r="CB15" s="43">
        <f>IF((1-($CO$2-W$2)/$C15)&gt;0,(1-($CO$2-W$2)/$C15),0)</f>
        <v>0.6333333333333333</v>
      </c>
      <c r="CC15" s="43">
        <f>IF((1-($CO$2-AA$2)/$C15)&gt;0,(1-($CO$2-AA$2)/$C15),0)</f>
        <v>0.6666666666666667</v>
      </c>
      <c r="CD15" s="43">
        <f>IF((1-($CO$2-AE$2)/$C15)&gt;0,(1-($CO$2-AE$2)/$C15),0)</f>
        <v>0.7</v>
      </c>
      <c r="CE15" s="43">
        <f>IF((1-($CO$2-AI$2)/$C15)&gt;0,(1-($CO$2-AI$2)/$C15),0)</f>
        <v>0.7333333333333334</v>
      </c>
      <c r="CF15" s="43">
        <f>IF((1-($CO$2-AM$2)/$C15)&gt;0,(1-($CO$2-AM$2)/$C15),0)</f>
        <v>0.7666666666666666</v>
      </c>
      <c r="CG15" s="43">
        <f>IF((1-($CO$2-AQ$2)/$C15)&gt;0,(1-($CO$2-AQ$2)/$C15),0)</f>
        <v>0.8</v>
      </c>
      <c r="CH15" s="43">
        <f>IF((1-($CO$2-AU$2)/$C15)&gt;0,(1-($CO$2-AU$2)/$C15),0)</f>
        <v>0.8333333333333334</v>
      </c>
      <c r="CI15" s="43">
        <f>IF((1-($CO$2-AY$2)/$C15)&gt;0,(1-($CO$2-AY$2)/$C15),0)</f>
        <v>0.8666666666666667</v>
      </c>
      <c r="CJ15" s="43">
        <f>IF((1-($CO$2-BC$2)/$C15)&gt;0,(1-($CO$2-BC$2)/$C15),0)</f>
        <v>0.9</v>
      </c>
      <c r="CK15" s="43">
        <f>IF(BG15=0,0,1-($CO$2-(2014.5-(BG15-BI15)*C15/BG15))/C15)</f>
        <v>0</v>
      </c>
      <c r="CL15" s="43">
        <f>IF((1-($CO$2-BJ$2)/$C15)&gt;0,(1-($CO$2-BJ$2)/$C15),0)</f>
        <v>0.9333333333333333</v>
      </c>
      <c r="CM15" s="43">
        <f>IF((1-($CO$2-BN$2)/$C15)&gt;0,(1-($CO$2-BN$2)/$C15),0)</f>
        <v>0.9666666666666667</v>
      </c>
      <c r="CN15" s="43">
        <f>IF((1-($CO$2-BR$2)/$C15)&gt;0,(1-($CO$2-BR$2)/$C15),0)</f>
        <v>1</v>
      </c>
      <c r="CO15" s="241">
        <f>D15-E15+(G15-I15)*G$61+(K15-M15)*K$61+(O15-Q15)*O$61+(S15-U15)*S$61+(W15-Y15)*W$61+(AA15-AC15)*AA$61+(AE15-AG15)*AE$61+(AI15-AK15)*AI$61+(AM15-AO15)*AM$61+(AQ15-AS15)*$AQ$61+(AU15-AW15)*$AU$61+(AY15-BA15)*$AY$61+(BC15-BE15)*$BC$61+(BJ15-BL15)*$BJ$61+BG15+(BN15-BP15)*$BN$61+(BR15-BT15)*$BR$61</f>
        <v>2049858.7948906256</v>
      </c>
      <c r="CP15" s="241">
        <f>CO15-(IF(BW15=0,0,D15-E15)+IF(BX15=0,0,(G15-I15)*G$61)+IF(BY15=0,0,(K15-M15)*K$61)+IF(BZ15=0,0,(O15-Q15)*O$61)+IF(CA15=0,0,(S15-U15)*S$61)+IF(CB15=0,0,(W15-Y15)*W$61)+IF(CC15=0,0,(AA15-AC15)*AA$61)+IF(CD15=0,0,(AE15-AG15)*AE$61)+IF(CE15=0,0,(AI15-AK15)*AI$61)+IF(CF15=0,0,(AM15-AO15)*AM$61)+IF(CG15=0,0,(AQ15-AS15)*$AQ$61)+IF(CH15=0,0,(AU15-AW15)*$AU$61)+IF(CI15=0,0,(AY15-BA15)*$AY$61)++IF(CJ15=0,0,(BC15-BE15)*$BC$61)+IF(CL15=0,0,(BJ15-BL15)*$BJ$61)+IF(CK15=0,0,BG15)+IF(CM15=0,0,(BN15-BP15)*$BN$61)+IF(CN15=0,0,(BR15-BT15)*$BR$61))</f>
        <v>0</v>
      </c>
      <c r="CQ15" s="241">
        <f>(D15-E15)*BW15+((G15-H15-(I15-J15))*G$61)*BX15+((K15-L15-(M15-N15))*K$61)*BY15+((O15-P15-(Q15-R15))*O$61)*BZ15+((S15-T15-(U15-V15))*S$61)*CA15+((W15-X15-(Y15-Z15))*W$61)*CB15+((AA15-AB15-(AC15-AD15))*AA$61)*CC15+((AE15-AF15-(AG15-AH15))*AE$61)*CD15+((AI15-AJ15-(AK15-AL15))*AI$61)*CE15+((AM15-AN15-(AO15-AP15))*$AM$61)*CF15+((AQ15-AR15-(AS15-AT15))*$AQ$61)*CG15+((AU15-AV15-(AW15-AX15))*$AU$61)*CH15+((AY15-AZ15-(BA15-BB15))*$AY$61)*CI15+((BC15-BD15-(BF15-BV15))*$BC$61)*CJ15+((BJ15-BK15-(BL15-BM15))*$BJ$61)*CL15+(BG15-BH15)*CK15+((BN15-BO15-(BP15-BQ15))*$BN$61)*CM15+((BR15-BS15-(BT15-BU15))*$BR$61)*CN15</f>
        <v>1981530.1683942715</v>
      </c>
    </row>
    <row r="16" spans="1:95" ht="12.75" customHeight="1">
      <c r="A16" s="6"/>
      <c r="B16" s="3" t="s">
        <v>96</v>
      </c>
      <c r="C16" s="7">
        <v>30</v>
      </c>
      <c r="D16" s="37">
        <v>0</v>
      </c>
      <c r="E16" s="152"/>
      <c r="F16" s="153">
        <v>0</v>
      </c>
      <c r="G16" s="88">
        <v>0</v>
      </c>
      <c r="H16" s="89"/>
      <c r="I16" s="128"/>
      <c r="J16" s="89"/>
      <c r="K16" s="90">
        <v>0</v>
      </c>
      <c r="L16" s="91">
        <v>0</v>
      </c>
      <c r="M16" s="154"/>
      <c r="N16" s="92"/>
      <c r="O16" s="96">
        <v>0</v>
      </c>
      <c r="P16" s="94"/>
      <c r="Q16" s="95"/>
      <c r="R16" s="94"/>
      <c r="S16" s="155">
        <v>0</v>
      </c>
      <c r="T16" s="115"/>
      <c r="U16" s="155"/>
      <c r="V16" s="156"/>
      <c r="W16" s="58">
        <v>0</v>
      </c>
      <c r="X16" s="58">
        <v>0</v>
      </c>
      <c r="Y16" s="58"/>
      <c r="Z16" s="59"/>
      <c r="AA16" s="77">
        <v>0</v>
      </c>
      <c r="AB16" s="157">
        <v>0</v>
      </c>
      <c r="AC16" s="158"/>
      <c r="AD16" s="63"/>
      <c r="AE16" s="64">
        <v>0</v>
      </c>
      <c r="AF16" s="64">
        <v>0</v>
      </c>
      <c r="AG16" s="159"/>
      <c r="AH16" s="62"/>
      <c r="AI16" s="155">
        <v>0</v>
      </c>
      <c r="AJ16" s="155">
        <v>0</v>
      </c>
      <c r="AK16" s="155"/>
      <c r="AL16" s="156"/>
      <c r="AM16" s="49">
        <v>0</v>
      </c>
      <c r="AN16" s="49">
        <v>0</v>
      </c>
      <c r="AO16" s="49"/>
      <c r="AP16" s="50"/>
      <c r="AQ16" s="160">
        <v>0</v>
      </c>
      <c r="AR16" s="200">
        <v>0</v>
      </c>
      <c r="AS16" s="200"/>
      <c r="AT16" s="200"/>
      <c r="AU16" s="212">
        <v>0</v>
      </c>
      <c r="AV16" s="212">
        <v>0</v>
      </c>
      <c r="AW16" s="212"/>
      <c r="AX16" s="212"/>
      <c r="AY16" s="130">
        <v>0</v>
      </c>
      <c r="AZ16" s="130">
        <v>0</v>
      </c>
      <c r="BA16" s="130"/>
      <c r="BB16" s="130"/>
      <c r="BC16" s="147">
        <f>'[3]Resumen'!C16</f>
        <v>0</v>
      </c>
      <c r="BD16" s="137"/>
      <c r="BE16" s="137"/>
      <c r="BF16" s="137"/>
      <c r="BG16" s="262"/>
      <c r="BH16" s="262"/>
      <c r="BI16" s="262"/>
      <c r="BJ16" s="228">
        <f>'[4]Resumen'!C16</f>
        <v>0</v>
      </c>
      <c r="BK16" s="228"/>
      <c r="BL16" s="228"/>
      <c r="BM16" s="228"/>
      <c r="BN16" s="235">
        <f>'[1]Resumen'!C16</f>
        <v>2388601.21</v>
      </c>
      <c r="BO16" s="235"/>
      <c r="BP16" s="235"/>
      <c r="BQ16" s="235"/>
      <c r="BR16" s="247">
        <f>'[2]Resumen'!C16</f>
        <v>0</v>
      </c>
      <c r="BS16" s="247"/>
      <c r="BT16" s="247"/>
      <c r="BU16" s="247"/>
      <c r="BV16" s="26">
        <f>IF(D16=0,0,2001-(D16-F16)*C16/D16)</f>
        <v>0</v>
      </c>
      <c r="BW16" s="43">
        <f>IF((1-($CO$2-$BV16)/$C16)&gt;0,(1-($CO$2-$BV16)/$C16),0)</f>
        <v>0</v>
      </c>
      <c r="BX16" s="43">
        <f>IF((1-($CO$2-G$2)/$C16)&gt;0,(1-($CO$2-G$2)/$C16),0)</f>
        <v>0.5</v>
      </c>
      <c r="BY16" s="43">
        <f>IF((1-($CO$2-K$2)/$C16)&gt;0,(1-($CO$2-K$2)/$C16),0)</f>
        <v>0.5333333333333333</v>
      </c>
      <c r="BZ16" s="43">
        <f>IF((1-($CO$2-O$2)/$C16)&gt;0,(1-($CO$2-O$2)/$C16),0)</f>
        <v>0.5666666666666667</v>
      </c>
      <c r="CA16" s="43">
        <f>IF((1-($CO$2-S$2)/$C16)&gt;0,(1-($CO$2-S$2)/$C16),0)</f>
        <v>0.6</v>
      </c>
      <c r="CB16" s="43">
        <f>IF((1-($CO$2-W$2)/$C16)&gt;0,(1-($CO$2-W$2)/$C16),0)</f>
        <v>0.6333333333333333</v>
      </c>
      <c r="CC16" s="43">
        <f>IF((1-($CO$2-AA$2)/$C16)&gt;0,(1-($CO$2-AA$2)/$C16),0)</f>
        <v>0.6666666666666667</v>
      </c>
      <c r="CD16" s="43">
        <f>IF((1-($CO$2-AE$2)/$C16)&gt;0,(1-($CO$2-AE$2)/$C16),0)</f>
        <v>0.7</v>
      </c>
      <c r="CE16" s="43">
        <f>IF((1-($CO$2-AI$2)/$C16)&gt;0,(1-($CO$2-AI$2)/$C16),0)</f>
        <v>0.7333333333333334</v>
      </c>
      <c r="CF16" s="43">
        <f>IF((1-($CO$2-AM$2)/$C16)&gt;0,(1-($CO$2-AM$2)/$C16),0)</f>
        <v>0.7666666666666666</v>
      </c>
      <c r="CG16" s="43">
        <f>IF((1-($CO$2-AQ$2)/$C16)&gt;0,(1-($CO$2-AQ$2)/$C16),0)</f>
        <v>0.8</v>
      </c>
      <c r="CH16" s="43">
        <f>IF((1-($CO$2-AU$2)/$C16)&gt;0,(1-($CO$2-AU$2)/$C16),0)</f>
        <v>0.8333333333333334</v>
      </c>
      <c r="CI16" s="43">
        <f>IF((1-($CO$2-AY$2)/$C16)&gt;0,(1-($CO$2-AY$2)/$C16),0)</f>
        <v>0.8666666666666667</v>
      </c>
      <c r="CJ16" s="43">
        <f>IF((1-($CO$2-BC$2)/$C16)&gt;0,(1-($CO$2-BC$2)/$C16),0)</f>
        <v>0.9</v>
      </c>
      <c r="CK16" s="43">
        <f>IF(BG16=0,0,1-($CO$2-(2014.5-(BG16-BI16)*C16/BG16))/C16)</f>
        <v>0</v>
      </c>
      <c r="CL16" s="43">
        <f>IF((1-($CO$2-BJ$2)/$C16)&gt;0,(1-($CO$2-BJ$2)/$C16),0)</f>
        <v>0.9333333333333333</v>
      </c>
      <c r="CM16" s="43">
        <f>IF((1-($CO$2-BN$2)/$C16)&gt;0,(1-($CO$2-BN$2)/$C16),0)</f>
        <v>0.9666666666666667</v>
      </c>
      <c r="CN16" s="43">
        <f>IF((1-($CO$2-BR$2)/$C16)&gt;0,(1-($CO$2-BR$2)/$C16),0)</f>
        <v>1</v>
      </c>
      <c r="CO16" s="241">
        <f>D16-E16+(G16-I16)*G$61+(K16-M16)*K$61+(O16-Q16)*O$61+(S16-U16)*S$61+(W16-Y16)*W$61+(AA16-AC16)*AA$61+(AE16-AG16)*AE$61+(AI16-AK16)*AI$61+(AM16-AO16)*AM$61+(AQ16-AS16)*$AQ$61+(AU16-AW16)*$AU$61+(AY16-BA16)*$AY$61+(BC16-BE16)*$BC$61+(BJ16-BL16)*$BJ$61+BG16+(BN16-BP16)*$BN$61+(BR16-BT16)*$BR$61</f>
        <v>1972659.403682761</v>
      </c>
      <c r="CP16" s="241">
        <f>CO16-(IF(BW16=0,0,D16-E16)+IF(BX16=0,0,(G16-I16)*G$61)+IF(BY16=0,0,(K16-M16)*K$61)+IF(BZ16=0,0,(O16-Q16)*O$61)+IF(CA16=0,0,(S16-U16)*S$61)+IF(CB16=0,0,(W16-Y16)*W$61)+IF(CC16=0,0,(AA16-AC16)*AA$61)+IF(CD16=0,0,(AE16-AG16)*AE$61)+IF(CE16=0,0,(AI16-AK16)*AI$61)+IF(CF16=0,0,(AM16-AO16)*AM$61)+IF(CG16=0,0,(AQ16-AS16)*$AQ$61)+IF(CH16=0,0,(AU16-AW16)*$AU$61)+IF(CI16=0,0,(AY16-BA16)*$AY$61)++IF(CJ16=0,0,(BC16-BE16)*$BC$61)+IF(CL16=0,0,(BJ16-BL16)*$BJ$61)+IF(CK16=0,0,BG16)+IF(CM16=0,0,(BN16-BP16)*$BN$61)+IF(CN16=0,0,(BR16-BT16)*$BR$61))</f>
        <v>0</v>
      </c>
      <c r="CQ16" s="241">
        <f>(D16-E16)*BW16+((G16-H16-(I16-J16))*G$61)*BX16+((K16-L16-(M16-N16))*K$61)*BY16+((O16-P16-(Q16-R16))*O$61)*BZ16+((S16-T16-(U16-V16))*S$61)*CA16+((W16-X16-(Y16-Z16))*W$61)*CB16+((AA16-AB16-(AC16-AD16))*AA$61)*CC16+((AE16-AF16-(AG16-AH16))*AE$61)*CD16+((AI16-AJ16-(AK16-AL16))*AI$61)*CE16+((AM16-AN16-(AO16-AP16))*$AM$61)*CF16+((AQ16-AR16-(AS16-AT16))*$AQ$61)*CG16+((AU16-AV16-(AW16-AX16))*$AU$61)*CH16+((AY16-AZ16-(BA16-BB16))*$AY$61)*CI16+((BC16-BD16-(BF16-BV16))*$BC$61)*CJ16+((BJ16-BK16-(BL16-BM16))*$BJ$61)*CL16+(BG16-BH16)*CK16+((BN16-BO16-(BP16-BQ16))*$BN$61)*CM16+((BR16-BS16-(BT16-BU16))*$BR$61)*CN16</f>
        <v>1906904.0902266689</v>
      </c>
    </row>
    <row r="17" spans="1:95" ht="12.75" customHeight="1">
      <c r="A17" s="6"/>
      <c r="B17" s="3" t="s">
        <v>97</v>
      </c>
      <c r="C17" s="7">
        <v>30</v>
      </c>
      <c r="D17" s="37">
        <v>0</v>
      </c>
      <c r="E17" s="152"/>
      <c r="F17" s="153">
        <v>0</v>
      </c>
      <c r="G17" s="88">
        <v>0</v>
      </c>
      <c r="H17" s="89"/>
      <c r="I17" s="128"/>
      <c r="J17" s="89"/>
      <c r="K17" s="90">
        <v>0</v>
      </c>
      <c r="L17" s="91">
        <v>0</v>
      </c>
      <c r="M17" s="154"/>
      <c r="N17" s="92"/>
      <c r="O17" s="96">
        <v>0</v>
      </c>
      <c r="P17" s="94"/>
      <c r="Q17" s="95"/>
      <c r="R17" s="94"/>
      <c r="S17" s="155">
        <v>0</v>
      </c>
      <c r="T17" s="115"/>
      <c r="U17" s="155"/>
      <c r="V17" s="156"/>
      <c r="W17" s="58">
        <v>0</v>
      </c>
      <c r="X17" s="58">
        <v>0</v>
      </c>
      <c r="Y17" s="58"/>
      <c r="Z17" s="59"/>
      <c r="AA17" s="77">
        <v>0</v>
      </c>
      <c r="AB17" s="157">
        <v>0</v>
      </c>
      <c r="AC17" s="158"/>
      <c r="AD17" s="63"/>
      <c r="AE17" s="64">
        <v>0</v>
      </c>
      <c r="AF17" s="64">
        <v>0</v>
      </c>
      <c r="AG17" s="159"/>
      <c r="AH17" s="62"/>
      <c r="AI17" s="155">
        <v>0</v>
      </c>
      <c r="AJ17" s="155">
        <v>0</v>
      </c>
      <c r="AK17" s="155"/>
      <c r="AL17" s="156"/>
      <c r="AM17" s="49">
        <v>0</v>
      </c>
      <c r="AN17" s="49">
        <v>0</v>
      </c>
      <c r="AO17" s="49"/>
      <c r="AP17" s="50"/>
      <c r="AQ17" s="160">
        <v>0</v>
      </c>
      <c r="AR17" s="200">
        <v>0</v>
      </c>
      <c r="AS17" s="200"/>
      <c r="AT17" s="200"/>
      <c r="AU17" s="212">
        <v>0</v>
      </c>
      <c r="AV17" s="212">
        <v>0</v>
      </c>
      <c r="AW17" s="212"/>
      <c r="AX17" s="212"/>
      <c r="AY17" s="130">
        <v>0</v>
      </c>
      <c r="AZ17" s="130">
        <v>0</v>
      </c>
      <c r="BA17" s="130"/>
      <c r="BB17" s="130"/>
      <c r="BC17" s="147">
        <f>'[3]Resumen'!C17</f>
        <v>882092.27</v>
      </c>
      <c r="BD17" s="137"/>
      <c r="BE17" s="137"/>
      <c r="BF17" s="137"/>
      <c r="BG17" s="262"/>
      <c r="BH17" s="262"/>
      <c r="BI17" s="262"/>
      <c r="BJ17" s="228">
        <f>'[4]Resumen'!C17</f>
        <v>0</v>
      </c>
      <c r="BK17" s="228"/>
      <c r="BL17" s="228"/>
      <c r="BM17" s="228"/>
      <c r="BN17" s="235">
        <f>'[1]Resumen'!C17</f>
        <v>5584871.63</v>
      </c>
      <c r="BO17" s="235"/>
      <c r="BP17" s="235"/>
      <c r="BQ17" s="235"/>
      <c r="BR17" s="247">
        <f>'[2]Resumen'!C17</f>
        <v>1844000</v>
      </c>
      <c r="BS17" s="247"/>
      <c r="BT17" s="247"/>
      <c r="BU17" s="247"/>
      <c r="BV17" s="26">
        <f>IF(D17=0,0,2001-(D17-F17)*C17/D17)</f>
        <v>0</v>
      </c>
      <c r="BW17" s="43">
        <f>IF((1-($CO$2-$BV17)/$C17)&gt;0,(1-($CO$2-$BV17)/$C17),0)</f>
        <v>0</v>
      </c>
      <c r="BX17" s="43">
        <f>IF((1-($CO$2-G$2)/$C17)&gt;0,(1-($CO$2-G$2)/$C17),0)</f>
        <v>0.5</v>
      </c>
      <c r="BY17" s="43">
        <f>IF((1-($CO$2-K$2)/$C17)&gt;0,(1-($CO$2-K$2)/$C17),0)</f>
        <v>0.5333333333333333</v>
      </c>
      <c r="BZ17" s="43">
        <f>IF((1-($CO$2-O$2)/$C17)&gt;0,(1-($CO$2-O$2)/$C17),0)</f>
        <v>0.5666666666666667</v>
      </c>
      <c r="CA17" s="43">
        <f>IF((1-($CO$2-S$2)/$C17)&gt;0,(1-($CO$2-S$2)/$C17),0)</f>
        <v>0.6</v>
      </c>
      <c r="CB17" s="43">
        <f>IF((1-($CO$2-W$2)/$C17)&gt;0,(1-($CO$2-W$2)/$C17),0)</f>
        <v>0.6333333333333333</v>
      </c>
      <c r="CC17" s="43">
        <f>IF((1-($CO$2-AA$2)/$C17)&gt;0,(1-($CO$2-AA$2)/$C17),0)</f>
        <v>0.6666666666666667</v>
      </c>
      <c r="CD17" s="43">
        <f>IF((1-($CO$2-AE$2)/$C17)&gt;0,(1-($CO$2-AE$2)/$C17),0)</f>
        <v>0.7</v>
      </c>
      <c r="CE17" s="43">
        <f>IF((1-($CO$2-AI$2)/$C17)&gt;0,(1-($CO$2-AI$2)/$C17),0)</f>
        <v>0.7333333333333334</v>
      </c>
      <c r="CF17" s="43">
        <f>IF((1-($CO$2-AM$2)/$C17)&gt;0,(1-($CO$2-AM$2)/$C17),0)</f>
        <v>0.7666666666666666</v>
      </c>
      <c r="CG17" s="43">
        <f>IF((1-($CO$2-AQ$2)/$C17)&gt;0,(1-($CO$2-AQ$2)/$C17),0)</f>
        <v>0.8</v>
      </c>
      <c r="CH17" s="43">
        <f>IF((1-($CO$2-AU$2)/$C17)&gt;0,(1-($CO$2-AU$2)/$C17),0)</f>
        <v>0.8333333333333334</v>
      </c>
      <c r="CI17" s="43">
        <f>IF((1-($CO$2-AY$2)/$C17)&gt;0,(1-($CO$2-AY$2)/$C17),0)</f>
        <v>0.8666666666666667</v>
      </c>
      <c r="CJ17" s="43">
        <f>IF((1-($CO$2-BC$2)/$C17)&gt;0,(1-($CO$2-BC$2)/$C17),0)</f>
        <v>0.9</v>
      </c>
      <c r="CK17" s="43">
        <f>IF(BG17=0,0,1-($CO$2-(2014.5-(BG17-BI17)*C17/BG17))/C17)</f>
        <v>0</v>
      </c>
      <c r="CL17" s="43">
        <f>IF((1-($CO$2-BJ$2)/$C17)&gt;0,(1-($CO$2-BJ$2)/$C17),0)</f>
        <v>0.9333333333333333</v>
      </c>
      <c r="CM17" s="43">
        <f>IF((1-($CO$2-BN$2)/$C17)&gt;0,(1-($CO$2-BN$2)/$C17),0)</f>
        <v>0.9666666666666667</v>
      </c>
      <c r="CN17" s="43">
        <f>IF((1-($CO$2-BR$2)/$C17)&gt;0,(1-($CO$2-BR$2)/$C17),0)</f>
        <v>1</v>
      </c>
      <c r="CO17" s="241">
        <f>D17-E17+(G17-I17)*G$61+(K17-M17)*K$61+(O17-Q17)*O$61+(S17-U17)*S$61+(W17-Y17)*W$61+(AA17-AC17)*AA$61+(AE17-AG17)*AE$61+(AI17-AK17)*AI$61+(AM17-AO17)*AM$61+(AQ17-AS17)*$AQ$61+(AU17-AW17)*$AU$61+(AY17-BA17)*$AY$61+(BC17-BE17)*$BC$61+(BJ17-BL17)*$BJ$61+BG17+(BN17-BP17)*$BN$61+(BR17-BT17)*$BR$61</f>
        <v>6752736.01696506</v>
      </c>
      <c r="CP17" s="241">
        <f>CO17-(IF(BW17=0,0,D17-E17)+IF(BX17=0,0,(G17-I17)*G$61)+IF(BY17=0,0,(K17-M17)*K$61)+IF(BZ17=0,0,(O17-Q17)*O$61)+IF(CA17=0,0,(S17-U17)*S$61)+IF(CB17=0,0,(W17-Y17)*W$61)+IF(CC17=0,0,(AA17-AC17)*AA$61)+IF(CD17=0,0,(AE17-AG17)*AE$61)+IF(CE17=0,0,(AI17-AK17)*AI$61)+IF(CF17=0,0,(AM17-AO17)*AM$61)+IF(CG17=0,0,(AQ17-AS17)*$AQ$61)+IF(CH17=0,0,(AU17-AW17)*$AU$61)+IF(CI17=0,0,(AY17-BA17)*$AY$61)++IF(CJ17=0,0,(BC17-BE17)*$BC$61)+IF(CL17=0,0,(BJ17-BL17)*$BJ$61)+IF(CK17=0,0,BG17)+IF(CM17=0,0,(BN17-BP17)*$BN$61)+IF(CN17=0,0,(BR17-BT17)*$BR$61))</f>
        <v>0</v>
      </c>
      <c r="CQ17" s="241">
        <f>(D17-E17)*BW17+((G17-H17-(I17-J17))*G$61)*BX17+((K17-L17-(M17-N17))*K$61)*BY17+((O17-P17-(Q17-R17))*O$61)*BZ17+((S17-T17-(U17-V17))*S$61)*CA17+((W17-X17-(Y17-Z17))*W$61)*CB17+((AA17-AB17-(AC17-AD17))*AA$61)*CC17+((AE17-AF17-(AG17-AH17))*AE$61)*CD17+((AI17-AJ17-(AK17-AL17))*AI$61)*CE17+((AM17-AN17-(AO17-AP17))*$AM$61)*CF17+((AQ17-AR17-(AS17-AT17))*$AQ$61)*CG17+((AU17-AV17-(AW17-AX17))*$AU$61)*CH17+((AY17-AZ17-(BA17-BB17))*$AY$61)*CI17+((BC17-BD17-(BF17-BV17))*$BC$61)*CJ17+((BJ17-BK17-(BL17-BM17))*$BJ$61)*CL17+(BG17-BH17)*CK17+((BN17-BO17-(BP17-BQ17))*$BN$61)*CM17+((BR17-BS17-(BT17-BU17))*$BR$61)*CN17</f>
        <v>6531322.303409131</v>
      </c>
    </row>
    <row r="18" spans="1:95" ht="12.75" customHeight="1">
      <c r="A18" s="6"/>
      <c r="B18" s="4" t="s">
        <v>19</v>
      </c>
      <c r="C18" s="15"/>
      <c r="D18" s="78">
        <v>0</v>
      </c>
      <c r="E18" s="110"/>
      <c r="F18" s="78">
        <v>0</v>
      </c>
      <c r="G18" s="105"/>
      <c r="H18" s="105"/>
      <c r="I18" s="105"/>
      <c r="J18" s="105"/>
      <c r="K18" s="106"/>
      <c r="L18" s="107">
        <v>0</v>
      </c>
      <c r="M18" s="107"/>
      <c r="N18" s="106"/>
      <c r="O18" s="108"/>
      <c r="P18" s="108"/>
      <c r="Q18" s="108"/>
      <c r="R18" s="108"/>
      <c r="S18" s="169"/>
      <c r="T18" s="169"/>
      <c r="U18" s="170"/>
      <c r="V18" s="171"/>
      <c r="W18" s="75"/>
      <c r="X18" s="74"/>
      <c r="Y18" s="75"/>
      <c r="Z18" s="74"/>
      <c r="AA18" s="76"/>
      <c r="AB18" s="76"/>
      <c r="AC18" s="172"/>
      <c r="AD18" s="76"/>
      <c r="AE18" s="50"/>
      <c r="AF18" s="50"/>
      <c r="AG18" s="53"/>
      <c r="AH18" s="50"/>
      <c r="AI18" s="170"/>
      <c r="AJ18" s="171"/>
      <c r="AK18" s="171"/>
      <c r="AL18" s="171"/>
      <c r="AM18" s="192">
        <v>0</v>
      </c>
      <c r="AN18" s="86">
        <v>0</v>
      </c>
      <c r="AO18" s="86"/>
      <c r="AP18" s="87"/>
      <c r="AQ18" s="209">
        <v>0</v>
      </c>
      <c r="AR18" s="204">
        <v>0</v>
      </c>
      <c r="AS18" s="204"/>
      <c r="AT18" s="204"/>
      <c r="AU18" s="220">
        <v>0</v>
      </c>
      <c r="AV18" s="216">
        <v>0</v>
      </c>
      <c r="AW18" s="216"/>
      <c r="AX18" s="221"/>
      <c r="AY18" s="129">
        <v>0</v>
      </c>
      <c r="AZ18" s="129">
        <v>0</v>
      </c>
      <c r="BA18" s="129"/>
      <c r="BB18" s="129"/>
      <c r="BC18" s="148"/>
      <c r="BD18" s="144"/>
      <c r="BE18" s="144"/>
      <c r="BF18" s="144"/>
      <c r="BG18" s="262"/>
      <c r="BH18" s="262"/>
      <c r="BI18" s="262"/>
      <c r="BJ18" s="228"/>
      <c r="BK18" s="228"/>
      <c r="BL18" s="228"/>
      <c r="BM18" s="228"/>
      <c r="BN18" s="235"/>
      <c r="BO18" s="235"/>
      <c r="BP18" s="235"/>
      <c r="BQ18" s="235"/>
      <c r="BR18" s="247"/>
      <c r="BS18" s="247"/>
      <c r="BT18" s="247"/>
      <c r="BU18" s="2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243"/>
      <c r="CP18" s="243"/>
      <c r="CQ18" s="243"/>
    </row>
    <row r="19" spans="1:98" ht="12.75" customHeight="1">
      <c r="A19" s="6"/>
      <c r="B19" s="3" t="s">
        <v>20</v>
      </c>
      <c r="C19" s="7">
        <v>30</v>
      </c>
      <c r="D19" s="37">
        <v>20631115.423739497</v>
      </c>
      <c r="E19" s="152"/>
      <c r="F19" s="153">
        <v>11427451.59935529</v>
      </c>
      <c r="G19" s="88">
        <v>275088</v>
      </c>
      <c r="H19" s="89"/>
      <c r="I19" s="128"/>
      <c r="J19" s="89"/>
      <c r="K19" s="90">
        <v>838585.51</v>
      </c>
      <c r="L19" s="91">
        <v>252735</v>
      </c>
      <c r="M19" s="154"/>
      <c r="N19" s="92"/>
      <c r="O19" s="96">
        <v>682132.64</v>
      </c>
      <c r="P19" s="94"/>
      <c r="Q19" s="95"/>
      <c r="R19" s="94"/>
      <c r="S19" s="155">
        <v>853048</v>
      </c>
      <c r="T19" s="115"/>
      <c r="U19" s="155"/>
      <c r="V19" s="156"/>
      <c r="W19" s="58">
        <v>1150963.24</v>
      </c>
      <c r="X19" s="58">
        <v>0</v>
      </c>
      <c r="Y19" s="58"/>
      <c r="Z19" s="59"/>
      <c r="AA19" s="77">
        <v>1286599.07</v>
      </c>
      <c r="AB19" s="157">
        <v>255770.07</v>
      </c>
      <c r="AC19" s="158"/>
      <c r="AD19" s="63"/>
      <c r="AE19" s="64">
        <v>1756704.5</v>
      </c>
      <c r="AF19" s="64">
        <v>0</v>
      </c>
      <c r="AG19" s="159"/>
      <c r="AH19" s="62"/>
      <c r="AI19" s="155">
        <v>3549323.0099999965</v>
      </c>
      <c r="AJ19" s="155">
        <v>0</v>
      </c>
      <c r="AK19" s="155"/>
      <c r="AL19" s="156"/>
      <c r="AM19" s="49">
        <v>1341910.8899999994</v>
      </c>
      <c r="AN19" s="49">
        <v>0</v>
      </c>
      <c r="AO19" s="49"/>
      <c r="AP19" s="53"/>
      <c r="AQ19" s="160">
        <v>1605662.6499999997</v>
      </c>
      <c r="AR19" s="200">
        <v>0</v>
      </c>
      <c r="AS19" s="200"/>
      <c r="AT19" s="200"/>
      <c r="AU19" s="212">
        <v>974437.2</v>
      </c>
      <c r="AV19" s="212">
        <v>0</v>
      </c>
      <c r="AW19" s="212"/>
      <c r="AX19" s="212"/>
      <c r="AY19" s="130">
        <v>2945753.829999998</v>
      </c>
      <c r="AZ19" s="130">
        <v>0</v>
      </c>
      <c r="BA19" s="130"/>
      <c r="BB19" s="130"/>
      <c r="BC19" s="147">
        <f>'[3]Resumen'!C19</f>
        <v>1470098.0800000005</v>
      </c>
      <c r="BD19" s="137"/>
      <c r="BE19" s="137"/>
      <c r="BF19" s="137"/>
      <c r="BG19" s="262">
        <f>+BH19+726319.84</f>
        <v>2828060.8582160217</v>
      </c>
      <c r="BH19" s="262">
        <v>2101741.018216022</v>
      </c>
      <c r="BI19" s="262">
        <f>1049501.95+206250+329221.56+314738.6</f>
        <v>1899712.1099999999</v>
      </c>
      <c r="BJ19" s="228">
        <f>'[4]Resumen'!C19</f>
        <v>1038342.7200000007</v>
      </c>
      <c r="BK19" s="228"/>
      <c r="BL19" s="228"/>
      <c r="BM19" s="228"/>
      <c r="BN19" s="235">
        <f>'[1]Resumen'!C19</f>
        <v>2936315.89</v>
      </c>
      <c r="BO19" s="235"/>
      <c r="BP19" s="235"/>
      <c r="BQ19" s="235"/>
      <c r="BR19" s="247">
        <f>'[2]Resumen'!C19</f>
        <v>1953432.7999999998</v>
      </c>
      <c r="BS19" s="247">
        <f>'[2]Resumen'!F19</f>
        <v>38757.63999999999</v>
      </c>
      <c r="BT19" s="247"/>
      <c r="BU19" s="247"/>
      <c r="BV19" s="26">
        <f aca="true" t="shared" si="23" ref="BV19:BV31">IF(D19=0,0,2001-(D19-F19)*C19/D19)</f>
        <v>1987.6168208038905</v>
      </c>
      <c r="BW19" s="43">
        <f aca="true" t="shared" si="24" ref="BW19:BW31">IF((1-($CO$2-$BV19)/$C19)&gt;0,(1-($CO$2-$BV19)/$C19),0)</f>
        <v>0.02056069346301681</v>
      </c>
      <c r="BX19" s="43">
        <f aca="true" t="shared" si="25" ref="BX19:BX31">IF((1-($CO$2-G$2)/$C19)&gt;0,(1-($CO$2-G$2)/$C19),0)</f>
        <v>0.5</v>
      </c>
      <c r="BY19" s="43">
        <f aca="true" t="shared" si="26" ref="BY19:BY31">IF((1-($CO$2-K$2)/$C19)&gt;0,(1-($CO$2-K$2)/$C19),0)</f>
        <v>0.5333333333333333</v>
      </c>
      <c r="BZ19" s="43">
        <f aca="true" t="shared" si="27" ref="BZ19:BZ31">IF((1-($CO$2-O$2)/$C19)&gt;0,(1-($CO$2-O$2)/$C19),0)</f>
        <v>0.5666666666666667</v>
      </c>
      <c r="CA19" s="43">
        <f aca="true" t="shared" si="28" ref="CA19:CA31">IF((1-($CO$2-S$2)/$C19)&gt;0,(1-($CO$2-S$2)/$C19),0)</f>
        <v>0.6</v>
      </c>
      <c r="CB19" s="43">
        <f aca="true" t="shared" si="29" ref="CB19:CB31">IF((1-($CO$2-W$2)/$C19)&gt;0,(1-($CO$2-W$2)/$C19),0)</f>
        <v>0.6333333333333333</v>
      </c>
      <c r="CC19" s="43">
        <f aca="true" t="shared" si="30" ref="CC19:CC31">IF((1-($CO$2-AA$2)/$C19)&gt;0,(1-($CO$2-AA$2)/$C19),0)</f>
        <v>0.6666666666666667</v>
      </c>
      <c r="CD19" s="43">
        <f aca="true" t="shared" si="31" ref="CD19:CD31">IF((1-($CO$2-AE$2)/$C19)&gt;0,(1-($CO$2-AE$2)/$C19),0)</f>
        <v>0.7</v>
      </c>
      <c r="CE19" s="43">
        <f aca="true" t="shared" si="32" ref="CE19:CE31">IF((1-($CO$2-AI$2)/$C19)&gt;0,(1-($CO$2-AI$2)/$C19),0)</f>
        <v>0.7333333333333334</v>
      </c>
      <c r="CF19" s="43">
        <f aca="true" t="shared" si="33" ref="CF19:CF31">IF((1-($CO$2-AM$2)/$C19)&gt;0,(1-($CO$2-AM$2)/$C19),0)</f>
        <v>0.7666666666666666</v>
      </c>
      <c r="CG19" s="43">
        <f aca="true" t="shared" si="34" ref="CG19:CG31">IF((1-($CO$2-AQ$2)/$C19)&gt;0,(1-($CO$2-AQ$2)/$C19),0)</f>
        <v>0.8</v>
      </c>
      <c r="CH19" s="43">
        <f aca="true" t="shared" si="35" ref="CH19:CH31">IF((1-($CO$2-AU$2)/$C19)&gt;0,(1-($CO$2-AU$2)/$C19),0)</f>
        <v>0.8333333333333334</v>
      </c>
      <c r="CI19" s="43">
        <f aca="true" t="shared" si="36" ref="CI19:CI31">IF((1-($CO$2-AY$2)/$C19)&gt;0,(1-($CO$2-AY$2)/$C19),0)</f>
        <v>0.8666666666666667</v>
      </c>
      <c r="CJ19" s="43">
        <f aca="true" t="shared" si="37" ref="CJ19:CJ31">IF((1-($CO$2-BC$2)/$C19)&gt;0,(1-($CO$2-BC$2)/$C19),0)</f>
        <v>0.9</v>
      </c>
      <c r="CK19" s="43">
        <f aca="true" t="shared" si="38" ref="CK19:CK31">IF(BG19=0,0,1-($CO$2-(2014.5-(BG19-BI19)*C19/BG19))/C19)</f>
        <v>0.5884033106929034</v>
      </c>
      <c r="CL19" s="43">
        <f aca="true" t="shared" si="39" ref="CL19:CL31">IF((1-($CO$2-BJ$2)/$C19)&gt;0,(1-($CO$2-BJ$2)/$C19),0)</f>
        <v>0.9333333333333333</v>
      </c>
      <c r="CM19" s="43">
        <f aca="true" t="shared" si="40" ref="CM19:CM31">IF((1-($CO$2-BN$2)/$C19)&gt;0,(1-($CO$2-BN$2)/$C19),0)</f>
        <v>0.9666666666666667</v>
      </c>
      <c r="CN19" s="43">
        <f aca="true" t="shared" si="41" ref="CN19:CN31">IF((1-($CO$2-BR$2)/$C19)&gt;0,(1-($CO$2-BR$2)/$C19),0)</f>
        <v>1</v>
      </c>
      <c r="CO19" s="241">
        <f aca="true" t="shared" si="42" ref="CO19:CO31">D19-E19+(G19-I19)*G$61+(K19-M19)*K$61+(O19-Q19)*O$61+(S19-U19)*S$61+(W19-Y19)*W$61+(AA19-AC19)*AA$61+(AE19-AG19)*AE$61+(AI19-AK19)*AI$61+(AM19-AO19)*AM$61+(AQ19-AS19)*$AQ$61+(AU19-AW19)*$AU$61+(AY19-BA19)*$AY$61+(BC19-BE19)*$BC$61+(BJ19-BL19)*$BJ$61+BG19+(BN19-BP19)*$BN$61+(BR19-BT19)*$BR$61</f>
        <v>42846167.51909889</v>
      </c>
      <c r="CP19" s="241">
        <f aca="true" t="shared" si="43" ref="CP19:CP31">CO19-(IF(BW19=0,0,D19-E19)+IF(BX19=0,0,(G19-I19)*G$61)+IF(BY19=0,0,(K19-M19)*K$61)+IF(BZ19=0,0,(O19-Q19)*O$61)+IF(CA19=0,0,(S19-U19)*S$61)+IF(CB19=0,0,(W19-Y19)*W$61)+IF(CC19=0,0,(AA19-AC19)*AA$61)+IF(CD19=0,0,(AE19-AG19)*AE$61)+IF(CE19=0,0,(AI19-AK19)*AI$61)+IF(CF19=0,0,(AM19-AO19)*AM$61)+IF(CG19=0,0,(AQ19-AS19)*$AQ$61)+IF(CH19=0,0,(AU19-AW19)*$AU$61)+IF(CI19=0,0,(AY19-BA19)*$AY$61)++IF(CJ19=0,0,(BC19-BE19)*$BC$61)+IF(CL19=0,0,(BJ19-BL19)*$BJ$61)+IF(CK19=0,0,BG19)+IF(CM19=0,0,(BN19-BP19)*$BN$61)+IF(CN19=0,0,(BR19-BT19)*$BR$61))</f>
        <v>0</v>
      </c>
      <c r="CQ19" s="241">
        <f aca="true" t="shared" si="44" ref="CQ19:CQ31">(D19-E19)*BW19+((G19-H19-(I19-J19))*G$61)*BX19+((K19-L19-(M19-N19))*K$61)*BY19+((O19-P19-(Q19-R19))*O$61)*BZ19+((S19-T19-(U19-V19))*S$61)*CA19+((W19-X19-(Y19-Z19))*W$61)*CB19+((AA19-AB19-(AC19-AD19))*AA$61)*CC19+((AE19-AF19-(AG19-AH19))*AE$61)*CD19+((AI19-AJ19-(AK19-AL19))*AI$61)*CE19+((AM19-AN19-(AO19-AP19))*$AM$61)*CF19+((AQ19-AR19-(AS19-AT19))*$AQ$61)*CG19+((AU19-AV19-(AW19-AX19))*$AU$61)*CH19+((AY19-AZ19-(BA19-BB19))*$AY$61)*CI19+((BC19-BD19-(BF19-BV19))*$BC$61)*CJ19+((BJ19-BK19-(BL19-BM19))*$BJ$61)*CL19+(BG19-BH19)*CK19+((BN19-BO19-(BP19-BQ19))*$BN$61)*CM19+((BR19-BS19-(BT19-BU19))*$BR$61)*CN19</f>
        <v>15866073.052010104</v>
      </c>
      <c r="CR19">
        <f>+IF(BW19=0,D19-E19,0)+IF(BX19=0,(G19-I19)*$G$61,0)+IF(BY19=0,(K19-M19)*$K$61,0)+IF(BZ19=0,(O19-Q19)*$O$61,0)+IF(CA19=0,(S19-U19)*$S$61,0)</f>
        <v>0</v>
      </c>
      <c r="CS19">
        <f>IF(BW19=0,0,D19-E19)+IF(BX19=0,0,(G19-I19)*G$61)+IF(BY19=0,0,(K19-M19)*K$61)+IF(BZ19=0,0,(O19-Q19)*O$61)+IF(CA19=0,0,(S19-U19)*S$61)+IF(CB19=0,0,(W19-Y19)*W$61)+IF(CC19=0,0,(AA19-AC19)*AA$61)+IF(CD19=0,0,(AE19-AG19)*AE$61)+IF(CE19=0,0,(AI19-AK19)*AI$61)+IF(CF19=0,0,(AM19-AO19)*AM$61)+IF(CG19=0,0,(AQ19-AS19)*$AQ$61)+IF(CH19=0,0,(AU19-AW19)*$AU$61)+IF(CI19=0,0,(AY19-BA19)*$AY$61)+IF(CJ19=0,0,(BC19-BE19)*$BC$61)</f>
        <v>35393048.00113344</v>
      </c>
      <c r="CT19" s="224">
        <f>+D19-E19+(G19-I19)*G$61+(K19-M19)*K$61+(O19-Q19)*O$61+(S19-U19)*S$61+(W19-Y19)*W$61+(AA19-AC19)*AA$61+(AE19-AG19)*AE$61+(AI19-AK19)*AI$61+(AM19-AO19)*AM$61+(AQ19-AS19)*$AQ$61+(AU19-AW19)*$AU$61+(AY19-BA19)*$AY$61+(BC19-BE19)*$BC$61</f>
        <v>35393048.00113344</v>
      </c>
    </row>
    <row r="20" spans="1:95" ht="12.75" customHeight="1">
      <c r="A20" s="6" t="s">
        <v>60</v>
      </c>
      <c r="B20" s="3" t="s">
        <v>21</v>
      </c>
      <c r="C20" s="7">
        <v>30</v>
      </c>
      <c r="D20" s="37">
        <v>20319163.888809633</v>
      </c>
      <c r="E20" s="152"/>
      <c r="F20" s="153">
        <v>11254485.314634677</v>
      </c>
      <c r="G20" s="88">
        <v>81953.06180000001</v>
      </c>
      <c r="H20" s="89"/>
      <c r="I20" s="128"/>
      <c r="J20" s="89"/>
      <c r="K20" s="90">
        <v>480527.24</v>
      </c>
      <c r="L20" s="91">
        <v>0</v>
      </c>
      <c r="M20" s="154"/>
      <c r="N20" s="92"/>
      <c r="O20" s="96">
        <v>359813.26</v>
      </c>
      <c r="P20" s="94"/>
      <c r="Q20" s="95"/>
      <c r="R20" s="94"/>
      <c r="S20" s="155">
        <v>329504</v>
      </c>
      <c r="T20" s="115"/>
      <c r="U20" s="155"/>
      <c r="V20" s="156"/>
      <c r="W20" s="58">
        <v>210021.37999999998</v>
      </c>
      <c r="X20" s="58">
        <v>0</v>
      </c>
      <c r="Y20" s="58"/>
      <c r="Z20" s="59"/>
      <c r="AA20" s="77">
        <v>443891</v>
      </c>
      <c r="AB20" s="157">
        <v>0</v>
      </c>
      <c r="AC20" s="158"/>
      <c r="AD20" s="63"/>
      <c r="AE20" s="64">
        <v>422858.36</v>
      </c>
      <c r="AF20" s="64">
        <v>0</v>
      </c>
      <c r="AG20" s="159"/>
      <c r="AH20" s="62"/>
      <c r="AI20" s="155">
        <v>219533.05</v>
      </c>
      <c r="AJ20" s="155">
        <v>0</v>
      </c>
      <c r="AK20" s="155"/>
      <c r="AL20" s="156"/>
      <c r="AM20" s="49">
        <v>325380.67999999993</v>
      </c>
      <c r="AN20" s="49">
        <v>0</v>
      </c>
      <c r="AO20" s="49"/>
      <c r="AP20" s="50"/>
      <c r="AQ20" s="160">
        <v>361263.1100000003</v>
      </c>
      <c r="AR20" s="200">
        <v>0</v>
      </c>
      <c r="AS20" s="200"/>
      <c r="AT20" s="200"/>
      <c r="AU20" s="212">
        <v>277474.0099999998</v>
      </c>
      <c r="AV20" s="212">
        <v>0</v>
      </c>
      <c r="AW20" s="212"/>
      <c r="AX20" s="212"/>
      <c r="AY20" s="130">
        <v>696693.8299999995</v>
      </c>
      <c r="AZ20" s="130">
        <v>0</v>
      </c>
      <c r="BA20" s="130"/>
      <c r="BB20" s="130"/>
      <c r="BC20" s="147">
        <f>'[3]Resumen'!C20</f>
        <v>871356.4600000002</v>
      </c>
      <c r="BD20" s="137"/>
      <c r="BE20" s="137"/>
      <c r="BF20" s="137"/>
      <c r="BG20" s="262"/>
      <c r="BH20" s="262"/>
      <c r="BI20" s="262"/>
      <c r="BJ20" s="228">
        <f>'[4]Resumen'!C20</f>
        <v>1635346.59</v>
      </c>
      <c r="BK20" s="228"/>
      <c r="BL20" s="228"/>
      <c r="BM20" s="228"/>
      <c r="BN20" s="235">
        <f>'[1]Resumen'!C20</f>
        <v>1677625.9800000002</v>
      </c>
      <c r="BO20" s="235"/>
      <c r="BP20" s="235"/>
      <c r="BQ20" s="235"/>
      <c r="BR20" s="247">
        <f>'[2]Resumen'!C20</f>
        <v>1230182.020000001</v>
      </c>
      <c r="BS20" s="247">
        <f>'[2]Resumen'!F20</f>
        <v>11995.820000000002</v>
      </c>
      <c r="BT20" s="247"/>
      <c r="BU20" s="247"/>
      <c r="BV20" s="26">
        <f t="shared" si="23"/>
        <v>1987.616557713036</v>
      </c>
      <c r="BW20" s="43">
        <f t="shared" si="24"/>
        <v>0.020551923767864855</v>
      </c>
      <c r="BX20" s="43">
        <f t="shared" si="25"/>
        <v>0.5</v>
      </c>
      <c r="BY20" s="43">
        <f t="shared" si="26"/>
        <v>0.5333333333333333</v>
      </c>
      <c r="BZ20" s="43">
        <f t="shared" si="27"/>
        <v>0.5666666666666667</v>
      </c>
      <c r="CA20" s="43">
        <f t="shared" si="28"/>
        <v>0.6</v>
      </c>
      <c r="CB20" s="43">
        <f t="shared" si="29"/>
        <v>0.6333333333333333</v>
      </c>
      <c r="CC20" s="43">
        <f t="shared" si="30"/>
        <v>0.6666666666666667</v>
      </c>
      <c r="CD20" s="43">
        <f t="shared" si="31"/>
        <v>0.7</v>
      </c>
      <c r="CE20" s="43">
        <f t="shared" si="32"/>
        <v>0.7333333333333334</v>
      </c>
      <c r="CF20" s="43">
        <f t="shared" si="33"/>
        <v>0.7666666666666666</v>
      </c>
      <c r="CG20" s="43">
        <f t="shared" si="34"/>
        <v>0.8</v>
      </c>
      <c r="CH20" s="43">
        <f t="shared" si="35"/>
        <v>0.8333333333333334</v>
      </c>
      <c r="CI20" s="43">
        <f t="shared" si="36"/>
        <v>0.8666666666666667</v>
      </c>
      <c r="CJ20" s="43">
        <f t="shared" si="37"/>
        <v>0.9</v>
      </c>
      <c r="CK20" s="43">
        <f t="shared" si="38"/>
        <v>0</v>
      </c>
      <c r="CL20" s="43">
        <f t="shared" si="39"/>
        <v>0.9333333333333333</v>
      </c>
      <c r="CM20" s="43">
        <f t="shared" si="40"/>
        <v>0.9666666666666667</v>
      </c>
      <c r="CN20" s="43">
        <f t="shared" si="41"/>
        <v>1</v>
      </c>
      <c r="CO20" s="241">
        <f t="shared" si="42"/>
        <v>27722761.46278331</v>
      </c>
      <c r="CP20" s="241">
        <f t="shared" si="43"/>
        <v>0</v>
      </c>
      <c r="CQ20" s="241">
        <f t="shared" si="44"/>
        <v>6593766.903408001</v>
      </c>
    </row>
    <row r="21" spans="1:95" ht="12.75" customHeight="1">
      <c r="A21" s="6" t="s">
        <v>61</v>
      </c>
      <c r="B21" s="3" t="s">
        <v>22</v>
      </c>
      <c r="C21" s="7">
        <v>30</v>
      </c>
      <c r="D21" s="37">
        <v>149580.82704669842</v>
      </c>
      <c r="E21" s="152"/>
      <c r="F21" s="153">
        <v>82851.68652041591</v>
      </c>
      <c r="G21" s="88">
        <v>0</v>
      </c>
      <c r="H21" s="89"/>
      <c r="I21" s="128"/>
      <c r="J21" s="89"/>
      <c r="K21" s="90">
        <v>0</v>
      </c>
      <c r="L21" s="91">
        <v>0</v>
      </c>
      <c r="M21" s="154"/>
      <c r="N21" s="92"/>
      <c r="O21" s="96">
        <v>0</v>
      </c>
      <c r="P21" s="94"/>
      <c r="Q21" s="95"/>
      <c r="R21" s="94"/>
      <c r="S21" s="155">
        <v>0</v>
      </c>
      <c r="T21" s="115"/>
      <c r="U21" s="155"/>
      <c r="V21" s="156"/>
      <c r="W21" s="58">
        <v>0</v>
      </c>
      <c r="X21" s="58">
        <v>0</v>
      </c>
      <c r="Y21" s="58"/>
      <c r="Z21" s="59"/>
      <c r="AA21" s="77">
        <v>133700</v>
      </c>
      <c r="AB21" s="157">
        <v>133700</v>
      </c>
      <c r="AC21" s="158"/>
      <c r="AD21" s="63"/>
      <c r="AE21" s="64">
        <v>0</v>
      </c>
      <c r="AF21" s="64">
        <v>0</v>
      </c>
      <c r="AG21" s="159"/>
      <c r="AH21" s="62"/>
      <c r="AI21" s="155">
        <v>0</v>
      </c>
      <c r="AJ21" s="155">
        <v>0</v>
      </c>
      <c r="AK21" s="155"/>
      <c r="AL21" s="156"/>
      <c r="AM21" s="49">
        <v>0</v>
      </c>
      <c r="AN21" s="49">
        <v>0</v>
      </c>
      <c r="AO21" s="49"/>
      <c r="AP21" s="50"/>
      <c r="AQ21" s="160">
        <v>0</v>
      </c>
      <c r="AR21" s="200">
        <v>0</v>
      </c>
      <c r="AS21" s="200"/>
      <c r="AT21" s="200"/>
      <c r="AU21" s="212">
        <v>0</v>
      </c>
      <c r="AV21" s="212">
        <v>0</v>
      </c>
      <c r="AW21" s="212"/>
      <c r="AX21" s="212"/>
      <c r="AY21" s="130">
        <v>0</v>
      </c>
      <c r="AZ21" s="130">
        <v>0</v>
      </c>
      <c r="BA21" s="130"/>
      <c r="BB21" s="130"/>
      <c r="BC21" s="147">
        <f>'[3]Resumen'!C21</f>
        <v>0</v>
      </c>
      <c r="BD21" s="137"/>
      <c r="BE21" s="137"/>
      <c r="BF21" s="137"/>
      <c r="BG21" s="262">
        <v>70991.85</v>
      </c>
      <c r="BH21" s="262"/>
      <c r="BI21" s="262">
        <v>49694.3</v>
      </c>
      <c r="BJ21" s="228">
        <f>'[4]Resumen'!C21</f>
        <v>0</v>
      </c>
      <c r="BK21" s="228"/>
      <c r="BL21" s="228"/>
      <c r="BM21" s="228"/>
      <c r="BN21" s="235">
        <f>'[1]Resumen'!C21</f>
        <v>0</v>
      </c>
      <c r="BO21" s="235"/>
      <c r="BP21" s="235"/>
      <c r="BQ21" s="235"/>
      <c r="BR21" s="247">
        <f>'[2]Resumen'!C21</f>
        <v>0</v>
      </c>
      <c r="BS21" s="247"/>
      <c r="BT21" s="247"/>
      <c r="BU21" s="247"/>
      <c r="BV21" s="26">
        <f t="shared" si="23"/>
        <v>1987.6167726485194</v>
      </c>
      <c r="BW21" s="43">
        <f t="shared" si="24"/>
        <v>0.02055908828397912</v>
      </c>
      <c r="BX21" s="43">
        <f t="shared" si="25"/>
        <v>0.5</v>
      </c>
      <c r="BY21" s="43">
        <f t="shared" si="26"/>
        <v>0.5333333333333333</v>
      </c>
      <c r="BZ21" s="43">
        <f t="shared" si="27"/>
        <v>0.5666666666666667</v>
      </c>
      <c r="CA21" s="43">
        <f t="shared" si="28"/>
        <v>0.6</v>
      </c>
      <c r="CB21" s="43">
        <f t="shared" si="29"/>
        <v>0.6333333333333333</v>
      </c>
      <c r="CC21" s="43">
        <f t="shared" si="30"/>
        <v>0.6666666666666667</v>
      </c>
      <c r="CD21" s="43">
        <f t="shared" si="31"/>
        <v>0.7</v>
      </c>
      <c r="CE21" s="43">
        <f t="shared" si="32"/>
        <v>0.7333333333333334</v>
      </c>
      <c r="CF21" s="43">
        <f t="shared" si="33"/>
        <v>0.7666666666666666</v>
      </c>
      <c r="CG21" s="43">
        <f t="shared" si="34"/>
        <v>0.8</v>
      </c>
      <c r="CH21" s="43">
        <f t="shared" si="35"/>
        <v>0.8333333333333334</v>
      </c>
      <c r="CI21" s="43">
        <f t="shared" si="36"/>
        <v>0.8666666666666667</v>
      </c>
      <c r="CJ21" s="43">
        <f t="shared" si="37"/>
        <v>0.9</v>
      </c>
      <c r="CK21" s="43">
        <f t="shared" si="38"/>
        <v>0.6166667370972846</v>
      </c>
      <c r="CL21" s="43">
        <f t="shared" si="39"/>
        <v>0.9333333333333333</v>
      </c>
      <c r="CM21" s="43">
        <f t="shared" si="40"/>
        <v>0.9666666666666667</v>
      </c>
      <c r="CN21" s="43">
        <f t="shared" si="41"/>
        <v>1</v>
      </c>
      <c r="CO21" s="241">
        <f t="shared" si="42"/>
        <v>336252.69188789546</v>
      </c>
      <c r="CP21" s="241">
        <f t="shared" si="43"/>
        <v>0</v>
      </c>
      <c r="CQ21" s="241">
        <f t="shared" si="44"/>
        <v>48225.86225457653</v>
      </c>
    </row>
    <row r="22" spans="1:95" ht="12.75" customHeight="1">
      <c r="A22" s="6"/>
      <c r="B22" s="3" t="s">
        <v>23</v>
      </c>
      <c r="C22" s="7">
        <v>30</v>
      </c>
      <c r="D22" s="37">
        <v>0</v>
      </c>
      <c r="E22" s="152"/>
      <c r="F22" s="153">
        <v>0</v>
      </c>
      <c r="G22" s="88">
        <v>0</v>
      </c>
      <c r="H22" s="89"/>
      <c r="I22" s="128"/>
      <c r="J22" s="89"/>
      <c r="K22" s="90">
        <v>7945</v>
      </c>
      <c r="L22" s="91">
        <v>0</v>
      </c>
      <c r="M22" s="154"/>
      <c r="N22" s="92"/>
      <c r="O22" s="96">
        <v>11509.8</v>
      </c>
      <c r="P22" s="94"/>
      <c r="Q22" s="95"/>
      <c r="R22" s="94"/>
      <c r="S22" s="155">
        <v>67325</v>
      </c>
      <c r="T22" s="115"/>
      <c r="U22" s="155"/>
      <c r="V22" s="156"/>
      <c r="W22" s="58">
        <v>56607.36</v>
      </c>
      <c r="X22" s="58">
        <v>0</v>
      </c>
      <c r="Y22" s="58"/>
      <c r="Z22" s="59"/>
      <c r="AA22" s="77">
        <v>26335</v>
      </c>
      <c r="AB22" s="157">
        <v>0</v>
      </c>
      <c r="AC22" s="158"/>
      <c r="AD22" s="63"/>
      <c r="AE22" s="64">
        <v>117016</v>
      </c>
      <c r="AF22" s="64">
        <v>0</v>
      </c>
      <c r="AG22" s="159"/>
      <c r="AH22" s="62"/>
      <c r="AI22" s="155">
        <v>177430.08</v>
      </c>
      <c r="AJ22" s="155">
        <v>0</v>
      </c>
      <c r="AK22" s="155"/>
      <c r="AL22" s="156"/>
      <c r="AM22" s="49">
        <v>419033.792</v>
      </c>
      <c r="AN22" s="49">
        <v>0</v>
      </c>
      <c r="AO22" s="49"/>
      <c r="AP22" s="50"/>
      <c r="AQ22" s="160">
        <v>15078.509999999998</v>
      </c>
      <c r="AR22" s="200">
        <v>0</v>
      </c>
      <c r="AS22" s="200"/>
      <c r="AT22" s="200"/>
      <c r="AU22" s="212">
        <v>12954.53</v>
      </c>
      <c r="AV22" s="212">
        <v>0</v>
      </c>
      <c r="AW22" s="212"/>
      <c r="AX22" s="212"/>
      <c r="AY22" s="130">
        <v>358492.62</v>
      </c>
      <c r="AZ22" s="130">
        <v>0</v>
      </c>
      <c r="BA22" s="130"/>
      <c r="BB22" s="130"/>
      <c r="BC22" s="147">
        <f>'[3]Resumen'!C22</f>
        <v>169979.92999999996</v>
      </c>
      <c r="BD22" s="137"/>
      <c r="BE22" s="137"/>
      <c r="BF22" s="137"/>
      <c r="BG22" s="262"/>
      <c r="BH22" s="262"/>
      <c r="BI22" s="262"/>
      <c r="BJ22" s="228">
        <f>'[4]Resumen'!C22</f>
        <v>60736.35</v>
      </c>
      <c r="BK22" s="228"/>
      <c r="BL22" s="228"/>
      <c r="BM22" s="228"/>
      <c r="BN22" s="235">
        <f>'[1]Resumen'!C22</f>
        <v>71213.51999999999</v>
      </c>
      <c r="BO22" s="235"/>
      <c r="BP22" s="235"/>
      <c r="BQ22" s="235"/>
      <c r="BR22" s="247">
        <f>'[2]Resumen'!C22</f>
        <v>486356.0199999999</v>
      </c>
      <c r="BS22" s="247"/>
      <c r="BT22" s="247"/>
      <c r="BU22" s="247"/>
      <c r="BV22" s="26">
        <f t="shared" si="23"/>
        <v>0</v>
      </c>
      <c r="BW22" s="43">
        <f t="shared" si="24"/>
        <v>0</v>
      </c>
      <c r="BX22" s="43">
        <f t="shared" si="25"/>
        <v>0.5</v>
      </c>
      <c r="BY22" s="43">
        <f t="shared" si="26"/>
        <v>0.5333333333333333</v>
      </c>
      <c r="BZ22" s="43">
        <f t="shared" si="27"/>
        <v>0.5666666666666667</v>
      </c>
      <c r="CA22" s="43">
        <f t="shared" si="28"/>
        <v>0.6</v>
      </c>
      <c r="CB22" s="43">
        <f t="shared" si="29"/>
        <v>0.6333333333333333</v>
      </c>
      <c r="CC22" s="43">
        <f t="shared" si="30"/>
        <v>0.6666666666666667</v>
      </c>
      <c r="CD22" s="43">
        <f t="shared" si="31"/>
        <v>0.7</v>
      </c>
      <c r="CE22" s="43">
        <f t="shared" si="32"/>
        <v>0.7333333333333334</v>
      </c>
      <c r="CF22" s="43">
        <f t="shared" si="33"/>
        <v>0.7666666666666666</v>
      </c>
      <c r="CG22" s="43">
        <f t="shared" si="34"/>
        <v>0.8</v>
      </c>
      <c r="CH22" s="43">
        <f t="shared" si="35"/>
        <v>0.8333333333333334</v>
      </c>
      <c r="CI22" s="43">
        <f t="shared" si="36"/>
        <v>0.8666666666666667</v>
      </c>
      <c r="CJ22" s="43">
        <f t="shared" si="37"/>
        <v>0.9</v>
      </c>
      <c r="CK22" s="43">
        <f t="shared" si="38"/>
        <v>0</v>
      </c>
      <c r="CL22" s="43">
        <f t="shared" si="39"/>
        <v>0.9333333333333333</v>
      </c>
      <c r="CM22" s="43">
        <f t="shared" si="40"/>
        <v>0.9666666666666667</v>
      </c>
      <c r="CN22" s="43">
        <f t="shared" si="41"/>
        <v>1</v>
      </c>
      <c r="CO22" s="241">
        <f t="shared" si="42"/>
        <v>1531408.2404036922</v>
      </c>
      <c r="CP22" s="241">
        <f t="shared" si="43"/>
        <v>0</v>
      </c>
      <c r="CQ22" s="241">
        <f t="shared" si="44"/>
        <v>1288242.2165184803</v>
      </c>
    </row>
    <row r="23" spans="1:95" ht="12.75" customHeight="1">
      <c r="A23" s="6"/>
      <c r="B23" s="3" t="s">
        <v>24</v>
      </c>
      <c r="C23" s="7">
        <v>30</v>
      </c>
      <c r="D23" s="37">
        <v>0</v>
      </c>
      <c r="E23" s="152"/>
      <c r="F23" s="153">
        <v>0</v>
      </c>
      <c r="G23" s="88">
        <v>441.38</v>
      </c>
      <c r="H23" s="89"/>
      <c r="I23" s="128"/>
      <c r="J23" s="89"/>
      <c r="K23" s="90">
        <v>2038.59</v>
      </c>
      <c r="L23" s="91">
        <v>0</v>
      </c>
      <c r="M23" s="154"/>
      <c r="N23" s="92"/>
      <c r="O23" s="96">
        <v>30511.68</v>
      </c>
      <c r="P23" s="94"/>
      <c r="Q23" s="95"/>
      <c r="R23" s="94"/>
      <c r="S23" s="155">
        <v>47275</v>
      </c>
      <c r="T23" s="115"/>
      <c r="U23" s="155"/>
      <c r="V23" s="156"/>
      <c r="W23" s="58">
        <v>29162</v>
      </c>
      <c r="X23" s="58">
        <v>0</v>
      </c>
      <c r="Y23" s="58"/>
      <c r="Z23" s="59"/>
      <c r="AA23" s="77">
        <v>227643</v>
      </c>
      <c r="AB23" s="157">
        <v>0</v>
      </c>
      <c r="AC23" s="158"/>
      <c r="AD23" s="63"/>
      <c r="AE23" s="64">
        <v>30843</v>
      </c>
      <c r="AF23" s="64">
        <v>0</v>
      </c>
      <c r="AG23" s="159"/>
      <c r="AH23" s="62"/>
      <c r="AI23" s="155">
        <v>13617.82</v>
      </c>
      <c r="AJ23" s="155">
        <v>0</v>
      </c>
      <c r="AK23" s="155"/>
      <c r="AL23" s="156"/>
      <c r="AM23" s="49">
        <v>558680.16</v>
      </c>
      <c r="AN23" s="49">
        <v>0</v>
      </c>
      <c r="AO23" s="49"/>
      <c r="AP23" s="50"/>
      <c r="AQ23" s="160">
        <v>84681.95999999999</v>
      </c>
      <c r="AR23" s="200">
        <v>0</v>
      </c>
      <c r="AS23" s="200"/>
      <c r="AT23" s="200"/>
      <c r="AU23" s="212">
        <v>36276.96</v>
      </c>
      <c r="AV23" s="212">
        <v>0</v>
      </c>
      <c r="AW23" s="212"/>
      <c r="AX23" s="212"/>
      <c r="AY23" s="130">
        <v>29336.300000000003</v>
      </c>
      <c r="AZ23" s="130">
        <v>0</v>
      </c>
      <c r="BA23" s="130"/>
      <c r="BB23" s="130"/>
      <c r="BC23" s="147">
        <f>'[3]Resumen'!C23</f>
        <v>67647.91</v>
      </c>
      <c r="BD23" s="137"/>
      <c r="BE23" s="137"/>
      <c r="BF23" s="137"/>
      <c r="BG23" s="262"/>
      <c r="BH23" s="262"/>
      <c r="BI23" s="262"/>
      <c r="BJ23" s="228">
        <f>'[4]Resumen'!C23</f>
        <v>510773.58</v>
      </c>
      <c r="BK23" s="228"/>
      <c r="BL23" s="228"/>
      <c r="BM23" s="228"/>
      <c r="BN23" s="235">
        <f>'[1]Resumen'!C23</f>
        <v>394867.46</v>
      </c>
      <c r="BO23" s="235"/>
      <c r="BP23" s="235"/>
      <c r="BQ23" s="235"/>
      <c r="BR23" s="247">
        <f>'[2]Resumen'!C23</f>
        <v>262682.09</v>
      </c>
      <c r="BS23" s="247"/>
      <c r="BT23" s="247"/>
      <c r="BU23" s="247"/>
      <c r="BV23" s="26">
        <f t="shared" si="23"/>
        <v>0</v>
      </c>
      <c r="BW23" s="43">
        <f t="shared" si="24"/>
        <v>0</v>
      </c>
      <c r="BX23" s="43">
        <f t="shared" si="25"/>
        <v>0.5</v>
      </c>
      <c r="BY23" s="43">
        <f t="shared" si="26"/>
        <v>0.5333333333333333</v>
      </c>
      <c r="BZ23" s="43">
        <f t="shared" si="27"/>
        <v>0.5666666666666667</v>
      </c>
      <c r="CA23" s="43">
        <f t="shared" si="28"/>
        <v>0.6</v>
      </c>
      <c r="CB23" s="43">
        <f t="shared" si="29"/>
        <v>0.6333333333333333</v>
      </c>
      <c r="CC23" s="43">
        <f t="shared" si="30"/>
        <v>0.6666666666666667</v>
      </c>
      <c r="CD23" s="43">
        <f t="shared" si="31"/>
        <v>0.7</v>
      </c>
      <c r="CE23" s="43">
        <f t="shared" si="32"/>
        <v>0.7333333333333334</v>
      </c>
      <c r="CF23" s="43">
        <f t="shared" si="33"/>
        <v>0.7666666666666666</v>
      </c>
      <c r="CG23" s="43">
        <f t="shared" si="34"/>
        <v>0.8</v>
      </c>
      <c r="CH23" s="43">
        <f t="shared" si="35"/>
        <v>0.8333333333333334</v>
      </c>
      <c r="CI23" s="43">
        <f t="shared" si="36"/>
        <v>0.8666666666666667</v>
      </c>
      <c r="CJ23" s="43">
        <f t="shared" si="37"/>
        <v>0.9</v>
      </c>
      <c r="CK23" s="43">
        <f t="shared" si="38"/>
        <v>0</v>
      </c>
      <c r="CL23" s="43">
        <f t="shared" si="39"/>
        <v>0.9333333333333333</v>
      </c>
      <c r="CM23" s="43">
        <f t="shared" si="40"/>
        <v>0.9666666666666667</v>
      </c>
      <c r="CN23" s="43">
        <f t="shared" si="41"/>
        <v>1</v>
      </c>
      <c r="CO23" s="241">
        <f t="shared" si="42"/>
        <v>1741728.5526454528</v>
      </c>
      <c r="CP23" s="241">
        <f t="shared" si="43"/>
        <v>0</v>
      </c>
      <c r="CQ23" s="241">
        <f t="shared" si="44"/>
        <v>1478030.5993801598</v>
      </c>
    </row>
    <row r="24" spans="1:95" ht="12.75" customHeight="1">
      <c r="A24" s="6"/>
      <c r="B24" s="3" t="s">
        <v>25</v>
      </c>
      <c r="C24" s="7">
        <v>30</v>
      </c>
      <c r="D24" s="37">
        <v>0</v>
      </c>
      <c r="E24" s="152"/>
      <c r="F24" s="153">
        <v>0</v>
      </c>
      <c r="G24" s="88">
        <v>0</v>
      </c>
      <c r="H24" s="89"/>
      <c r="I24" s="128"/>
      <c r="J24" s="89"/>
      <c r="K24" s="90">
        <v>0</v>
      </c>
      <c r="L24" s="91">
        <v>0</v>
      </c>
      <c r="M24" s="154"/>
      <c r="N24" s="92"/>
      <c r="O24" s="96">
        <v>0</v>
      </c>
      <c r="P24" s="94"/>
      <c r="Q24" s="95"/>
      <c r="R24" s="94"/>
      <c r="S24" s="155">
        <v>0</v>
      </c>
      <c r="T24" s="115"/>
      <c r="U24" s="155"/>
      <c r="V24" s="156"/>
      <c r="W24" s="58">
        <v>0</v>
      </c>
      <c r="X24" s="58">
        <v>0</v>
      </c>
      <c r="Y24" s="58"/>
      <c r="Z24" s="59"/>
      <c r="AA24" s="77">
        <v>0</v>
      </c>
      <c r="AB24" s="157">
        <v>0</v>
      </c>
      <c r="AC24" s="158"/>
      <c r="AD24" s="63"/>
      <c r="AE24" s="64">
        <v>0</v>
      </c>
      <c r="AF24" s="64">
        <v>0</v>
      </c>
      <c r="AG24" s="159"/>
      <c r="AH24" s="62"/>
      <c r="AI24" s="155">
        <v>0</v>
      </c>
      <c r="AJ24" s="155">
        <v>0</v>
      </c>
      <c r="AK24" s="155"/>
      <c r="AL24" s="156"/>
      <c r="AM24" s="49">
        <v>0</v>
      </c>
      <c r="AN24" s="49">
        <v>0</v>
      </c>
      <c r="AO24" s="49"/>
      <c r="AP24" s="50"/>
      <c r="AQ24" s="160">
        <v>0</v>
      </c>
      <c r="AR24" s="200">
        <v>0</v>
      </c>
      <c r="AS24" s="200"/>
      <c r="AT24" s="200"/>
      <c r="AU24" s="212">
        <v>0</v>
      </c>
      <c r="AV24" s="212">
        <v>0</v>
      </c>
      <c r="AW24" s="212"/>
      <c r="AX24" s="212"/>
      <c r="AY24" s="130">
        <v>0</v>
      </c>
      <c r="AZ24" s="130">
        <v>0</v>
      </c>
      <c r="BA24" s="130"/>
      <c r="BB24" s="130"/>
      <c r="BC24" s="147">
        <f>'[3]Resumen'!C24</f>
        <v>0</v>
      </c>
      <c r="BD24" s="137"/>
      <c r="BE24" s="137"/>
      <c r="BF24" s="137"/>
      <c r="BG24" s="262"/>
      <c r="BH24" s="262"/>
      <c r="BI24" s="262"/>
      <c r="BJ24" s="228">
        <f>'[4]Resumen'!C24</f>
        <v>0</v>
      </c>
      <c r="BK24" s="228"/>
      <c r="BL24" s="228"/>
      <c r="BM24" s="228"/>
      <c r="BN24" s="235">
        <f>'[1]Resumen'!C24</f>
        <v>0</v>
      </c>
      <c r="BO24" s="235"/>
      <c r="BP24" s="235"/>
      <c r="BQ24" s="235"/>
      <c r="BR24" s="247">
        <f>'[2]Resumen'!C24</f>
        <v>0</v>
      </c>
      <c r="BS24" s="247"/>
      <c r="BT24" s="247"/>
      <c r="BU24" s="247"/>
      <c r="BV24" s="26">
        <f t="shared" si="23"/>
        <v>0</v>
      </c>
      <c r="BW24" s="43">
        <f t="shared" si="24"/>
        <v>0</v>
      </c>
      <c r="BX24" s="43">
        <f t="shared" si="25"/>
        <v>0.5</v>
      </c>
      <c r="BY24" s="43">
        <f t="shared" si="26"/>
        <v>0.5333333333333333</v>
      </c>
      <c r="BZ24" s="43">
        <f t="shared" si="27"/>
        <v>0.5666666666666667</v>
      </c>
      <c r="CA24" s="43">
        <f t="shared" si="28"/>
        <v>0.6</v>
      </c>
      <c r="CB24" s="43">
        <f t="shared" si="29"/>
        <v>0.6333333333333333</v>
      </c>
      <c r="CC24" s="43">
        <f t="shared" si="30"/>
        <v>0.6666666666666667</v>
      </c>
      <c r="CD24" s="43">
        <f t="shared" si="31"/>
        <v>0.7</v>
      </c>
      <c r="CE24" s="43">
        <f t="shared" si="32"/>
        <v>0.7333333333333334</v>
      </c>
      <c r="CF24" s="43">
        <f t="shared" si="33"/>
        <v>0.7666666666666666</v>
      </c>
      <c r="CG24" s="43">
        <f t="shared" si="34"/>
        <v>0.8</v>
      </c>
      <c r="CH24" s="43">
        <f t="shared" si="35"/>
        <v>0.8333333333333334</v>
      </c>
      <c r="CI24" s="43">
        <f t="shared" si="36"/>
        <v>0.8666666666666667</v>
      </c>
      <c r="CJ24" s="43">
        <f t="shared" si="37"/>
        <v>0.9</v>
      </c>
      <c r="CK24" s="43">
        <f t="shared" si="38"/>
        <v>0</v>
      </c>
      <c r="CL24" s="43">
        <f t="shared" si="39"/>
        <v>0.9333333333333333</v>
      </c>
      <c r="CM24" s="43">
        <f t="shared" si="40"/>
        <v>0.9666666666666667</v>
      </c>
      <c r="CN24" s="43">
        <f t="shared" si="41"/>
        <v>1</v>
      </c>
      <c r="CO24" s="241">
        <f t="shared" si="42"/>
        <v>0</v>
      </c>
      <c r="CP24" s="241">
        <f t="shared" si="43"/>
        <v>0</v>
      </c>
      <c r="CQ24" s="241">
        <f t="shared" si="44"/>
        <v>0</v>
      </c>
    </row>
    <row r="25" spans="1:95" ht="12.75" customHeight="1">
      <c r="A25" s="6"/>
      <c r="B25" s="3" t="s">
        <v>26</v>
      </c>
      <c r="C25" s="7">
        <v>30</v>
      </c>
      <c r="D25" s="37">
        <v>5501374.344444513</v>
      </c>
      <c r="E25" s="152"/>
      <c r="F25" s="153">
        <v>2211179.195792633</v>
      </c>
      <c r="G25" s="88">
        <v>246248.65</v>
      </c>
      <c r="H25" s="89"/>
      <c r="I25" s="128"/>
      <c r="J25" s="89"/>
      <c r="K25" s="90">
        <v>0</v>
      </c>
      <c r="L25" s="91">
        <v>0</v>
      </c>
      <c r="M25" s="154"/>
      <c r="N25" s="92"/>
      <c r="O25" s="96">
        <v>73556.03</v>
      </c>
      <c r="P25" s="94"/>
      <c r="Q25" s="95"/>
      <c r="R25" s="94"/>
      <c r="S25" s="155">
        <v>34597</v>
      </c>
      <c r="T25" s="115"/>
      <c r="U25" s="155"/>
      <c r="V25" s="156"/>
      <c r="W25" s="58">
        <v>13668.23</v>
      </c>
      <c r="X25" s="58">
        <v>0</v>
      </c>
      <c r="Y25" s="58"/>
      <c r="Z25" s="59"/>
      <c r="AA25" s="77">
        <v>92007</v>
      </c>
      <c r="AB25" s="157">
        <v>0</v>
      </c>
      <c r="AC25" s="158"/>
      <c r="AD25" s="63"/>
      <c r="AE25" s="64">
        <v>14698</v>
      </c>
      <c r="AF25" s="64">
        <v>0</v>
      </c>
      <c r="AG25" s="159"/>
      <c r="AH25" s="62"/>
      <c r="AI25" s="155">
        <v>1190332.1199999999</v>
      </c>
      <c r="AJ25" s="155">
        <v>0</v>
      </c>
      <c r="AK25" s="155"/>
      <c r="AL25" s="156"/>
      <c r="AM25" s="49">
        <v>61476</v>
      </c>
      <c r="AN25" s="49">
        <v>0</v>
      </c>
      <c r="AO25" s="49"/>
      <c r="AP25" s="50"/>
      <c r="AQ25" s="160">
        <v>736704.6200000001</v>
      </c>
      <c r="AR25" s="200">
        <v>0</v>
      </c>
      <c r="AS25" s="200"/>
      <c r="AT25" s="200"/>
      <c r="AU25" s="212">
        <v>142747</v>
      </c>
      <c r="AV25" s="212">
        <v>0</v>
      </c>
      <c r="AW25" s="212"/>
      <c r="AX25" s="212"/>
      <c r="AY25" s="130">
        <v>72665.05</v>
      </c>
      <c r="AZ25" s="130">
        <v>0</v>
      </c>
      <c r="BA25" s="130"/>
      <c r="BB25" s="130"/>
      <c r="BC25" s="147">
        <f>'[3]Resumen'!C25</f>
        <v>78936.5</v>
      </c>
      <c r="BD25" s="137"/>
      <c r="BE25" s="137"/>
      <c r="BF25" s="137"/>
      <c r="BG25" s="262">
        <f>+BH25+240211+130000</f>
        <v>407143.26455643016</v>
      </c>
      <c r="BH25" s="262">
        <v>36932.264556430164</v>
      </c>
      <c r="BI25" s="262">
        <f>27851.51+106065.67+91000</f>
        <v>224917.18</v>
      </c>
      <c r="BJ25" s="228">
        <f>'[4]Resumen'!C25</f>
        <v>52811.259999999995</v>
      </c>
      <c r="BK25" s="228"/>
      <c r="BL25" s="228"/>
      <c r="BM25" s="228"/>
      <c r="BN25" s="235">
        <f>'[1]Resumen'!C25</f>
        <v>0</v>
      </c>
      <c r="BO25" s="235"/>
      <c r="BP25" s="235"/>
      <c r="BQ25" s="235"/>
      <c r="BR25" s="247">
        <f>'[2]Resumen'!C25</f>
        <v>1977175</v>
      </c>
      <c r="BS25" s="247"/>
      <c r="BT25" s="247"/>
      <c r="BU25" s="247"/>
      <c r="BV25" s="26">
        <f t="shared" si="23"/>
        <v>1983.0579643777135</v>
      </c>
      <c r="BW25" s="43">
        <f t="shared" si="24"/>
        <v>0</v>
      </c>
      <c r="BX25" s="43">
        <f t="shared" si="25"/>
        <v>0.5</v>
      </c>
      <c r="BY25" s="43">
        <f t="shared" si="26"/>
        <v>0.5333333333333333</v>
      </c>
      <c r="BZ25" s="43">
        <f t="shared" si="27"/>
        <v>0.5666666666666667</v>
      </c>
      <c r="CA25" s="43">
        <f t="shared" si="28"/>
        <v>0.6</v>
      </c>
      <c r="CB25" s="43">
        <f t="shared" si="29"/>
        <v>0.6333333333333333</v>
      </c>
      <c r="CC25" s="43">
        <f t="shared" si="30"/>
        <v>0.6666666666666667</v>
      </c>
      <c r="CD25" s="43">
        <f t="shared" si="31"/>
        <v>0.7</v>
      </c>
      <c r="CE25" s="43">
        <f t="shared" si="32"/>
        <v>0.7333333333333334</v>
      </c>
      <c r="CF25" s="43">
        <f t="shared" si="33"/>
        <v>0.7666666666666666</v>
      </c>
      <c r="CG25" s="43">
        <f t="shared" si="34"/>
        <v>0.8</v>
      </c>
      <c r="CH25" s="43">
        <f t="shared" si="35"/>
        <v>0.8333333333333334</v>
      </c>
      <c r="CI25" s="43">
        <f t="shared" si="36"/>
        <v>0.8666666666666667</v>
      </c>
      <c r="CJ25" s="43">
        <f t="shared" si="37"/>
        <v>0.9</v>
      </c>
      <c r="CK25" s="43">
        <f t="shared" si="38"/>
        <v>0.4690942752752486</v>
      </c>
      <c r="CL25" s="43">
        <f t="shared" si="39"/>
        <v>0.9333333333333333</v>
      </c>
      <c r="CM25" s="43">
        <f t="shared" si="40"/>
        <v>0.9666666666666667</v>
      </c>
      <c r="CN25" s="43">
        <f t="shared" si="41"/>
        <v>1</v>
      </c>
      <c r="CO25" s="241">
        <f t="shared" si="42"/>
        <v>9803065.98853076</v>
      </c>
      <c r="CP25" s="241">
        <f t="shared" si="43"/>
        <v>5501374.3444445105</v>
      </c>
      <c r="CQ25" s="241">
        <f t="shared" si="44"/>
        <v>3451360.2648167536</v>
      </c>
    </row>
    <row r="26" spans="1:95" ht="12.75" customHeight="1">
      <c r="A26" s="6"/>
      <c r="B26" s="3" t="s">
        <v>27</v>
      </c>
      <c r="C26" s="7">
        <v>30</v>
      </c>
      <c r="D26" s="37">
        <v>0</v>
      </c>
      <c r="E26" s="152"/>
      <c r="F26" s="153">
        <v>0</v>
      </c>
      <c r="G26" s="88">
        <v>0</v>
      </c>
      <c r="H26" s="89"/>
      <c r="I26" s="128"/>
      <c r="J26" s="89"/>
      <c r="K26" s="90">
        <v>0</v>
      </c>
      <c r="L26" s="91">
        <v>0</v>
      </c>
      <c r="M26" s="154"/>
      <c r="N26" s="92"/>
      <c r="O26" s="96">
        <v>0</v>
      </c>
      <c r="P26" s="94"/>
      <c r="Q26" s="95"/>
      <c r="R26" s="94"/>
      <c r="S26" s="155">
        <v>0</v>
      </c>
      <c r="T26" s="115"/>
      <c r="U26" s="155"/>
      <c r="V26" s="156"/>
      <c r="W26" s="58">
        <v>0</v>
      </c>
      <c r="X26" s="58">
        <v>0</v>
      </c>
      <c r="Y26" s="58"/>
      <c r="Z26" s="59"/>
      <c r="AA26" s="77">
        <v>0</v>
      </c>
      <c r="AB26" s="157">
        <v>0</v>
      </c>
      <c r="AC26" s="158"/>
      <c r="AD26" s="63"/>
      <c r="AE26" s="64">
        <v>0</v>
      </c>
      <c r="AF26" s="64">
        <v>0</v>
      </c>
      <c r="AG26" s="159"/>
      <c r="AH26" s="62"/>
      <c r="AI26" s="155">
        <v>0</v>
      </c>
      <c r="AJ26" s="155">
        <v>0</v>
      </c>
      <c r="AK26" s="155"/>
      <c r="AL26" s="156"/>
      <c r="AM26" s="49">
        <v>0</v>
      </c>
      <c r="AN26" s="49">
        <v>0</v>
      </c>
      <c r="AO26" s="49"/>
      <c r="AP26" s="50"/>
      <c r="AQ26" s="160">
        <v>0</v>
      </c>
      <c r="AR26" s="200">
        <v>0</v>
      </c>
      <c r="AS26" s="200"/>
      <c r="AT26" s="200"/>
      <c r="AU26" s="212">
        <v>0</v>
      </c>
      <c r="AV26" s="212">
        <v>0</v>
      </c>
      <c r="AW26" s="212"/>
      <c r="AX26" s="212"/>
      <c r="AY26" s="130">
        <v>0</v>
      </c>
      <c r="AZ26" s="130">
        <v>0</v>
      </c>
      <c r="BA26" s="130"/>
      <c r="BB26" s="130"/>
      <c r="BC26" s="147">
        <f>'[3]Resumen'!C26</f>
        <v>0</v>
      </c>
      <c r="BD26" s="137"/>
      <c r="BE26" s="137"/>
      <c r="BF26" s="137"/>
      <c r="BG26" s="262">
        <f>+BH26</f>
        <v>2503042.5259680757</v>
      </c>
      <c r="BH26" s="262">
        <v>2503042.5259680757</v>
      </c>
      <c r="BI26" s="262">
        <v>1887604.64</v>
      </c>
      <c r="BJ26" s="228">
        <f>'[4]Resumen'!C26</f>
        <v>0</v>
      </c>
      <c r="BK26" s="228"/>
      <c r="BL26" s="228"/>
      <c r="BM26" s="228"/>
      <c r="BN26" s="235">
        <f>'[1]Resumen'!C26</f>
        <v>0</v>
      </c>
      <c r="BO26" s="235"/>
      <c r="BP26" s="235"/>
      <c r="BQ26" s="235"/>
      <c r="BR26" s="247">
        <f>'[2]Resumen'!C26</f>
        <v>0</v>
      </c>
      <c r="BS26" s="247"/>
      <c r="BT26" s="247"/>
      <c r="BU26" s="247"/>
      <c r="BV26" s="26">
        <f t="shared" si="23"/>
        <v>0</v>
      </c>
      <c r="BW26" s="43">
        <f t="shared" si="24"/>
        <v>0</v>
      </c>
      <c r="BX26" s="43">
        <f t="shared" si="25"/>
        <v>0.5</v>
      </c>
      <c r="BY26" s="43">
        <f t="shared" si="26"/>
        <v>0.5333333333333333</v>
      </c>
      <c r="BZ26" s="43">
        <f t="shared" si="27"/>
        <v>0.5666666666666667</v>
      </c>
      <c r="CA26" s="43">
        <f t="shared" si="28"/>
        <v>0.6</v>
      </c>
      <c r="CB26" s="43">
        <f t="shared" si="29"/>
        <v>0.6333333333333333</v>
      </c>
      <c r="CC26" s="43">
        <f t="shared" si="30"/>
        <v>0.6666666666666667</v>
      </c>
      <c r="CD26" s="43">
        <f t="shared" si="31"/>
        <v>0.7</v>
      </c>
      <c r="CE26" s="43">
        <f t="shared" si="32"/>
        <v>0.7333333333333334</v>
      </c>
      <c r="CF26" s="43">
        <f t="shared" si="33"/>
        <v>0.7666666666666666</v>
      </c>
      <c r="CG26" s="43">
        <f t="shared" si="34"/>
        <v>0.8</v>
      </c>
      <c r="CH26" s="43">
        <f t="shared" si="35"/>
        <v>0.8333333333333334</v>
      </c>
      <c r="CI26" s="43">
        <f t="shared" si="36"/>
        <v>0.8666666666666667</v>
      </c>
      <c r="CJ26" s="43">
        <f t="shared" si="37"/>
        <v>0.9</v>
      </c>
      <c r="CK26" s="43">
        <f t="shared" si="38"/>
        <v>0.6707907458290644</v>
      </c>
      <c r="CL26" s="43">
        <f t="shared" si="39"/>
        <v>0.9333333333333333</v>
      </c>
      <c r="CM26" s="43">
        <f t="shared" si="40"/>
        <v>0.9666666666666667</v>
      </c>
      <c r="CN26" s="43">
        <f t="shared" si="41"/>
        <v>1</v>
      </c>
      <c r="CO26" s="241">
        <f t="shared" si="42"/>
        <v>2503042.5259680757</v>
      </c>
      <c r="CP26" s="241">
        <f t="shared" si="43"/>
        <v>0</v>
      </c>
      <c r="CQ26" s="241">
        <f t="shared" si="44"/>
        <v>0</v>
      </c>
    </row>
    <row r="27" spans="1:95" ht="12.75" customHeight="1">
      <c r="A27" s="6"/>
      <c r="B27" s="3" t="s">
        <v>28</v>
      </c>
      <c r="C27" s="7">
        <v>30</v>
      </c>
      <c r="D27" s="37">
        <v>0</v>
      </c>
      <c r="E27" s="152"/>
      <c r="F27" s="153">
        <v>0</v>
      </c>
      <c r="G27" s="88">
        <v>0</v>
      </c>
      <c r="H27" s="89"/>
      <c r="I27" s="128"/>
      <c r="J27" s="89"/>
      <c r="K27" s="90">
        <v>0</v>
      </c>
      <c r="L27" s="91">
        <v>0</v>
      </c>
      <c r="M27" s="154"/>
      <c r="N27" s="92"/>
      <c r="O27" s="96">
        <v>0</v>
      </c>
      <c r="P27" s="94"/>
      <c r="Q27" s="95"/>
      <c r="R27" s="94"/>
      <c r="S27" s="155">
        <v>0</v>
      </c>
      <c r="T27" s="115"/>
      <c r="U27" s="155"/>
      <c r="V27" s="156"/>
      <c r="W27" s="58">
        <v>0</v>
      </c>
      <c r="X27" s="58">
        <v>0</v>
      </c>
      <c r="Y27" s="58"/>
      <c r="Z27" s="59"/>
      <c r="AA27" s="77">
        <v>0</v>
      </c>
      <c r="AB27" s="157">
        <v>0</v>
      </c>
      <c r="AC27" s="158"/>
      <c r="AD27" s="63"/>
      <c r="AE27" s="64">
        <v>0</v>
      </c>
      <c r="AF27" s="64">
        <v>0</v>
      </c>
      <c r="AG27" s="159"/>
      <c r="AH27" s="62"/>
      <c r="AI27" s="155">
        <v>0</v>
      </c>
      <c r="AJ27" s="155">
        <v>0</v>
      </c>
      <c r="AK27" s="155"/>
      <c r="AL27" s="156"/>
      <c r="AM27" s="49">
        <v>0</v>
      </c>
      <c r="AN27" s="49">
        <v>0</v>
      </c>
      <c r="AO27" s="49"/>
      <c r="AP27" s="50"/>
      <c r="AQ27" s="160">
        <v>0</v>
      </c>
      <c r="AR27" s="200">
        <v>0</v>
      </c>
      <c r="AS27" s="200"/>
      <c r="AT27" s="200"/>
      <c r="AU27" s="212">
        <v>0</v>
      </c>
      <c r="AV27" s="212">
        <v>0</v>
      </c>
      <c r="AW27" s="212"/>
      <c r="AX27" s="212"/>
      <c r="AY27" s="130">
        <v>0</v>
      </c>
      <c r="AZ27" s="130">
        <v>0</v>
      </c>
      <c r="BA27" s="130"/>
      <c r="BB27" s="130"/>
      <c r="BC27" s="147">
        <f>'[3]Resumen'!C27</f>
        <v>0</v>
      </c>
      <c r="BD27" s="137"/>
      <c r="BE27" s="137"/>
      <c r="BF27" s="137"/>
      <c r="BG27" s="262"/>
      <c r="BH27" s="262"/>
      <c r="BI27" s="262"/>
      <c r="BJ27" s="228">
        <f>'[4]Resumen'!C27</f>
        <v>0</v>
      </c>
      <c r="BK27" s="228"/>
      <c r="BL27" s="228"/>
      <c r="BM27" s="228"/>
      <c r="BN27" s="235">
        <f>'[1]Resumen'!C27</f>
        <v>0</v>
      </c>
      <c r="BO27" s="235"/>
      <c r="BP27" s="235"/>
      <c r="BQ27" s="235"/>
      <c r="BR27" s="247">
        <f>'[2]Resumen'!C27</f>
        <v>0</v>
      </c>
      <c r="BS27" s="247"/>
      <c r="BT27" s="247"/>
      <c r="BU27" s="247"/>
      <c r="BV27" s="26">
        <f t="shared" si="23"/>
        <v>0</v>
      </c>
      <c r="BW27" s="43">
        <f t="shared" si="24"/>
        <v>0</v>
      </c>
      <c r="BX27" s="43">
        <f t="shared" si="25"/>
        <v>0.5</v>
      </c>
      <c r="BY27" s="43">
        <f t="shared" si="26"/>
        <v>0.5333333333333333</v>
      </c>
      <c r="BZ27" s="43">
        <f t="shared" si="27"/>
        <v>0.5666666666666667</v>
      </c>
      <c r="CA27" s="43">
        <f t="shared" si="28"/>
        <v>0.6</v>
      </c>
      <c r="CB27" s="43">
        <f t="shared" si="29"/>
        <v>0.6333333333333333</v>
      </c>
      <c r="CC27" s="43">
        <f t="shared" si="30"/>
        <v>0.6666666666666667</v>
      </c>
      <c r="CD27" s="43">
        <f t="shared" si="31"/>
        <v>0.7</v>
      </c>
      <c r="CE27" s="43">
        <f t="shared" si="32"/>
        <v>0.7333333333333334</v>
      </c>
      <c r="CF27" s="43">
        <f t="shared" si="33"/>
        <v>0.7666666666666666</v>
      </c>
      <c r="CG27" s="43">
        <f t="shared" si="34"/>
        <v>0.8</v>
      </c>
      <c r="CH27" s="43">
        <f t="shared" si="35"/>
        <v>0.8333333333333334</v>
      </c>
      <c r="CI27" s="43">
        <f t="shared" si="36"/>
        <v>0.8666666666666667</v>
      </c>
      <c r="CJ27" s="43">
        <f t="shared" si="37"/>
        <v>0.9</v>
      </c>
      <c r="CK27" s="43">
        <f t="shared" si="38"/>
        <v>0</v>
      </c>
      <c r="CL27" s="43">
        <f t="shared" si="39"/>
        <v>0.9333333333333333</v>
      </c>
      <c r="CM27" s="43">
        <f t="shared" si="40"/>
        <v>0.9666666666666667</v>
      </c>
      <c r="CN27" s="43">
        <f t="shared" si="41"/>
        <v>1</v>
      </c>
      <c r="CO27" s="241">
        <f t="shared" si="42"/>
        <v>0</v>
      </c>
      <c r="CP27" s="241">
        <f t="shared" si="43"/>
        <v>0</v>
      </c>
      <c r="CQ27" s="241">
        <f t="shared" si="44"/>
        <v>0</v>
      </c>
    </row>
    <row r="28" spans="1:95" ht="12.75" customHeight="1">
      <c r="A28" s="6"/>
      <c r="B28" s="3" t="s">
        <v>53</v>
      </c>
      <c r="C28" s="7">
        <v>30</v>
      </c>
      <c r="D28" s="37">
        <v>0</v>
      </c>
      <c r="E28" s="152"/>
      <c r="F28" s="153">
        <v>0</v>
      </c>
      <c r="G28" s="88">
        <v>0</v>
      </c>
      <c r="H28" s="89"/>
      <c r="I28" s="128"/>
      <c r="J28" s="89"/>
      <c r="K28" s="90">
        <v>0</v>
      </c>
      <c r="L28" s="91">
        <v>0</v>
      </c>
      <c r="M28" s="154"/>
      <c r="N28" s="92"/>
      <c r="O28" s="96">
        <v>0</v>
      </c>
      <c r="P28" s="94"/>
      <c r="Q28" s="95"/>
      <c r="R28" s="94"/>
      <c r="S28" s="155">
        <v>0</v>
      </c>
      <c r="T28" s="115"/>
      <c r="U28" s="155"/>
      <c r="V28" s="156"/>
      <c r="W28" s="58">
        <v>0</v>
      </c>
      <c r="X28" s="58">
        <v>0</v>
      </c>
      <c r="Y28" s="58"/>
      <c r="Z28" s="59"/>
      <c r="AA28" s="77">
        <v>0</v>
      </c>
      <c r="AB28" s="157">
        <v>0</v>
      </c>
      <c r="AC28" s="158"/>
      <c r="AD28" s="63"/>
      <c r="AE28" s="64">
        <v>0</v>
      </c>
      <c r="AF28" s="64">
        <v>0</v>
      </c>
      <c r="AG28" s="159"/>
      <c r="AH28" s="62"/>
      <c r="AI28" s="155">
        <v>0</v>
      </c>
      <c r="AJ28" s="155">
        <v>0</v>
      </c>
      <c r="AK28" s="155"/>
      <c r="AL28" s="156"/>
      <c r="AM28" s="49">
        <v>0</v>
      </c>
      <c r="AN28" s="49">
        <v>0</v>
      </c>
      <c r="AO28" s="49"/>
      <c r="AP28" s="50"/>
      <c r="AQ28" s="160">
        <v>0</v>
      </c>
      <c r="AR28" s="200">
        <v>0</v>
      </c>
      <c r="AS28" s="200"/>
      <c r="AT28" s="200"/>
      <c r="AU28" s="212">
        <v>0</v>
      </c>
      <c r="AV28" s="212">
        <v>0</v>
      </c>
      <c r="AW28" s="212"/>
      <c r="AX28" s="212"/>
      <c r="AY28" s="130">
        <v>21877.608</v>
      </c>
      <c r="AZ28" s="130">
        <v>0</v>
      </c>
      <c r="BA28" s="130"/>
      <c r="BB28" s="130"/>
      <c r="BC28" s="147"/>
      <c r="BD28" s="137"/>
      <c r="BE28" s="137"/>
      <c r="BF28" s="137"/>
      <c r="BG28" s="262"/>
      <c r="BH28" s="262"/>
      <c r="BI28" s="262"/>
      <c r="BJ28" s="228"/>
      <c r="BK28" s="228"/>
      <c r="BL28" s="228"/>
      <c r="BM28" s="228"/>
      <c r="BN28" s="235"/>
      <c r="BO28" s="235"/>
      <c r="BP28" s="235"/>
      <c r="BQ28" s="235"/>
      <c r="BR28" s="247"/>
      <c r="BS28" s="247"/>
      <c r="BT28" s="247"/>
      <c r="BU28" s="247"/>
      <c r="BV28" s="26">
        <f t="shared" si="23"/>
        <v>0</v>
      </c>
      <c r="BW28" s="43">
        <f t="shared" si="24"/>
        <v>0</v>
      </c>
      <c r="BX28" s="43">
        <f t="shared" si="25"/>
        <v>0.5</v>
      </c>
      <c r="BY28" s="43">
        <f t="shared" si="26"/>
        <v>0.5333333333333333</v>
      </c>
      <c r="BZ28" s="43">
        <f t="shared" si="27"/>
        <v>0.5666666666666667</v>
      </c>
      <c r="CA28" s="43">
        <f t="shared" si="28"/>
        <v>0.6</v>
      </c>
      <c r="CB28" s="43">
        <f t="shared" si="29"/>
        <v>0.6333333333333333</v>
      </c>
      <c r="CC28" s="43">
        <f t="shared" si="30"/>
        <v>0.6666666666666667</v>
      </c>
      <c r="CD28" s="43">
        <f t="shared" si="31"/>
        <v>0.7</v>
      </c>
      <c r="CE28" s="43">
        <f t="shared" si="32"/>
        <v>0.7333333333333334</v>
      </c>
      <c r="CF28" s="43">
        <f t="shared" si="33"/>
        <v>0.7666666666666666</v>
      </c>
      <c r="CG28" s="43">
        <f t="shared" si="34"/>
        <v>0.8</v>
      </c>
      <c r="CH28" s="43">
        <f t="shared" si="35"/>
        <v>0.8333333333333334</v>
      </c>
      <c r="CI28" s="43">
        <f t="shared" si="36"/>
        <v>0.8666666666666667</v>
      </c>
      <c r="CJ28" s="43">
        <f t="shared" si="37"/>
        <v>0.9</v>
      </c>
      <c r="CK28" s="43">
        <f t="shared" si="38"/>
        <v>0</v>
      </c>
      <c r="CL28" s="43">
        <f t="shared" si="39"/>
        <v>0.9333333333333333</v>
      </c>
      <c r="CM28" s="43">
        <f t="shared" si="40"/>
        <v>0.9666666666666667</v>
      </c>
      <c r="CN28" s="43">
        <f t="shared" si="41"/>
        <v>1</v>
      </c>
      <c r="CO28" s="241">
        <f t="shared" si="42"/>
        <v>12610.54608680449</v>
      </c>
      <c r="CP28" s="241">
        <f t="shared" si="43"/>
        <v>0</v>
      </c>
      <c r="CQ28" s="241">
        <f t="shared" si="44"/>
        <v>10929.139941897225</v>
      </c>
    </row>
    <row r="29" spans="1:95" ht="12.75" customHeight="1">
      <c r="A29" s="6"/>
      <c r="B29" s="3" t="s">
        <v>47</v>
      </c>
      <c r="C29" s="7">
        <v>30</v>
      </c>
      <c r="D29" s="37">
        <v>3799108.6462719133</v>
      </c>
      <c r="E29" s="152"/>
      <c r="F29" s="153">
        <v>2411549.812545392</v>
      </c>
      <c r="G29" s="88">
        <v>47185.65</v>
      </c>
      <c r="H29" s="89"/>
      <c r="I29" s="128"/>
      <c r="J29" s="89"/>
      <c r="K29" s="90">
        <v>121565.18</v>
      </c>
      <c r="L29" s="91">
        <v>42230</v>
      </c>
      <c r="M29" s="154"/>
      <c r="N29" s="92"/>
      <c r="O29" s="96">
        <v>114271.26085397454</v>
      </c>
      <c r="P29" s="94"/>
      <c r="Q29" s="95"/>
      <c r="R29" s="94"/>
      <c r="S29" s="155">
        <v>315516</v>
      </c>
      <c r="T29" s="115"/>
      <c r="U29" s="155"/>
      <c r="V29" s="156"/>
      <c r="W29" s="58">
        <v>246969.46</v>
      </c>
      <c r="X29" s="58">
        <v>0</v>
      </c>
      <c r="Y29" s="58"/>
      <c r="Z29" s="59"/>
      <c r="AA29" s="77">
        <v>746934.4</v>
      </c>
      <c r="AB29" s="157">
        <v>111277</v>
      </c>
      <c r="AC29" s="158"/>
      <c r="AD29" s="63"/>
      <c r="AE29" s="64">
        <v>819508.73</v>
      </c>
      <c r="AF29" s="64">
        <v>0</v>
      </c>
      <c r="AG29" s="159"/>
      <c r="AH29" s="62"/>
      <c r="AI29" s="155">
        <v>396123.05</v>
      </c>
      <c r="AJ29" s="155">
        <v>0</v>
      </c>
      <c r="AK29" s="155"/>
      <c r="AL29" s="156"/>
      <c r="AM29" s="49">
        <v>616394.63</v>
      </c>
      <c r="AN29" s="49">
        <v>0</v>
      </c>
      <c r="AO29" s="49"/>
      <c r="AP29" s="50"/>
      <c r="AQ29" s="160">
        <v>924534.3600000008</v>
      </c>
      <c r="AR29" s="200">
        <v>0</v>
      </c>
      <c r="AS29" s="200"/>
      <c r="AT29" s="200"/>
      <c r="AU29" s="212">
        <v>984613.0999999994</v>
      </c>
      <c r="AV29" s="212">
        <v>0</v>
      </c>
      <c r="AW29" s="212"/>
      <c r="AX29" s="212"/>
      <c r="AY29" s="130">
        <v>1229523.2699999996</v>
      </c>
      <c r="AZ29" s="130">
        <v>0</v>
      </c>
      <c r="BA29" s="130"/>
      <c r="BB29" s="130"/>
      <c r="BC29" s="147">
        <f>'[3]Resumen'!C28</f>
        <v>1413716.539999999</v>
      </c>
      <c r="BD29" s="137"/>
      <c r="BE29" s="137"/>
      <c r="BF29" s="137"/>
      <c r="BG29" s="262">
        <f>+BH29</f>
        <v>687191.7424723961</v>
      </c>
      <c r="BH29" s="262">
        <v>687191.7424723961</v>
      </c>
      <c r="BI29" s="262">
        <v>518227.84</v>
      </c>
      <c r="BJ29" s="228">
        <f>'[4]Resumen'!C28</f>
        <v>1731874.770000001</v>
      </c>
      <c r="BK29" s="228"/>
      <c r="BL29" s="228"/>
      <c r="BM29" s="228"/>
      <c r="BN29" s="235">
        <f>'[1]Resumen'!C28</f>
        <v>2005725.5200000007</v>
      </c>
      <c r="BO29" s="235"/>
      <c r="BP29" s="235"/>
      <c r="BQ29" s="235"/>
      <c r="BR29" s="247">
        <f>'[2]Resumen'!C28</f>
        <v>2393365.61</v>
      </c>
      <c r="BS29" s="247"/>
      <c r="BT29" s="247"/>
      <c r="BU29" s="247"/>
      <c r="BV29" s="26">
        <f t="shared" si="23"/>
        <v>1990.0430180109104</v>
      </c>
      <c r="BW29" s="43">
        <f t="shared" si="24"/>
        <v>0.10143393369701248</v>
      </c>
      <c r="BX29" s="43">
        <f t="shared" si="25"/>
        <v>0.5</v>
      </c>
      <c r="BY29" s="43">
        <f t="shared" si="26"/>
        <v>0.5333333333333333</v>
      </c>
      <c r="BZ29" s="43">
        <f t="shared" si="27"/>
        <v>0.5666666666666667</v>
      </c>
      <c r="CA29" s="43">
        <f t="shared" si="28"/>
        <v>0.6</v>
      </c>
      <c r="CB29" s="43">
        <f t="shared" si="29"/>
        <v>0.6333333333333333</v>
      </c>
      <c r="CC29" s="43">
        <f t="shared" si="30"/>
        <v>0.6666666666666667</v>
      </c>
      <c r="CD29" s="43">
        <f t="shared" si="31"/>
        <v>0.7</v>
      </c>
      <c r="CE29" s="43">
        <f t="shared" si="32"/>
        <v>0.7333333333333334</v>
      </c>
      <c r="CF29" s="43">
        <f t="shared" si="33"/>
        <v>0.7666666666666666</v>
      </c>
      <c r="CG29" s="43">
        <f t="shared" si="34"/>
        <v>0.8</v>
      </c>
      <c r="CH29" s="43">
        <f t="shared" si="35"/>
        <v>0.8333333333333334</v>
      </c>
      <c r="CI29" s="43">
        <f t="shared" si="36"/>
        <v>0.8666666666666667</v>
      </c>
      <c r="CJ29" s="43">
        <f t="shared" si="37"/>
        <v>0.9</v>
      </c>
      <c r="CK29" s="43">
        <f t="shared" si="38"/>
        <v>0.6707907458290644</v>
      </c>
      <c r="CL29" s="43">
        <f t="shared" si="39"/>
        <v>0.9333333333333333</v>
      </c>
      <c r="CM29" s="43">
        <f t="shared" si="40"/>
        <v>0.9666666666666667</v>
      </c>
      <c r="CN29" s="43">
        <f t="shared" si="41"/>
        <v>1</v>
      </c>
      <c r="CO29" s="241">
        <f t="shared" si="42"/>
        <v>15306915.360434737</v>
      </c>
      <c r="CP29" s="241">
        <f t="shared" si="43"/>
        <v>0</v>
      </c>
      <c r="CQ29" s="241">
        <f t="shared" si="44"/>
        <v>9596689.118455801</v>
      </c>
    </row>
    <row r="30" spans="1:95" ht="12.75" customHeight="1">
      <c r="A30" s="6"/>
      <c r="B30" s="3" t="s">
        <v>48</v>
      </c>
      <c r="C30" s="7">
        <v>30</v>
      </c>
      <c r="D30" s="37">
        <v>3801860.6462719133</v>
      </c>
      <c r="E30" s="152"/>
      <c r="F30" s="153">
        <v>2413152.219585392</v>
      </c>
      <c r="G30" s="88">
        <v>86766.88799999999</v>
      </c>
      <c r="H30" s="89"/>
      <c r="I30" s="128"/>
      <c r="J30" s="89"/>
      <c r="K30" s="90">
        <v>135558.54513805523</v>
      </c>
      <c r="L30" s="91">
        <v>0</v>
      </c>
      <c r="M30" s="154"/>
      <c r="N30" s="92"/>
      <c r="O30" s="96">
        <v>115214.17914602546</v>
      </c>
      <c r="P30" s="94"/>
      <c r="Q30" s="95"/>
      <c r="R30" s="94"/>
      <c r="S30" s="155">
        <v>115420</v>
      </c>
      <c r="T30" s="115"/>
      <c r="U30" s="155"/>
      <c r="V30" s="156"/>
      <c r="W30" s="58">
        <v>129961</v>
      </c>
      <c r="X30" s="58">
        <v>0</v>
      </c>
      <c r="Y30" s="58"/>
      <c r="Z30" s="59"/>
      <c r="AA30" s="77">
        <v>333192</v>
      </c>
      <c r="AB30" s="157">
        <v>0</v>
      </c>
      <c r="AC30" s="158"/>
      <c r="AD30" s="63"/>
      <c r="AE30" s="64">
        <v>515266.79</v>
      </c>
      <c r="AF30" s="64">
        <v>0</v>
      </c>
      <c r="AG30" s="159"/>
      <c r="AH30" s="62"/>
      <c r="AI30" s="155">
        <v>330540.91</v>
      </c>
      <c r="AJ30" s="155">
        <v>0</v>
      </c>
      <c r="AK30" s="155"/>
      <c r="AL30" s="156"/>
      <c r="AM30" s="49">
        <v>462363.1900000002</v>
      </c>
      <c r="AN30" s="49">
        <v>0</v>
      </c>
      <c r="AO30" s="49"/>
      <c r="AP30" s="50"/>
      <c r="AQ30" s="160">
        <v>804704.2199999999</v>
      </c>
      <c r="AR30" s="200">
        <v>0</v>
      </c>
      <c r="AS30" s="200"/>
      <c r="AT30" s="200"/>
      <c r="AU30" s="212">
        <v>708124.1399999999</v>
      </c>
      <c r="AV30" s="212">
        <v>0</v>
      </c>
      <c r="AW30" s="212"/>
      <c r="AX30" s="212"/>
      <c r="AY30" s="130">
        <v>950598.1299999984</v>
      </c>
      <c r="AZ30" s="130">
        <v>0</v>
      </c>
      <c r="BA30" s="130"/>
      <c r="BB30" s="130"/>
      <c r="BC30" s="147">
        <f>'[3]Resumen'!C29</f>
        <v>542518.8199999997</v>
      </c>
      <c r="BD30" s="137"/>
      <c r="BE30" s="137"/>
      <c r="BF30" s="137"/>
      <c r="BG30" s="262"/>
      <c r="BH30" s="262"/>
      <c r="BI30" s="262"/>
      <c r="BJ30" s="228">
        <f>'[4]Resumen'!C29</f>
        <v>1106379.0500000003</v>
      </c>
      <c r="BK30" s="228"/>
      <c r="BL30" s="228"/>
      <c r="BM30" s="228"/>
      <c r="BN30" s="235">
        <f>'[1]Resumen'!C29</f>
        <v>992356.56</v>
      </c>
      <c r="BO30" s="235"/>
      <c r="BP30" s="235"/>
      <c r="BQ30" s="235"/>
      <c r="BR30" s="247">
        <f>'[2]Resumen'!C29</f>
        <v>1164492.07</v>
      </c>
      <c r="BS30" s="247"/>
      <c r="BT30" s="247"/>
      <c r="BU30" s="247"/>
      <c r="BV30" s="26">
        <f t="shared" si="23"/>
        <v>1990.0418779969095</v>
      </c>
      <c r="BW30" s="43">
        <f t="shared" si="24"/>
        <v>0.10139593323031781</v>
      </c>
      <c r="BX30" s="43">
        <f t="shared" si="25"/>
        <v>0.5</v>
      </c>
      <c r="BY30" s="43">
        <f t="shared" si="26"/>
        <v>0.5333333333333333</v>
      </c>
      <c r="BZ30" s="43">
        <f t="shared" si="27"/>
        <v>0.5666666666666667</v>
      </c>
      <c r="CA30" s="43">
        <f t="shared" si="28"/>
        <v>0.6</v>
      </c>
      <c r="CB30" s="43">
        <f t="shared" si="29"/>
        <v>0.6333333333333333</v>
      </c>
      <c r="CC30" s="43">
        <f t="shared" si="30"/>
        <v>0.6666666666666667</v>
      </c>
      <c r="CD30" s="43">
        <f t="shared" si="31"/>
        <v>0.7</v>
      </c>
      <c r="CE30" s="43">
        <f t="shared" si="32"/>
        <v>0.7333333333333334</v>
      </c>
      <c r="CF30" s="43">
        <f t="shared" si="33"/>
        <v>0.7666666666666666</v>
      </c>
      <c r="CG30" s="43">
        <f t="shared" si="34"/>
        <v>0.8</v>
      </c>
      <c r="CH30" s="43">
        <f t="shared" si="35"/>
        <v>0.8333333333333334</v>
      </c>
      <c r="CI30" s="43">
        <f t="shared" si="36"/>
        <v>0.8666666666666667</v>
      </c>
      <c r="CJ30" s="43">
        <f t="shared" si="37"/>
        <v>0.9</v>
      </c>
      <c r="CK30" s="43">
        <f t="shared" si="38"/>
        <v>0</v>
      </c>
      <c r="CL30" s="43">
        <f t="shared" si="39"/>
        <v>0.9333333333333333</v>
      </c>
      <c r="CM30" s="43">
        <f t="shared" si="40"/>
        <v>0.9666666666666667</v>
      </c>
      <c r="CN30" s="43">
        <f t="shared" si="41"/>
        <v>1</v>
      </c>
      <c r="CO30" s="241">
        <f t="shared" si="42"/>
        <v>10272296.704444364</v>
      </c>
      <c r="CP30" s="241">
        <f t="shared" si="43"/>
        <v>0</v>
      </c>
      <c r="CQ30" s="241">
        <f t="shared" si="44"/>
        <v>5845656.920927046</v>
      </c>
    </row>
    <row r="31" spans="1:95" ht="12.75" customHeight="1">
      <c r="A31" s="6"/>
      <c r="B31" s="3" t="s">
        <v>49</v>
      </c>
      <c r="C31" s="7">
        <v>30</v>
      </c>
      <c r="D31" s="37">
        <v>0</v>
      </c>
      <c r="E31" s="152"/>
      <c r="F31" s="153">
        <v>0</v>
      </c>
      <c r="G31" s="88">
        <v>0</v>
      </c>
      <c r="H31" s="89"/>
      <c r="I31" s="128"/>
      <c r="J31" s="89"/>
      <c r="K31" s="90">
        <v>0</v>
      </c>
      <c r="L31" s="91">
        <v>0</v>
      </c>
      <c r="M31" s="154"/>
      <c r="N31" s="92"/>
      <c r="O31" s="96">
        <v>0</v>
      </c>
      <c r="P31" s="94"/>
      <c r="Q31" s="95"/>
      <c r="R31" s="94"/>
      <c r="S31" s="155">
        <v>0</v>
      </c>
      <c r="T31" s="115"/>
      <c r="U31" s="155"/>
      <c r="V31" s="156"/>
      <c r="W31" s="58">
        <v>0</v>
      </c>
      <c r="X31" s="58">
        <v>0</v>
      </c>
      <c r="Y31" s="58"/>
      <c r="Z31" s="59"/>
      <c r="AA31" s="77">
        <v>0</v>
      </c>
      <c r="AB31" s="157">
        <v>0</v>
      </c>
      <c r="AC31" s="158"/>
      <c r="AD31" s="63"/>
      <c r="AE31" s="64">
        <v>0</v>
      </c>
      <c r="AF31" s="64">
        <v>0</v>
      </c>
      <c r="AG31" s="159"/>
      <c r="AH31" s="62"/>
      <c r="AI31" s="155">
        <v>0</v>
      </c>
      <c r="AJ31" s="155">
        <v>0</v>
      </c>
      <c r="AK31" s="155"/>
      <c r="AL31" s="156"/>
      <c r="AM31" s="49">
        <v>0</v>
      </c>
      <c r="AN31" s="49">
        <v>0</v>
      </c>
      <c r="AO31" s="49"/>
      <c r="AP31" s="53"/>
      <c r="AQ31" s="160">
        <v>0</v>
      </c>
      <c r="AR31" s="200">
        <v>0</v>
      </c>
      <c r="AS31" s="200"/>
      <c r="AT31" s="200"/>
      <c r="AU31" s="212">
        <v>0</v>
      </c>
      <c r="AV31" s="212">
        <v>0</v>
      </c>
      <c r="AW31" s="212"/>
      <c r="AX31" s="212"/>
      <c r="AY31" s="130">
        <v>0</v>
      </c>
      <c r="AZ31" s="130">
        <v>0</v>
      </c>
      <c r="BA31" s="130"/>
      <c r="BB31" s="130"/>
      <c r="BC31" s="147">
        <f>'[3]Resumen'!C30</f>
        <v>103431.25</v>
      </c>
      <c r="BD31" s="137"/>
      <c r="BE31" s="137"/>
      <c r="BF31" s="137"/>
      <c r="BG31" s="262"/>
      <c r="BH31" s="262"/>
      <c r="BI31" s="262"/>
      <c r="BJ31" s="228">
        <f>'[4]Resumen'!C30</f>
        <v>200492.75999999998</v>
      </c>
      <c r="BK31" s="228"/>
      <c r="BL31" s="228"/>
      <c r="BM31" s="228"/>
      <c r="BN31" s="235">
        <f>'[1]Resumen'!C30</f>
        <v>245725.62999999998</v>
      </c>
      <c r="BO31" s="235"/>
      <c r="BP31" s="235"/>
      <c r="BQ31" s="235"/>
      <c r="BR31" s="247">
        <f>'[2]Resumen'!C30</f>
        <v>204223.86999999997</v>
      </c>
      <c r="BS31" s="247"/>
      <c r="BT31" s="247"/>
      <c r="BU31" s="247"/>
      <c r="BV31" s="26">
        <f t="shared" si="23"/>
        <v>0</v>
      </c>
      <c r="BW31" s="43">
        <f t="shared" si="24"/>
        <v>0</v>
      </c>
      <c r="BX31" s="43">
        <f t="shared" si="25"/>
        <v>0.5</v>
      </c>
      <c r="BY31" s="43">
        <f t="shared" si="26"/>
        <v>0.5333333333333333</v>
      </c>
      <c r="BZ31" s="43">
        <f t="shared" si="27"/>
        <v>0.5666666666666667</v>
      </c>
      <c r="CA31" s="43">
        <f t="shared" si="28"/>
        <v>0.6</v>
      </c>
      <c r="CB31" s="43">
        <f t="shared" si="29"/>
        <v>0.6333333333333333</v>
      </c>
      <c r="CC31" s="43">
        <f t="shared" si="30"/>
        <v>0.6666666666666667</v>
      </c>
      <c r="CD31" s="43">
        <f t="shared" si="31"/>
        <v>0.7</v>
      </c>
      <c r="CE31" s="43">
        <f t="shared" si="32"/>
        <v>0.7333333333333334</v>
      </c>
      <c r="CF31" s="43">
        <f t="shared" si="33"/>
        <v>0.7666666666666666</v>
      </c>
      <c r="CG31" s="43">
        <f t="shared" si="34"/>
        <v>0.8</v>
      </c>
      <c r="CH31" s="43">
        <f t="shared" si="35"/>
        <v>0.8333333333333334</v>
      </c>
      <c r="CI31" s="43">
        <f t="shared" si="36"/>
        <v>0.8666666666666667</v>
      </c>
      <c r="CJ31" s="43">
        <f t="shared" si="37"/>
        <v>0.9</v>
      </c>
      <c r="CK31" s="43">
        <f t="shared" si="38"/>
        <v>0</v>
      </c>
      <c r="CL31" s="43">
        <f t="shared" si="39"/>
        <v>0.9333333333333333</v>
      </c>
      <c r="CM31" s="43">
        <f t="shared" si="40"/>
        <v>0.9666666666666667</v>
      </c>
      <c r="CN31" s="43">
        <f t="shared" si="41"/>
        <v>1</v>
      </c>
      <c r="CO31" s="241">
        <f t="shared" si="42"/>
        <v>569798.447627353</v>
      </c>
      <c r="CP31" s="241">
        <f t="shared" si="43"/>
        <v>0</v>
      </c>
      <c r="CQ31" s="241">
        <f t="shared" si="44"/>
        <v>546738.5903183657</v>
      </c>
    </row>
    <row r="32" spans="1:95" ht="12.75" customHeight="1">
      <c r="A32" s="6"/>
      <c r="B32" s="4" t="s">
        <v>29</v>
      </c>
      <c r="C32" s="15"/>
      <c r="D32" s="78">
        <v>0</v>
      </c>
      <c r="E32" s="110"/>
      <c r="F32" s="78">
        <v>0</v>
      </c>
      <c r="G32" s="105"/>
      <c r="H32" s="105"/>
      <c r="I32" s="105"/>
      <c r="J32" s="105"/>
      <c r="K32" s="106"/>
      <c r="L32" s="107">
        <v>0</v>
      </c>
      <c r="M32" s="107"/>
      <c r="N32" s="106"/>
      <c r="O32" s="108"/>
      <c r="P32" s="108"/>
      <c r="Q32" s="108"/>
      <c r="R32" s="108"/>
      <c r="S32" s="169"/>
      <c r="T32" s="169"/>
      <c r="U32" s="170"/>
      <c r="V32" s="171"/>
      <c r="W32" s="75"/>
      <c r="X32" s="74"/>
      <c r="Y32" s="75"/>
      <c r="Z32" s="74"/>
      <c r="AA32" s="76"/>
      <c r="AB32" s="76"/>
      <c r="AC32" s="172"/>
      <c r="AD32" s="76"/>
      <c r="AE32" s="50"/>
      <c r="AF32" s="50"/>
      <c r="AG32" s="53"/>
      <c r="AH32" s="50"/>
      <c r="AI32" s="170"/>
      <c r="AJ32" s="171"/>
      <c r="AK32" s="171"/>
      <c r="AL32" s="171"/>
      <c r="AM32" s="192">
        <v>0</v>
      </c>
      <c r="AN32" s="86">
        <v>0</v>
      </c>
      <c r="AO32" s="86"/>
      <c r="AP32" s="87"/>
      <c r="AQ32" s="209">
        <v>0</v>
      </c>
      <c r="AR32" s="204">
        <v>0</v>
      </c>
      <c r="AS32" s="204"/>
      <c r="AT32" s="204"/>
      <c r="AU32" s="220">
        <v>0</v>
      </c>
      <c r="AV32" s="216">
        <v>0</v>
      </c>
      <c r="AW32" s="216"/>
      <c r="AX32" s="221"/>
      <c r="AY32" s="129">
        <v>0</v>
      </c>
      <c r="AZ32" s="129">
        <v>0</v>
      </c>
      <c r="BA32" s="129"/>
      <c r="BB32" s="129"/>
      <c r="BC32" s="148"/>
      <c r="BD32" s="144"/>
      <c r="BE32" s="144"/>
      <c r="BF32" s="144"/>
      <c r="BG32" s="262"/>
      <c r="BH32" s="262"/>
      <c r="BI32" s="262"/>
      <c r="BJ32" s="228"/>
      <c r="BK32" s="228"/>
      <c r="BL32" s="228"/>
      <c r="BM32" s="228"/>
      <c r="BN32" s="235"/>
      <c r="BO32" s="235"/>
      <c r="BP32" s="235"/>
      <c r="BQ32" s="235"/>
      <c r="BR32" s="247"/>
      <c r="BS32" s="247"/>
      <c r="BT32" s="247"/>
      <c r="BU32" s="2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243"/>
      <c r="CP32" s="243"/>
      <c r="CQ32" s="243"/>
    </row>
    <row r="33" spans="1:95" ht="12.75" customHeight="1">
      <c r="A33" s="6"/>
      <c r="B33" s="3" t="s">
        <v>30</v>
      </c>
      <c r="C33" s="7">
        <v>30</v>
      </c>
      <c r="D33" s="37">
        <v>0</v>
      </c>
      <c r="E33" s="152"/>
      <c r="F33" s="153">
        <v>0</v>
      </c>
      <c r="G33" s="88">
        <v>357372.88</v>
      </c>
      <c r="H33" s="89"/>
      <c r="I33" s="128"/>
      <c r="J33" s="89"/>
      <c r="K33" s="90">
        <v>543253.56</v>
      </c>
      <c r="L33" s="91">
        <v>0</v>
      </c>
      <c r="M33" s="154"/>
      <c r="N33" s="92"/>
      <c r="O33" s="96">
        <v>737930</v>
      </c>
      <c r="P33" s="94"/>
      <c r="Q33" s="95"/>
      <c r="R33" s="94"/>
      <c r="S33" s="155">
        <v>616404</v>
      </c>
      <c r="T33" s="115"/>
      <c r="U33" s="155"/>
      <c r="V33" s="156"/>
      <c r="W33" s="58">
        <v>908729</v>
      </c>
      <c r="X33" s="58">
        <v>0</v>
      </c>
      <c r="Y33" s="58"/>
      <c r="Z33" s="59"/>
      <c r="AA33" s="77">
        <v>1034380.58</v>
      </c>
      <c r="AB33" s="157">
        <v>55639</v>
      </c>
      <c r="AC33" s="158"/>
      <c r="AD33" s="63"/>
      <c r="AE33" s="64">
        <v>1297534</v>
      </c>
      <c r="AF33" s="64">
        <v>0</v>
      </c>
      <c r="AG33" s="159"/>
      <c r="AH33" s="62"/>
      <c r="AI33" s="155">
        <v>1402601.7</v>
      </c>
      <c r="AJ33" s="155">
        <v>0</v>
      </c>
      <c r="AK33" s="155"/>
      <c r="AL33" s="156"/>
      <c r="AM33" s="49">
        <v>1130909.5199999993</v>
      </c>
      <c r="AN33" s="49">
        <v>0</v>
      </c>
      <c r="AO33" s="49"/>
      <c r="AP33" s="50"/>
      <c r="AQ33" s="160">
        <v>1272704.240000002</v>
      </c>
      <c r="AR33" s="200">
        <v>0</v>
      </c>
      <c r="AS33" s="200"/>
      <c r="AT33" s="200"/>
      <c r="AU33" s="212">
        <v>1171005.9999999995</v>
      </c>
      <c r="AV33" s="212">
        <v>0</v>
      </c>
      <c r="AW33" s="212"/>
      <c r="AX33" s="212"/>
      <c r="AY33" s="130">
        <v>1787672.0399999998</v>
      </c>
      <c r="AZ33" s="130">
        <v>0</v>
      </c>
      <c r="BA33" s="130"/>
      <c r="BB33" s="130"/>
      <c r="BC33" s="147">
        <f>'[3]Resumen'!C32</f>
        <v>1674946.8199999996</v>
      </c>
      <c r="BD33" s="137"/>
      <c r="BE33" s="137"/>
      <c r="BF33" s="137"/>
      <c r="BG33" s="262">
        <f>+BH33</f>
        <v>260770.20404708656</v>
      </c>
      <c r="BH33" s="262">
        <v>260770.20404708656</v>
      </c>
      <c r="BI33" s="262">
        <f>0.6*327755.15</f>
        <v>196653.09</v>
      </c>
      <c r="BJ33" s="228">
        <f>'[4]Resumen'!C32</f>
        <v>2241612.7600000002</v>
      </c>
      <c r="BK33" s="228"/>
      <c r="BL33" s="228"/>
      <c r="BM33" s="228"/>
      <c r="BN33" s="235">
        <f>'[1]Resumen'!C32</f>
        <v>2116636.4599999953</v>
      </c>
      <c r="BO33" s="235"/>
      <c r="BP33" s="235"/>
      <c r="BQ33" s="235"/>
      <c r="BR33" s="247">
        <f>'[2]Resumen'!C32</f>
        <v>2073343.0499999984</v>
      </c>
      <c r="BS33" s="247">
        <f>'[2]Resumen'!F32</f>
        <v>7541.66</v>
      </c>
      <c r="BT33" s="247"/>
      <c r="BU33" s="247"/>
      <c r="BV33" s="26">
        <f>IF(D33=0,0,2001-(D33-F33)*C33/D33)</f>
        <v>0</v>
      </c>
      <c r="BW33" s="43">
        <f>IF((1-($CO$2-$BV33)/$C33)&gt;0,(1-($CO$2-$BV33)/$C33),0)</f>
        <v>0</v>
      </c>
      <c r="BX33" s="43">
        <f>IF((1-($CO$2-G$2)/$C33)&gt;0,(1-($CO$2-G$2)/$C33),0)</f>
        <v>0.5</v>
      </c>
      <c r="BY33" s="43">
        <f>IF((1-($CO$2-K$2)/$C33)&gt;0,(1-($CO$2-K$2)/$C33),0)</f>
        <v>0.5333333333333333</v>
      </c>
      <c r="BZ33" s="43">
        <f>IF((1-($CO$2-O$2)/$C33)&gt;0,(1-($CO$2-O$2)/$C33),0)</f>
        <v>0.5666666666666667</v>
      </c>
      <c r="CA33" s="43">
        <f>IF((1-($CO$2-S$2)/$C33)&gt;0,(1-($CO$2-S$2)/$C33),0)</f>
        <v>0.6</v>
      </c>
      <c r="CB33" s="43">
        <f>IF((1-($CO$2-W$2)/$C33)&gt;0,(1-($CO$2-W$2)/$C33),0)</f>
        <v>0.6333333333333333</v>
      </c>
      <c r="CC33" s="43">
        <f>IF((1-($CO$2-AA$2)/$C33)&gt;0,(1-($CO$2-AA$2)/$C33),0)</f>
        <v>0.6666666666666667</v>
      </c>
      <c r="CD33" s="43">
        <f>IF((1-($CO$2-AE$2)/$C33)&gt;0,(1-($CO$2-AE$2)/$C33),0)</f>
        <v>0.7</v>
      </c>
      <c r="CE33" s="43">
        <f>IF((1-($CO$2-AI$2)/$C33)&gt;0,(1-($CO$2-AI$2)/$C33),0)</f>
        <v>0.7333333333333334</v>
      </c>
      <c r="CF33" s="43">
        <f>IF((1-($CO$2-AM$2)/$C33)&gt;0,(1-($CO$2-AM$2)/$C33),0)</f>
        <v>0.7666666666666666</v>
      </c>
      <c r="CG33" s="43">
        <f>IF((1-($CO$2-AQ$2)/$C33)&gt;0,(1-($CO$2-AQ$2)/$C33),0)</f>
        <v>0.8</v>
      </c>
      <c r="CH33" s="43">
        <f>IF((1-($CO$2-AU$2)/$C33)&gt;0,(1-($CO$2-AU$2)/$C33),0)</f>
        <v>0.8333333333333334</v>
      </c>
      <c r="CI33" s="43">
        <f>IF((1-($CO$2-AY$2)/$C33)&gt;0,(1-($CO$2-AY$2)/$C33),0)</f>
        <v>0.8666666666666667</v>
      </c>
      <c r="CJ33" s="43">
        <f>IF((1-($CO$2-BC$2)/$C33)&gt;0,(1-($CO$2-BC$2)/$C33),0)</f>
        <v>0.9</v>
      </c>
      <c r="CK33" s="43">
        <f>IF(BG33=0,0,1-($CO$2-(2014.5-(BG33-BI33)*C33/BG33))/C33)</f>
        <v>0.6707907458290644</v>
      </c>
      <c r="CL33" s="43">
        <f>IF((1-($CO$2-BJ$2)/$C33)&gt;0,(1-($CO$2-BJ$2)/$C33),0)</f>
        <v>0.9333333333333333</v>
      </c>
      <c r="CM33" s="43">
        <f>IF((1-($CO$2-BN$2)/$C33)&gt;0,(1-($CO$2-BN$2)/$C33),0)</f>
        <v>0.9666666666666667</v>
      </c>
      <c r="CN33" s="43">
        <f>IF((1-($CO$2-BR$2)/$C33)&gt;0,(1-($CO$2-BR$2)/$C33),0)</f>
        <v>1</v>
      </c>
      <c r="CO33" s="241">
        <f>D33-E33+(G33-I33)*G$61+(K33-M33)*K$61+(O33-Q33)*O$61+(S33-U33)*S$61+(W33-Y33)*W$61+(AA33-AC33)*AA$61+(AE33-AG33)*AE$61+(AI33-AK33)*AI$61+(AM33-AO33)*AM$61+(AQ33-AS33)*$AQ$61+(AU33-AW33)*$AU$61+(AY33-BA33)*$AY$61+(BC33-BE33)*$BC$61+(BJ33-BL33)*$BJ$61+BG33+(BN33-BP33)*$BN$61+(BR33-BT33)*$BR$61</f>
        <v>16067759.837953437</v>
      </c>
      <c r="CP33" s="241">
        <f>CO33-(IF(BW33=0,0,D33-E33)+IF(BX33=0,0,(G33-I33)*G$61)+IF(BY33=0,0,(K33-M33)*K$61)+IF(BZ33=0,0,(O33-Q33)*O$61)+IF(CA33=0,0,(S33-U33)*S$61)+IF(CB33=0,0,(W33-Y33)*W$61)+IF(CC33=0,0,(AA33-AC33)*AA$61)+IF(CD33=0,0,(AE33-AG33)*AE$61)+IF(CE33=0,0,(AI33-AK33)*AI$61)+IF(CF33=0,0,(AM33-AO33)*AM$61)+IF(CG33=0,0,(AQ33-AS33)*$AQ$61)+IF(CH33=0,0,(AU33-AW33)*$AU$61)+IF(CI33=0,0,(AY33-BA33)*$AY$61)++IF(CJ33=0,0,(BC33-BE33)*$BC$61)+IF(CL33=0,0,(BJ33-BL33)*$BJ$61)+IF(CK33=0,0,BG33)+IF(CM33=0,0,(BN33-BP33)*$BN$61)+IF(CN33=0,0,(BR33-BT33)*$BR$61))</f>
        <v>0</v>
      </c>
      <c r="CQ33" s="241">
        <f>(D33-E33)*BW33+((G33-H33-(I33-J33))*G$61)*BX33+((K33-L33-(M33-N33))*K$61)*BY33+((O33-P33-(Q33-R33))*O$61)*BZ33+((S33-T33-(U33-V33))*S$61)*CA33+((W33-X33-(Y33-Z33))*W$61)*CB33+((AA33-AB33-(AC33-AD33))*AA$61)*CC33+((AE33-AF33-(AG33-AH33))*AE$61)*CD33+((AI33-AJ33-(AK33-AL33))*AI$61)*CE33+((AM33-AN33-(AO33-AP33))*$AM$61)*CF33+((AQ33-AR33-(AS33-AT33))*$AQ$61)*CG33+((AU33-AV33-(AW33-AX33))*$AU$61)*CH33+((AY33-AZ33-(BA33-BB33))*$AY$61)*CI33+((BC33-BD33-(BF33-BV33))*$BC$61)*CJ33+((BJ33-BK33-(BL33-BM33))*$BJ$61)*CL33+(BG33-BH33)*CK33+((BN33-BO33-(BP33-BQ33))*$BN$61)*CM33+((BR33-BS33-(BT33-BU33))*$BR$61)*CN33</f>
        <v>12703341.12750222</v>
      </c>
    </row>
    <row r="34" spans="1:95" ht="12.75" customHeight="1">
      <c r="A34" s="6"/>
      <c r="B34" s="3" t="s">
        <v>31</v>
      </c>
      <c r="C34" s="7">
        <v>30</v>
      </c>
      <c r="D34" s="37">
        <v>0</v>
      </c>
      <c r="E34" s="152"/>
      <c r="F34" s="153">
        <v>0</v>
      </c>
      <c r="G34" s="88">
        <v>20855.34</v>
      </c>
      <c r="H34" s="89"/>
      <c r="I34" s="128"/>
      <c r="J34" s="89"/>
      <c r="K34" s="90">
        <v>31716.79</v>
      </c>
      <c r="L34" s="91">
        <v>0</v>
      </c>
      <c r="M34" s="154"/>
      <c r="N34" s="92"/>
      <c r="O34" s="96">
        <v>45392.1</v>
      </c>
      <c r="P34" s="94"/>
      <c r="Q34" s="95"/>
      <c r="R34" s="94"/>
      <c r="S34" s="155">
        <v>55532</v>
      </c>
      <c r="T34" s="115"/>
      <c r="U34" s="155"/>
      <c r="V34" s="156"/>
      <c r="W34" s="58">
        <v>21527.58</v>
      </c>
      <c r="X34" s="58">
        <v>0</v>
      </c>
      <c r="Y34" s="58"/>
      <c r="Z34" s="59"/>
      <c r="AA34" s="77">
        <v>69879.69</v>
      </c>
      <c r="AB34" s="157">
        <v>0</v>
      </c>
      <c r="AC34" s="158"/>
      <c r="AD34" s="63"/>
      <c r="AE34" s="64">
        <v>167603.6</v>
      </c>
      <c r="AF34" s="64">
        <v>0</v>
      </c>
      <c r="AG34" s="159"/>
      <c r="AH34" s="62"/>
      <c r="AI34" s="155">
        <v>114363.29</v>
      </c>
      <c r="AJ34" s="155">
        <v>0</v>
      </c>
      <c r="AK34" s="155"/>
      <c r="AL34" s="156"/>
      <c r="AM34" s="49">
        <v>128319.80999999997</v>
      </c>
      <c r="AN34" s="49">
        <v>0</v>
      </c>
      <c r="AO34" s="49"/>
      <c r="AP34" s="50"/>
      <c r="AQ34" s="160">
        <v>45878.89</v>
      </c>
      <c r="AR34" s="200">
        <v>0</v>
      </c>
      <c r="AS34" s="200"/>
      <c r="AT34" s="200"/>
      <c r="AU34" s="212">
        <v>78988.76999999999</v>
      </c>
      <c r="AV34" s="212">
        <v>0</v>
      </c>
      <c r="AW34" s="212"/>
      <c r="AX34" s="212"/>
      <c r="AY34" s="130">
        <v>165321.32</v>
      </c>
      <c r="AZ34" s="130">
        <v>0</v>
      </c>
      <c r="BA34" s="130"/>
      <c r="BB34" s="130"/>
      <c r="BC34" s="147">
        <f>'[3]Resumen'!C33</f>
        <v>329359.54</v>
      </c>
      <c r="BD34" s="137"/>
      <c r="BE34" s="137"/>
      <c r="BF34" s="137"/>
      <c r="BG34" s="262"/>
      <c r="BH34" s="262"/>
      <c r="BI34" s="262"/>
      <c r="BJ34" s="228">
        <f>'[4]Resumen'!C33</f>
        <v>502319.06999999995</v>
      </c>
      <c r="BK34" s="228"/>
      <c r="BL34" s="228"/>
      <c r="BM34" s="228"/>
      <c r="BN34" s="235">
        <f>'[1]Resumen'!C33</f>
        <v>584095.5200000001</v>
      </c>
      <c r="BO34" s="235"/>
      <c r="BP34" s="235"/>
      <c r="BQ34" s="235"/>
      <c r="BR34" s="247">
        <f>'[2]Resumen'!C33</f>
        <v>1656958.05</v>
      </c>
      <c r="BS34" s="247">
        <f>'[2]Resumen'!F33</f>
        <v>7315.610000000001</v>
      </c>
      <c r="BT34" s="247"/>
      <c r="BU34" s="247"/>
      <c r="BV34" s="26">
        <f>IF(D34=0,0,2001-(D34-F34)*C34/D34)</f>
        <v>0</v>
      </c>
      <c r="BW34" s="43">
        <f>IF((1-($CO$2-$BV34)/$C34)&gt;0,(1-($CO$2-$BV34)/$C34),0)</f>
        <v>0</v>
      </c>
      <c r="BX34" s="43">
        <f>IF((1-($CO$2-G$2)/$C34)&gt;0,(1-($CO$2-G$2)/$C34),0)</f>
        <v>0.5</v>
      </c>
      <c r="BY34" s="43">
        <f>IF((1-($CO$2-K$2)/$C34)&gt;0,(1-($CO$2-K$2)/$C34),0)</f>
        <v>0.5333333333333333</v>
      </c>
      <c r="BZ34" s="43">
        <f>IF((1-($CO$2-O$2)/$C34)&gt;0,(1-($CO$2-O$2)/$C34),0)</f>
        <v>0.5666666666666667</v>
      </c>
      <c r="CA34" s="43">
        <f>IF((1-($CO$2-S$2)/$C34)&gt;0,(1-($CO$2-S$2)/$C34),0)</f>
        <v>0.6</v>
      </c>
      <c r="CB34" s="43">
        <f>IF((1-($CO$2-W$2)/$C34)&gt;0,(1-($CO$2-W$2)/$C34),0)</f>
        <v>0.6333333333333333</v>
      </c>
      <c r="CC34" s="43">
        <f>IF((1-($CO$2-AA$2)/$C34)&gt;0,(1-($CO$2-AA$2)/$C34),0)</f>
        <v>0.6666666666666667</v>
      </c>
      <c r="CD34" s="43">
        <f>IF((1-($CO$2-AE$2)/$C34)&gt;0,(1-($CO$2-AE$2)/$C34),0)</f>
        <v>0.7</v>
      </c>
      <c r="CE34" s="43">
        <f>IF((1-($CO$2-AI$2)/$C34)&gt;0,(1-($CO$2-AI$2)/$C34),0)</f>
        <v>0.7333333333333334</v>
      </c>
      <c r="CF34" s="43">
        <f>IF((1-($CO$2-AM$2)/$C34)&gt;0,(1-($CO$2-AM$2)/$C34),0)</f>
        <v>0.7666666666666666</v>
      </c>
      <c r="CG34" s="43">
        <f>IF((1-($CO$2-AQ$2)/$C34)&gt;0,(1-($CO$2-AQ$2)/$C34),0)</f>
        <v>0.8</v>
      </c>
      <c r="CH34" s="43">
        <f>IF((1-($CO$2-AU$2)/$C34)&gt;0,(1-($CO$2-AU$2)/$C34),0)</f>
        <v>0.8333333333333334</v>
      </c>
      <c r="CI34" s="43">
        <f>IF((1-($CO$2-AY$2)/$C34)&gt;0,(1-($CO$2-AY$2)/$C34),0)</f>
        <v>0.8666666666666667</v>
      </c>
      <c r="CJ34" s="43">
        <f>IF((1-($CO$2-BC$2)/$C34)&gt;0,(1-($CO$2-BC$2)/$C34),0)</f>
        <v>0.9</v>
      </c>
      <c r="CK34" s="43">
        <f>IF(BG34=0,0,1-($CO$2-(2014.5-(BG34-BI34)*C34/BG34))/C34)</f>
        <v>0</v>
      </c>
      <c r="CL34" s="43">
        <f>IF((1-($CO$2-BJ$2)/$C34)&gt;0,(1-($CO$2-BJ$2)/$C34),0)</f>
        <v>0.9333333333333333</v>
      </c>
      <c r="CM34" s="43">
        <f>IF((1-($CO$2-BN$2)/$C34)&gt;0,(1-($CO$2-BN$2)/$C34),0)</f>
        <v>0.9666666666666667</v>
      </c>
      <c r="CN34" s="43">
        <f>IF((1-($CO$2-BR$2)/$C34)&gt;0,(1-($CO$2-BR$2)/$C34),0)</f>
        <v>1</v>
      </c>
      <c r="CO34" s="241">
        <f>D34-E34+(G34-I34)*G$61+(K34-M34)*K$61+(O34-Q34)*O$61+(S34-U34)*S$61+(W34-Y34)*W$61+(AA34-AC34)*AA$61+(AE34-AG34)*AE$61+(AI34-AK34)*AI$61+(AM34-AO34)*AM$61+(AQ34-AS34)*$AQ$61+(AU34-AW34)*$AU$61+(AY34-BA34)*$AY$61+(BC34-BE34)*$BC$61+(BJ34-BL34)*$BJ$61+BG34+(BN34-BP34)*$BN$61+(BR34-BT34)*$BR$61</f>
        <v>3102614.7374532875</v>
      </c>
      <c r="CP34" s="241">
        <f>CO34-(IF(BW34=0,0,D34-E34)+IF(BX34=0,0,(G34-I34)*G$61)+IF(BY34=0,0,(K34-M34)*K$61)+IF(BZ34=0,0,(O34-Q34)*O$61)+IF(CA34=0,0,(S34-U34)*S$61)+IF(CB34=0,0,(W34-Y34)*W$61)+IF(CC34=0,0,(AA34-AC34)*AA$61)+IF(CD34=0,0,(AE34-AG34)*AE$61)+IF(CE34=0,0,(AI34-AK34)*AI$61)+IF(CF34=0,0,(AM34-AO34)*AM$61)+IF(CG34=0,0,(AQ34-AS34)*$AQ$61)+IF(CH34=0,0,(AU34-AW34)*$AU$61)+IF(CI34=0,0,(AY34-BA34)*$AY$61)++IF(CJ34=0,0,(BC34-BE34)*$BC$61)+IF(CL34=0,0,(BJ34-BL34)*$BJ$61)+IF(CK34=0,0,BG34)+IF(CM34=0,0,(BN34-BP34)*$BN$61)+IF(CN34=0,0,(BR34-BT34)*$BR$61))</f>
        <v>0</v>
      </c>
      <c r="CQ34" s="241">
        <f>(D34-E34)*BW34+((G34-H34-(I34-J34))*G$61)*BX34+((K34-L34-(M34-N34))*K$61)*BY34+((O34-P34-(Q34-R34))*O$61)*BZ34+((S34-T34-(U34-V34))*S$61)*CA34+((W34-X34-(Y34-Z34))*W$61)*CB34+((AA34-AB34-(AC34-AD34))*AA$61)*CC34+((AE34-AF34-(AG34-AH34))*AE$61)*CD34+((AI34-AJ34-(AK34-AL34))*AI$61)*CE34+((AM34-AN34-(AO34-AP34))*$AM$61)*CF34+((AQ34-AR34-(AS34-AT34))*$AQ$61)*CG34+((AU34-AV34-(AW34-AX34))*$AU$61)*CH34+((AY34-AZ34-(BA34-BB34))*$AY$61)*CI34+((BC34-BD34-(BF34-BV34))*$BC$61)*CJ34+((BJ34-BK34-(BL34-BM34))*$BJ$61)*CL34+(BG34-BH34)*CK34+((BN34-BO34-(BP34-BQ34))*$BN$61)*CM34+((BR34-BS34-(BT34-BU34))*$BR$61)*CN34</f>
        <v>2828970.8229254233</v>
      </c>
    </row>
    <row r="35" spans="1:95" ht="12.75" customHeight="1">
      <c r="A35" s="6"/>
      <c r="B35" s="3" t="s">
        <v>50</v>
      </c>
      <c r="C35" s="7">
        <v>30</v>
      </c>
      <c r="D35" s="37">
        <v>10109999.26940603</v>
      </c>
      <c r="E35" s="152"/>
      <c r="F35" s="153">
        <v>6944775.122452748</v>
      </c>
      <c r="G35" s="88">
        <v>110095.16</v>
      </c>
      <c r="H35" s="89"/>
      <c r="I35" s="128"/>
      <c r="J35" s="89"/>
      <c r="K35" s="90">
        <v>147527.42</v>
      </c>
      <c r="L35" s="91">
        <v>20984</v>
      </c>
      <c r="M35" s="154"/>
      <c r="N35" s="92"/>
      <c r="O35" s="96">
        <v>202095.11</v>
      </c>
      <c r="P35" s="94"/>
      <c r="Q35" s="95"/>
      <c r="R35" s="94"/>
      <c r="S35" s="155">
        <v>159017</v>
      </c>
      <c r="T35" s="115"/>
      <c r="U35" s="155"/>
      <c r="V35" s="156"/>
      <c r="W35" s="58">
        <v>103233.12</v>
      </c>
      <c r="X35" s="58">
        <v>0</v>
      </c>
      <c r="Y35" s="58"/>
      <c r="Z35" s="59"/>
      <c r="AA35" s="77">
        <v>228601</v>
      </c>
      <c r="AB35" s="157">
        <v>0</v>
      </c>
      <c r="AC35" s="158"/>
      <c r="AD35" s="63"/>
      <c r="AE35" s="64">
        <v>200982</v>
      </c>
      <c r="AF35" s="64">
        <v>0</v>
      </c>
      <c r="AG35" s="159"/>
      <c r="AH35" s="62"/>
      <c r="AI35" s="155">
        <v>317412.79</v>
      </c>
      <c r="AJ35" s="155">
        <v>0</v>
      </c>
      <c r="AK35" s="155"/>
      <c r="AL35" s="156"/>
      <c r="AM35" s="49">
        <v>385355</v>
      </c>
      <c r="AN35" s="49">
        <v>0</v>
      </c>
      <c r="AO35" s="49"/>
      <c r="AP35" s="50"/>
      <c r="AQ35" s="160">
        <v>616660.66</v>
      </c>
      <c r="AR35" s="200">
        <v>0</v>
      </c>
      <c r="AS35" s="200"/>
      <c r="AT35" s="200"/>
      <c r="AU35" s="212">
        <v>343937.51999999996</v>
      </c>
      <c r="AV35" s="212">
        <v>0</v>
      </c>
      <c r="AW35" s="212"/>
      <c r="AX35" s="212"/>
      <c r="AY35" s="130">
        <v>322760.92000000004</v>
      </c>
      <c r="AZ35" s="130">
        <v>0</v>
      </c>
      <c r="BA35" s="130"/>
      <c r="BB35" s="130"/>
      <c r="BC35" s="147">
        <f>'[3]Resumen'!C34</f>
        <v>379311.01</v>
      </c>
      <c r="BD35" s="137"/>
      <c r="BE35" s="137"/>
      <c r="BF35" s="137"/>
      <c r="BG35" s="262">
        <f>+BH35</f>
        <v>173846.80269805776</v>
      </c>
      <c r="BH35" s="262">
        <v>173846.80269805776</v>
      </c>
      <c r="BI35" s="262">
        <f>0.4*327755.15</f>
        <v>131102.06000000003</v>
      </c>
      <c r="BJ35" s="228">
        <f>'[4]Resumen'!C34</f>
        <v>336121.92999999993</v>
      </c>
      <c r="BK35" s="228"/>
      <c r="BL35" s="228"/>
      <c r="BM35" s="228"/>
      <c r="BN35" s="235">
        <f>'[1]Resumen'!C34</f>
        <v>292721.17</v>
      </c>
      <c r="BO35" s="235"/>
      <c r="BP35" s="235"/>
      <c r="BQ35" s="235"/>
      <c r="BR35" s="247">
        <f>'[2]Resumen'!C34</f>
        <v>265021.26</v>
      </c>
      <c r="BS35" s="247"/>
      <c r="BT35" s="247"/>
      <c r="BU35" s="247"/>
      <c r="BV35" s="26">
        <f>IF(D35=0,0,2001-(D35-F35)*C35/D35)</f>
        <v>1991.607642802117</v>
      </c>
      <c r="BW35" s="43">
        <f>IF((1-($CO$2-$BV35)/$C35)&gt;0,(1-($CO$2-$BV35)/$C35),0)</f>
        <v>0.153588093403899</v>
      </c>
      <c r="BX35" s="43">
        <f>IF((1-($CO$2-G$2)/$C35)&gt;0,(1-($CO$2-G$2)/$C35),0)</f>
        <v>0.5</v>
      </c>
      <c r="BY35" s="43">
        <f>IF((1-($CO$2-K$2)/$C35)&gt;0,(1-($CO$2-K$2)/$C35),0)</f>
        <v>0.5333333333333333</v>
      </c>
      <c r="BZ35" s="43">
        <f>IF((1-($CO$2-O$2)/$C35)&gt;0,(1-($CO$2-O$2)/$C35),0)</f>
        <v>0.5666666666666667</v>
      </c>
      <c r="CA35" s="43">
        <f>IF((1-($CO$2-S$2)/$C35)&gt;0,(1-($CO$2-S$2)/$C35),0)</f>
        <v>0.6</v>
      </c>
      <c r="CB35" s="43">
        <f>IF((1-($CO$2-W$2)/$C35)&gt;0,(1-($CO$2-W$2)/$C35),0)</f>
        <v>0.6333333333333333</v>
      </c>
      <c r="CC35" s="43">
        <f>IF((1-($CO$2-AA$2)/$C35)&gt;0,(1-($CO$2-AA$2)/$C35),0)</f>
        <v>0.6666666666666667</v>
      </c>
      <c r="CD35" s="43">
        <f>IF((1-($CO$2-AE$2)/$C35)&gt;0,(1-($CO$2-AE$2)/$C35),0)</f>
        <v>0.7</v>
      </c>
      <c r="CE35" s="43">
        <f>IF((1-($CO$2-AI$2)/$C35)&gt;0,(1-($CO$2-AI$2)/$C35),0)</f>
        <v>0.7333333333333334</v>
      </c>
      <c r="CF35" s="43">
        <f>IF((1-($CO$2-AM$2)/$C35)&gt;0,(1-($CO$2-AM$2)/$C35),0)</f>
        <v>0.7666666666666666</v>
      </c>
      <c r="CG35" s="43">
        <f>IF((1-($CO$2-AQ$2)/$C35)&gt;0,(1-($CO$2-AQ$2)/$C35),0)</f>
        <v>0.8</v>
      </c>
      <c r="CH35" s="43">
        <f>IF((1-($CO$2-AU$2)/$C35)&gt;0,(1-($CO$2-AU$2)/$C35),0)</f>
        <v>0.8333333333333334</v>
      </c>
      <c r="CI35" s="43">
        <f>IF((1-($CO$2-AY$2)/$C35)&gt;0,(1-($CO$2-AY$2)/$C35),0)</f>
        <v>0.8666666666666667</v>
      </c>
      <c r="CJ35" s="43">
        <f>IF((1-($CO$2-BC$2)/$C35)&gt;0,(1-($CO$2-BC$2)/$C35),0)</f>
        <v>0.9</v>
      </c>
      <c r="CK35" s="43">
        <f>IF(BG35=0,0,1-($CO$2-(2014.5-(BG35-BI35)*C35/BG35))/C35)</f>
        <v>0.6707907458290644</v>
      </c>
      <c r="CL35" s="43">
        <f>IF((1-($CO$2-BJ$2)/$C35)&gt;0,(1-($CO$2-BJ$2)/$C35),0)</f>
        <v>0.9333333333333333</v>
      </c>
      <c r="CM35" s="43">
        <f>IF((1-($CO$2-BN$2)/$C35)&gt;0,(1-($CO$2-BN$2)/$C35),0)</f>
        <v>0.9666666666666667</v>
      </c>
      <c r="CN35" s="43">
        <f>IF((1-($CO$2-BR$2)/$C35)&gt;0,(1-($CO$2-BR$2)/$C35),0)</f>
        <v>1</v>
      </c>
      <c r="CO35" s="241">
        <f>D35-E35+(G35-I35)*G$61+(K35-M35)*K$61+(O35-Q35)*O$61+(S35-U35)*S$61+(W35-Y35)*W$61+(AA35-AC35)*AA$61+(AE35-AG35)*AE$61+(AI35-AK35)*AI$61+(AM35-AO35)*AM$61+(AQ35-AS35)*$AQ$61+(AU35-AW35)*$AU$61+(AY35-BA35)*$AY$61+(BC35-BE35)*$BC$61+(BJ35-BL35)*$BJ$61+BG35+(BN35-BP35)*$BN$61+(BR35-BT35)*$BR$61</f>
        <v>13740070.93983932</v>
      </c>
      <c r="CP35" s="241">
        <f>CO35-(IF(BW35=0,0,D35-E35)+IF(BX35=0,0,(G35-I35)*G$61)+IF(BY35=0,0,(K35-M35)*K$61)+IF(BZ35=0,0,(O35-Q35)*O$61)+IF(CA35=0,0,(S35-U35)*S$61)+IF(CB35=0,0,(W35-Y35)*W$61)+IF(CC35=0,0,(AA35-AC35)*AA$61)+IF(CD35=0,0,(AE35-AG35)*AE$61)+IF(CE35=0,0,(AI35-AK35)*AI$61)+IF(CF35=0,0,(AM35-AO35)*AM$61)+IF(CG35=0,0,(AQ35-AS35)*$AQ$61)+IF(CH35=0,0,(AU35-AW35)*$AU$61)+IF(CI35=0,0,(AY35-BA35)*$AY$61)++IF(CJ35=0,0,(BC35-BE35)*$BC$61)+IF(CL35=0,0,(BJ35-BL35)*$BJ$61)+IF(CK35=0,0,BG35)+IF(CM35=0,0,(BN35-BP35)*$BN$61)+IF(CN35=0,0,(BR35-BT35)*$BR$61))</f>
        <v>0</v>
      </c>
      <c r="CQ35" s="241">
        <f>(D35-E35)*BW35+((G35-H35-(I35-J35))*G$61)*BX35+((K35-L35-(M35-N35))*K$61)*BY35+((O35-P35-(Q35-R35))*O$61)*BZ35+((S35-T35-(U35-V35))*S$61)*CA35+((W35-X35-(Y35-Z35))*W$61)*CB35+((AA35-AB35-(AC35-AD35))*AA$61)*CC35+((AE35-AF35-(AG35-AH35))*AE$61)*CD35+((AI35-AJ35-(AK35-AL35))*AI$61)*CE35+((AM35-AN35-(AO35-AP35))*$AM$61)*CF35+((AQ35-AR35-(AS35-AT35))*$AQ$61)*CG35+((AU35-AV35-(AW35-AX35))*$AU$61)*CH35+((AY35-AZ35-(BA35-BB35))*$AY$61)*CI35+((BC35-BD35-(BF35-BV35))*$BC$61)*CJ35+((BJ35-BK35-(BL35-BM35))*$BJ$61)*CL35+(BG35-BH35)*CK35+((BN35-BO35-(BP35-BQ35))*$BN$61)*CM35+((BR35-BS35-(BT35-BU35))*$BR$61)*CN35</f>
        <v>4252714.391662622</v>
      </c>
    </row>
    <row r="36" spans="1:95" ht="12.75" customHeight="1">
      <c r="A36" s="6"/>
      <c r="B36" s="5" t="s">
        <v>32</v>
      </c>
      <c r="C36" s="16"/>
      <c r="D36" s="78">
        <v>0</v>
      </c>
      <c r="E36" s="110"/>
      <c r="F36" s="78">
        <v>0</v>
      </c>
      <c r="G36" s="105"/>
      <c r="H36" s="105"/>
      <c r="I36" s="105"/>
      <c r="J36" s="105"/>
      <c r="K36" s="106"/>
      <c r="L36" s="107">
        <v>0</v>
      </c>
      <c r="M36" s="107"/>
      <c r="N36" s="106"/>
      <c r="O36" s="108"/>
      <c r="P36" s="108"/>
      <c r="Q36" s="108"/>
      <c r="R36" s="108"/>
      <c r="S36" s="169"/>
      <c r="T36" s="169"/>
      <c r="U36" s="170"/>
      <c r="V36" s="171"/>
      <c r="W36" s="75"/>
      <c r="X36" s="74"/>
      <c r="Y36" s="75"/>
      <c r="Z36" s="74"/>
      <c r="AA36" s="76"/>
      <c r="AB36" s="76"/>
      <c r="AC36" s="172"/>
      <c r="AD36" s="76"/>
      <c r="AE36" s="50"/>
      <c r="AF36" s="50"/>
      <c r="AG36" s="53"/>
      <c r="AH36" s="50"/>
      <c r="AI36" s="170"/>
      <c r="AJ36" s="171"/>
      <c r="AK36" s="171"/>
      <c r="AL36" s="171"/>
      <c r="AM36" s="192">
        <v>0</v>
      </c>
      <c r="AN36" s="86">
        <v>0</v>
      </c>
      <c r="AO36" s="86"/>
      <c r="AP36" s="87"/>
      <c r="AQ36" s="209">
        <v>0</v>
      </c>
      <c r="AR36" s="204">
        <v>0</v>
      </c>
      <c r="AS36" s="204"/>
      <c r="AT36" s="204"/>
      <c r="AU36" s="220">
        <v>0</v>
      </c>
      <c r="AV36" s="216">
        <v>0</v>
      </c>
      <c r="AW36" s="216"/>
      <c r="AX36" s="221"/>
      <c r="AY36" s="129">
        <v>0</v>
      </c>
      <c r="AZ36" s="129">
        <v>0</v>
      </c>
      <c r="BA36" s="129"/>
      <c r="BB36" s="129"/>
      <c r="BC36" s="148"/>
      <c r="BD36" s="144"/>
      <c r="BE36" s="144"/>
      <c r="BF36" s="144"/>
      <c r="BG36" s="262"/>
      <c r="BH36" s="262"/>
      <c r="BI36" s="262"/>
      <c r="BJ36" s="228"/>
      <c r="BK36" s="228"/>
      <c r="BL36" s="228"/>
      <c r="BM36" s="228"/>
      <c r="BN36" s="235"/>
      <c r="BO36" s="235"/>
      <c r="BP36" s="235"/>
      <c r="BQ36" s="235"/>
      <c r="BR36" s="247"/>
      <c r="BS36" s="247"/>
      <c r="BT36" s="247"/>
      <c r="BU36" s="2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243"/>
      <c r="CP36" s="243"/>
      <c r="CQ36" s="243"/>
    </row>
    <row r="37" spans="1:95" ht="12.75" customHeight="1">
      <c r="A37" s="6"/>
      <c r="B37" s="24" t="s">
        <v>59</v>
      </c>
      <c r="C37" s="7">
        <v>10</v>
      </c>
      <c r="D37" s="37">
        <v>0</v>
      </c>
      <c r="E37" s="152"/>
      <c r="F37" s="37">
        <v>0</v>
      </c>
      <c r="G37" s="88">
        <v>0</v>
      </c>
      <c r="H37" s="88"/>
      <c r="I37" s="128"/>
      <c r="J37" s="88"/>
      <c r="K37" s="90">
        <v>0</v>
      </c>
      <c r="L37" s="109">
        <v>0</v>
      </c>
      <c r="M37" s="154"/>
      <c r="N37" s="90"/>
      <c r="O37" s="96">
        <v>0</v>
      </c>
      <c r="P37" s="173"/>
      <c r="Q37" s="95"/>
      <c r="R37" s="173"/>
      <c r="S37" s="155">
        <v>0</v>
      </c>
      <c r="T37" s="115"/>
      <c r="U37" s="155"/>
      <c r="V37" s="156"/>
      <c r="W37" s="58">
        <v>0</v>
      </c>
      <c r="X37" s="58">
        <v>0</v>
      </c>
      <c r="Y37" s="58"/>
      <c r="Z37" s="59"/>
      <c r="AA37" s="77">
        <v>0</v>
      </c>
      <c r="AB37" s="157">
        <v>0</v>
      </c>
      <c r="AC37" s="158"/>
      <c r="AD37" s="63"/>
      <c r="AE37" s="64">
        <v>0</v>
      </c>
      <c r="AF37" s="64">
        <v>0</v>
      </c>
      <c r="AG37" s="159"/>
      <c r="AH37" s="62"/>
      <c r="AI37" s="155">
        <v>0</v>
      </c>
      <c r="AJ37" s="155">
        <v>0</v>
      </c>
      <c r="AK37" s="155"/>
      <c r="AL37" s="156"/>
      <c r="AM37" s="49">
        <v>0</v>
      </c>
      <c r="AN37" s="49">
        <v>0</v>
      </c>
      <c r="AO37" s="49"/>
      <c r="AP37" s="50"/>
      <c r="AQ37" s="160">
        <v>0</v>
      </c>
      <c r="AR37" s="200">
        <v>0</v>
      </c>
      <c r="AS37" s="200"/>
      <c r="AT37" s="200"/>
      <c r="AU37" s="212">
        <v>0</v>
      </c>
      <c r="AV37" s="212">
        <v>0</v>
      </c>
      <c r="AW37" s="212"/>
      <c r="AX37" s="212"/>
      <c r="AY37" s="130">
        <v>0</v>
      </c>
      <c r="AZ37" s="130">
        <v>0</v>
      </c>
      <c r="BA37" s="130"/>
      <c r="BB37" s="130"/>
      <c r="BC37" s="147">
        <f>'[3]Resumen'!$C$38</f>
        <v>0</v>
      </c>
      <c r="BD37" s="137"/>
      <c r="BE37" s="137"/>
      <c r="BF37" s="137"/>
      <c r="BG37" s="262"/>
      <c r="BH37" s="262"/>
      <c r="BI37" s="262"/>
      <c r="BJ37" s="228">
        <f>'[4]Resumen'!$C$38</f>
        <v>0</v>
      </c>
      <c r="BK37" s="228"/>
      <c r="BL37" s="228"/>
      <c r="BM37" s="228"/>
      <c r="BN37" s="235">
        <f>'[1]Resumen'!$C$38</f>
        <v>0</v>
      </c>
      <c r="BO37" s="235"/>
      <c r="BP37" s="235"/>
      <c r="BQ37" s="235"/>
      <c r="BR37" s="247">
        <f>'[2]Resumen'!$C$38</f>
        <v>0</v>
      </c>
      <c r="BS37" s="247"/>
      <c r="BT37" s="247"/>
      <c r="BU37" s="247"/>
      <c r="BV37" s="26">
        <f aca="true" t="shared" si="45" ref="BV37:BV44">IF(D37=0,0,2001-(D37-F37)*C37/D37)</f>
        <v>0</v>
      </c>
      <c r="BW37" s="43">
        <f aca="true" t="shared" si="46" ref="BW37:BW44">IF((1-($CO$2-$BV37)/$C37)&gt;0,(1-($CO$2-$BV37)/$C37),0)</f>
        <v>0</v>
      </c>
      <c r="BX37" s="43">
        <f aca="true" t="shared" si="47" ref="BX37:BX44">IF((1-($CO$2-G$2)/$C37)&gt;0,(1-($CO$2-G$2)/$C37),0)</f>
        <v>0</v>
      </c>
      <c r="BY37" s="43">
        <f aca="true" t="shared" si="48" ref="BY37:BY44">IF((1-($CO$2-K$2)/$C37)&gt;0,(1-($CO$2-K$2)/$C37),0)</f>
        <v>0</v>
      </c>
      <c r="BZ37" s="43">
        <f aca="true" t="shared" si="49" ref="BZ37:BZ44">IF((1-($CO$2-O$2)/$C37)&gt;0,(1-($CO$2-O$2)/$C37),0)</f>
        <v>0</v>
      </c>
      <c r="CA37" s="43">
        <f aca="true" t="shared" si="50" ref="CA37:CA44">IF((1-($CO$2-S$2)/$C37)&gt;0,(1-($CO$2-S$2)/$C37),0)</f>
        <v>0</v>
      </c>
      <c r="CB37" s="43">
        <f aca="true" t="shared" si="51" ref="CB37:CB44">IF((1-($CO$2-W$2)/$C37)&gt;0,(1-($CO$2-W$2)/$C37),0)</f>
        <v>0</v>
      </c>
      <c r="CC37" s="43">
        <f aca="true" t="shared" si="52" ref="CC37:CC44">IF((1-($CO$2-AA$2)/$C37)&gt;0,(1-($CO$2-AA$2)/$C37),0)</f>
        <v>0</v>
      </c>
      <c r="CD37" s="43">
        <f aca="true" t="shared" si="53" ref="CD37:CD44">IF((1-($CO$2-AE$2)/$C37)&gt;0,(1-($CO$2-AE$2)/$C37),0)</f>
        <v>0.09999999999999998</v>
      </c>
      <c r="CE37" s="43">
        <f aca="true" t="shared" si="54" ref="CE37:CE44">IF((1-($CO$2-AI$2)/$C37)&gt;0,(1-($CO$2-AI$2)/$C37),0)</f>
        <v>0.19999999999999996</v>
      </c>
      <c r="CF37" s="43">
        <f aca="true" t="shared" si="55" ref="CF37:CF44">IF((1-($CO$2-AM$2)/$C37)&gt;0,(1-($CO$2-AM$2)/$C37),0)</f>
        <v>0.30000000000000004</v>
      </c>
      <c r="CG37" s="43">
        <f aca="true" t="shared" si="56" ref="CG37:CG44">IF((1-($CO$2-AQ$2)/$C37)&gt;0,(1-($CO$2-AQ$2)/$C37),0)</f>
        <v>0.4</v>
      </c>
      <c r="CH37" s="43">
        <f aca="true" t="shared" si="57" ref="CH37:CH44">IF((1-($CO$2-AU$2)/$C37)&gt;0,(1-($CO$2-AU$2)/$C37),0)</f>
        <v>0.5</v>
      </c>
      <c r="CI37" s="43">
        <f aca="true" t="shared" si="58" ref="CI37:CI44">IF((1-($CO$2-AY$2)/$C37)&gt;0,(1-($CO$2-AY$2)/$C37),0)</f>
        <v>0.6</v>
      </c>
      <c r="CJ37" s="43">
        <f aca="true" t="shared" si="59" ref="CJ37:CJ44">IF((1-($CO$2-BC$2)/$C37)&gt;0,(1-($CO$2-BC$2)/$C37),0)</f>
        <v>0.7</v>
      </c>
      <c r="CK37" s="43">
        <f aca="true" t="shared" si="60" ref="CK37:CK44">IF(BG37=0,0,1-($CO$2-(2014.5-(BG37-BI37)*C37/BG37))/C37)</f>
        <v>0</v>
      </c>
      <c r="CL37" s="43">
        <f aca="true" t="shared" si="61" ref="CL37:CL44">IF((1-($CO$2-BJ$2)/$C37)&gt;0,(1-($CO$2-BJ$2)/$C37),0)</f>
        <v>0.8</v>
      </c>
      <c r="CM37" s="43">
        <f aca="true" t="shared" si="62" ref="CM37:CM44">IF((1-($CO$2-BN$2)/$C37)&gt;0,(1-($CO$2-BN$2)/$C37),0)</f>
        <v>0.9</v>
      </c>
      <c r="CN37" s="43">
        <f aca="true" t="shared" si="63" ref="CN37:CN44">IF((1-($CO$2-BR$2)/$C37)&gt;0,(1-($CO$2-BR$2)/$C37),0)</f>
        <v>1</v>
      </c>
      <c r="CO37" s="241">
        <f aca="true" t="shared" si="64" ref="CO37:CO44">D37-E37+(G37-I37)*G$61+(K37-M37)*K$61+(O37-Q37)*O$61+(S37-U37)*S$61+(W37-Y37)*W$61+(AA37-AC37)*AA$61+(AE37-AG37)*AE$61+(AI37-AK37)*AI$61+(AM37-AO37)*AM$61+(AQ37-AS37)*$AQ$61+(AU37-AW37)*$AU$61+(AY37-BA37)*$AY$61+(BC37-BE37)*$BC$61+(BJ37-BL37)*$BJ$61+BG37+(BN37-BP37)*$BN$61+(BR37-BT37)*$BR$61</f>
        <v>0</v>
      </c>
      <c r="CP37" s="241">
        <f aca="true" t="shared" si="65" ref="CP37:CP44">CO37-(IF(BW37=0,0,D37-E37)+IF(BX37=0,0,(G37-I37)*G$61)+IF(BY37=0,0,(K37-M37)*K$61)+IF(BZ37=0,0,(O37-Q37)*O$61)+IF(CA37=0,0,(S37-U37)*S$61)+IF(CB37=0,0,(W37-Y37)*W$61)+IF(CC37=0,0,(AA37-AC37)*AA$61)+IF(CD37=0,0,(AE37-AG37)*AE$61)+IF(CE37=0,0,(AI37-AK37)*AI$61)+IF(CF37=0,0,(AM37-AO37)*AM$61)+IF(CG37=0,0,(AQ37-AS37)*$AQ$61)+IF(CH37=0,0,(AU37-AW37)*$AU$61)+IF(CI37=0,0,(AY37-BA37)*$AY$61)++IF(CJ37=0,0,(BC37-BE37)*$BC$61)+IF(CL37=0,0,(BJ37-BL37)*$BJ$61)+IF(CK37=0,0,BG37)+IF(CM37=0,0,(BN37-BP37)*$BN$61)+IF(CN37=0,0,(BR37-BT37)*$BR$61))</f>
        <v>0</v>
      </c>
      <c r="CQ37" s="241">
        <f aca="true" t="shared" si="66" ref="CQ37:CQ44">(D37-E37)*BW37+((G37-H37-(I37-J37))*G$61)*BX37+((K37-L37-(M37-N37))*K$61)*BY37+((O37-P37-(Q37-R37))*O$61)*BZ37+((S37-T37-(U37-V37))*S$61)*CA37+((W37-X37-(Y37-Z37))*W$61)*CB37+((AA37-AB37-(AC37-AD37))*AA$61)*CC37+((AE37-AF37-(AG37-AH37))*AE$61)*CD37+((AI37-AJ37-(AK37-AL37))*AI$61)*CE37+((AM37-AN37-(AO37-AP37))*$AM$61)*CF37+((AQ37-AR37-(AS37-AT37))*$AQ$61)*CG37+((AU37-AV37-(AW37-AX37))*$AU$61)*CH37+((AY37-AZ37-(BA37-BB37))*$AY$61)*CI37+((BC37-BD37-(BF37-BV37))*$BC$61)*CJ37+((BJ37-BK37-(BL37-BM37))*$BJ$61)*CL37+(BG37-BH37)*CK37+((BN37-BO37-(BP37-BQ37))*$BN$61)*CM37+((BR37-BS37-(BT37-BU37))*$BR$61)*CN37</f>
        <v>0</v>
      </c>
    </row>
    <row r="38" spans="1:95" ht="12.75" customHeight="1">
      <c r="A38" s="6"/>
      <c r="B38" s="24" t="s">
        <v>12</v>
      </c>
      <c r="C38" s="7">
        <v>5</v>
      </c>
      <c r="D38" s="37">
        <v>0</v>
      </c>
      <c r="E38" s="152"/>
      <c r="F38" s="37">
        <v>0</v>
      </c>
      <c r="G38" s="88">
        <v>0</v>
      </c>
      <c r="H38" s="88"/>
      <c r="I38" s="128"/>
      <c r="J38" s="88"/>
      <c r="K38" s="90">
        <v>0</v>
      </c>
      <c r="L38" s="109">
        <v>0</v>
      </c>
      <c r="M38" s="154"/>
      <c r="N38" s="90"/>
      <c r="O38" s="96">
        <v>0</v>
      </c>
      <c r="P38" s="173"/>
      <c r="Q38" s="95"/>
      <c r="R38" s="173"/>
      <c r="S38" s="155">
        <v>0</v>
      </c>
      <c r="T38" s="115"/>
      <c r="U38" s="155"/>
      <c r="V38" s="156"/>
      <c r="W38" s="58">
        <v>0</v>
      </c>
      <c r="X38" s="58">
        <v>0</v>
      </c>
      <c r="Y38" s="58"/>
      <c r="Z38" s="59"/>
      <c r="AA38" s="77">
        <v>0</v>
      </c>
      <c r="AB38" s="157">
        <v>0</v>
      </c>
      <c r="AC38" s="158"/>
      <c r="AD38" s="63"/>
      <c r="AE38" s="64">
        <v>0</v>
      </c>
      <c r="AF38" s="64">
        <v>0</v>
      </c>
      <c r="AG38" s="159"/>
      <c r="AH38" s="62"/>
      <c r="AI38" s="155">
        <v>0</v>
      </c>
      <c r="AJ38" s="155">
        <v>0</v>
      </c>
      <c r="AK38" s="155"/>
      <c r="AL38" s="156"/>
      <c r="AM38" s="49">
        <v>0</v>
      </c>
      <c r="AN38" s="49">
        <v>0</v>
      </c>
      <c r="AO38" s="49"/>
      <c r="AP38" s="50"/>
      <c r="AQ38" s="160">
        <v>0</v>
      </c>
      <c r="AR38" s="200">
        <v>0</v>
      </c>
      <c r="AS38" s="200"/>
      <c r="AT38" s="200"/>
      <c r="AU38" s="212">
        <v>0</v>
      </c>
      <c r="AV38" s="212">
        <v>0</v>
      </c>
      <c r="AW38" s="212"/>
      <c r="AX38" s="212"/>
      <c r="AY38" s="130">
        <v>13307.93</v>
      </c>
      <c r="AZ38" s="130">
        <v>0</v>
      </c>
      <c r="BA38" s="130"/>
      <c r="BB38" s="130"/>
      <c r="BC38" s="147"/>
      <c r="BD38" s="137"/>
      <c r="BE38" s="137"/>
      <c r="BF38" s="137"/>
      <c r="BG38" s="262"/>
      <c r="BH38" s="262"/>
      <c r="BI38" s="262"/>
      <c r="BJ38" s="228"/>
      <c r="BK38" s="228"/>
      <c r="BL38" s="228"/>
      <c r="BM38" s="228"/>
      <c r="BN38" s="235"/>
      <c r="BO38" s="235"/>
      <c r="BP38" s="235"/>
      <c r="BQ38" s="235"/>
      <c r="BR38" s="247"/>
      <c r="BS38" s="247"/>
      <c r="BT38" s="247"/>
      <c r="BU38" s="247"/>
      <c r="BV38" s="26">
        <f t="shared" si="45"/>
        <v>0</v>
      </c>
      <c r="BW38" s="43">
        <f t="shared" si="46"/>
        <v>0</v>
      </c>
      <c r="BX38" s="43">
        <f t="shared" si="47"/>
        <v>0</v>
      </c>
      <c r="BY38" s="43">
        <f t="shared" si="48"/>
        <v>0</v>
      </c>
      <c r="BZ38" s="43">
        <f t="shared" si="49"/>
        <v>0</v>
      </c>
      <c r="CA38" s="43">
        <f t="shared" si="50"/>
        <v>0</v>
      </c>
      <c r="CB38" s="43">
        <f t="shared" si="51"/>
        <v>0</v>
      </c>
      <c r="CC38" s="43">
        <f t="shared" si="52"/>
        <v>0</v>
      </c>
      <c r="CD38" s="43">
        <f t="shared" si="53"/>
        <v>0</v>
      </c>
      <c r="CE38" s="43">
        <f t="shared" si="54"/>
        <v>0</v>
      </c>
      <c r="CF38" s="43">
        <f t="shared" si="55"/>
        <v>0</v>
      </c>
      <c r="CG38" s="43">
        <f t="shared" si="56"/>
        <v>0</v>
      </c>
      <c r="CH38" s="43">
        <f t="shared" si="57"/>
        <v>0</v>
      </c>
      <c r="CI38" s="43">
        <f t="shared" si="58"/>
        <v>0.19999999999999996</v>
      </c>
      <c r="CJ38" s="43">
        <f t="shared" si="59"/>
        <v>0.4</v>
      </c>
      <c r="CK38" s="43">
        <f t="shared" si="60"/>
        <v>0</v>
      </c>
      <c r="CL38" s="43">
        <f t="shared" si="61"/>
        <v>0.6</v>
      </c>
      <c r="CM38" s="43">
        <f t="shared" si="62"/>
        <v>0.8</v>
      </c>
      <c r="CN38" s="43">
        <f t="shared" si="63"/>
        <v>1</v>
      </c>
      <c r="CO38" s="241">
        <f t="shared" si="64"/>
        <v>7670.868980967576</v>
      </c>
      <c r="CP38" s="241">
        <f t="shared" si="65"/>
        <v>0</v>
      </c>
      <c r="CQ38" s="241">
        <f t="shared" si="66"/>
        <v>1534.1737961935148</v>
      </c>
    </row>
    <row r="39" spans="1:95" ht="12.75" customHeight="1">
      <c r="A39" s="6"/>
      <c r="B39" s="24" t="s">
        <v>39</v>
      </c>
      <c r="C39" s="7">
        <v>1000</v>
      </c>
      <c r="D39" s="37">
        <v>0</v>
      </c>
      <c r="E39" s="152"/>
      <c r="F39" s="37">
        <v>0</v>
      </c>
      <c r="G39" s="88">
        <v>0</v>
      </c>
      <c r="H39" s="88"/>
      <c r="I39" s="128"/>
      <c r="J39" s="88"/>
      <c r="K39" s="90">
        <v>0</v>
      </c>
      <c r="L39" s="109">
        <v>0</v>
      </c>
      <c r="M39" s="154"/>
      <c r="N39" s="90"/>
      <c r="O39" s="96">
        <v>0</v>
      </c>
      <c r="P39" s="173"/>
      <c r="Q39" s="95"/>
      <c r="R39" s="173"/>
      <c r="S39" s="155">
        <v>0</v>
      </c>
      <c r="T39" s="115"/>
      <c r="U39" s="155"/>
      <c r="V39" s="156"/>
      <c r="W39" s="58">
        <v>0</v>
      </c>
      <c r="X39" s="58">
        <v>0</v>
      </c>
      <c r="Y39" s="58"/>
      <c r="Z39" s="59"/>
      <c r="AA39" s="77">
        <v>0</v>
      </c>
      <c r="AB39" s="157">
        <v>0</v>
      </c>
      <c r="AC39" s="158"/>
      <c r="AD39" s="63"/>
      <c r="AE39" s="64">
        <v>0</v>
      </c>
      <c r="AF39" s="64">
        <v>0</v>
      </c>
      <c r="AG39" s="159"/>
      <c r="AH39" s="62"/>
      <c r="AI39" s="155">
        <v>0</v>
      </c>
      <c r="AJ39" s="155">
        <v>0</v>
      </c>
      <c r="AK39" s="155"/>
      <c r="AL39" s="156"/>
      <c r="AM39" s="49">
        <v>0</v>
      </c>
      <c r="AN39" s="49">
        <v>0</v>
      </c>
      <c r="AO39" s="49"/>
      <c r="AP39" s="50"/>
      <c r="AQ39" s="160">
        <v>0</v>
      </c>
      <c r="AR39" s="200">
        <v>0</v>
      </c>
      <c r="AS39" s="200"/>
      <c r="AT39" s="200"/>
      <c r="AU39" s="212">
        <v>0</v>
      </c>
      <c r="AV39" s="212">
        <v>0</v>
      </c>
      <c r="AW39" s="212"/>
      <c r="AX39" s="212"/>
      <c r="AY39" s="130">
        <v>0</v>
      </c>
      <c r="AZ39" s="130">
        <v>0</v>
      </c>
      <c r="BA39" s="130"/>
      <c r="BB39" s="130"/>
      <c r="BC39" s="147"/>
      <c r="BD39" s="137"/>
      <c r="BE39" s="137"/>
      <c r="BF39" s="137"/>
      <c r="BG39" s="262"/>
      <c r="BH39" s="262"/>
      <c r="BI39" s="262"/>
      <c r="BJ39" s="228"/>
      <c r="BK39" s="228"/>
      <c r="BL39" s="228"/>
      <c r="BM39" s="228"/>
      <c r="BN39" s="235"/>
      <c r="BO39" s="235"/>
      <c r="BP39" s="235"/>
      <c r="BQ39" s="235"/>
      <c r="BR39" s="247"/>
      <c r="BS39" s="247"/>
      <c r="BT39" s="247"/>
      <c r="BU39" s="247"/>
      <c r="BV39" s="26">
        <f t="shared" si="45"/>
        <v>0</v>
      </c>
      <c r="BW39" s="43">
        <f t="shared" si="46"/>
        <v>0</v>
      </c>
      <c r="BX39" s="43">
        <f t="shared" si="47"/>
        <v>0.985</v>
      </c>
      <c r="BY39" s="43">
        <f t="shared" si="48"/>
        <v>0.986</v>
      </c>
      <c r="BZ39" s="43">
        <f t="shared" si="49"/>
        <v>0.987</v>
      </c>
      <c r="CA39" s="43">
        <f t="shared" si="50"/>
        <v>0.988</v>
      </c>
      <c r="CB39" s="43">
        <f t="shared" si="51"/>
        <v>0.989</v>
      </c>
      <c r="CC39" s="43">
        <f t="shared" si="52"/>
        <v>0.99</v>
      </c>
      <c r="CD39" s="43">
        <f t="shared" si="53"/>
        <v>0.991</v>
      </c>
      <c r="CE39" s="43">
        <f t="shared" si="54"/>
        <v>0.992</v>
      </c>
      <c r="CF39" s="43">
        <f t="shared" si="55"/>
        <v>0.993</v>
      </c>
      <c r="CG39" s="43">
        <f t="shared" si="56"/>
        <v>0.994</v>
      </c>
      <c r="CH39" s="43">
        <f t="shared" si="57"/>
        <v>0.995</v>
      </c>
      <c r="CI39" s="43">
        <f t="shared" si="58"/>
        <v>0.996</v>
      </c>
      <c r="CJ39" s="43">
        <f t="shared" si="59"/>
        <v>0.997</v>
      </c>
      <c r="CK39" s="43">
        <f t="shared" si="60"/>
        <v>0</v>
      </c>
      <c r="CL39" s="43">
        <f t="shared" si="61"/>
        <v>0.998</v>
      </c>
      <c r="CM39" s="43">
        <f t="shared" si="62"/>
        <v>0.999</v>
      </c>
      <c r="CN39" s="43">
        <f t="shared" si="63"/>
        <v>1</v>
      </c>
      <c r="CO39" s="241">
        <f t="shared" si="64"/>
        <v>0</v>
      </c>
      <c r="CP39" s="241">
        <f t="shared" si="65"/>
        <v>0</v>
      </c>
      <c r="CQ39" s="241">
        <f t="shared" si="66"/>
        <v>0</v>
      </c>
    </row>
    <row r="40" spans="1:95" ht="12.75" customHeight="1">
      <c r="A40" s="6"/>
      <c r="B40" s="24" t="s">
        <v>9</v>
      </c>
      <c r="C40" s="7">
        <v>40</v>
      </c>
      <c r="D40" s="37">
        <v>0</v>
      </c>
      <c r="E40" s="152"/>
      <c r="F40" s="37">
        <v>0</v>
      </c>
      <c r="G40" s="88">
        <v>0</v>
      </c>
      <c r="H40" s="88"/>
      <c r="I40" s="128"/>
      <c r="J40" s="88"/>
      <c r="K40" s="90">
        <v>0</v>
      </c>
      <c r="L40" s="109">
        <v>0</v>
      </c>
      <c r="M40" s="154"/>
      <c r="N40" s="90"/>
      <c r="O40" s="96">
        <v>0</v>
      </c>
      <c r="P40" s="173"/>
      <c r="Q40" s="95"/>
      <c r="R40" s="173"/>
      <c r="S40" s="155">
        <v>0</v>
      </c>
      <c r="T40" s="115"/>
      <c r="U40" s="155"/>
      <c r="V40" s="156"/>
      <c r="W40" s="58">
        <v>0</v>
      </c>
      <c r="X40" s="58">
        <v>0</v>
      </c>
      <c r="Y40" s="58"/>
      <c r="Z40" s="59"/>
      <c r="AA40" s="77">
        <v>0</v>
      </c>
      <c r="AB40" s="157">
        <v>0</v>
      </c>
      <c r="AC40" s="158"/>
      <c r="AD40" s="63"/>
      <c r="AE40" s="64">
        <v>0</v>
      </c>
      <c r="AF40" s="64">
        <v>0</v>
      </c>
      <c r="AG40" s="159"/>
      <c r="AH40" s="62"/>
      <c r="AI40" s="155">
        <v>0</v>
      </c>
      <c r="AJ40" s="155">
        <v>0</v>
      </c>
      <c r="AK40" s="155"/>
      <c r="AL40" s="156"/>
      <c r="AM40" s="49">
        <v>0</v>
      </c>
      <c r="AN40" s="49">
        <v>0</v>
      </c>
      <c r="AO40" s="49"/>
      <c r="AP40" s="50"/>
      <c r="AQ40" s="160">
        <v>0</v>
      </c>
      <c r="AR40" s="200">
        <v>0</v>
      </c>
      <c r="AS40" s="200"/>
      <c r="AT40" s="200"/>
      <c r="AU40" s="212">
        <v>0</v>
      </c>
      <c r="AV40" s="212">
        <v>0</v>
      </c>
      <c r="AW40" s="212"/>
      <c r="AX40" s="212"/>
      <c r="AY40" s="130">
        <v>0</v>
      </c>
      <c r="AZ40" s="130">
        <v>0</v>
      </c>
      <c r="BA40" s="130"/>
      <c r="BB40" s="130"/>
      <c r="BC40" s="147"/>
      <c r="BD40" s="137"/>
      <c r="BE40" s="137"/>
      <c r="BF40" s="137"/>
      <c r="BG40" s="262"/>
      <c r="BH40" s="262"/>
      <c r="BI40" s="262"/>
      <c r="BJ40" s="228"/>
      <c r="BK40" s="228"/>
      <c r="BL40" s="228"/>
      <c r="BM40" s="228"/>
      <c r="BN40" s="235"/>
      <c r="BO40" s="235"/>
      <c r="BP40" s="235"/>
      <c r="BQ40" s="235"/>
      <c r="BR40" s="247"/>
      <c r="BS40" s="247"/>
      <c r="BT40" s="247"/>
      <c r="BU40" s="247"/>
      <c r="BV40" s="26">
        <f t="shared" si="45"/>
        <v>0</v>
      </c>
      <c r="BW40" s="43">
        <f t="shared" si="46"/>
        <v>0</v>
      </c>
      <c r="BX40" s="43">
        <f t="shared" si="47"/>
        <v>0.625</v>
      </c>
      <c r="BY40" s="43">
        <f t="shared" si="48"/>
        <v>0.65</v>
      </c>
      <c r="BZ40" s="43">
        <f t="shared" si="49"/>
        <v>0.675</v>
      </c>
      <c r="CA40" s="43">
        <f t="shared" si="50"/>
        <v>0.7</v>
      </c>
      <c r="CB40" s="43">
        <f t="shared" si="51"/>
        <v>0.725</v>
      </c>
      <c r="CC40" s="43">
        <f t="shared" si="52"/>
        <v>0.75</v>
      </c>
      <c r="CD40" s="43">
        <f t="shared" si="53"/>
        <v>0.775</v>
      </c>
      <c r="CE40" s="43">
        <f t="shared" si="54"/>
        <v>0.8</v>
      </c>
      <c r="CF40" s="43">
        <f t="shared" si="55"/>
        <v>0.825</v>
      </c>
      <c r="CG40" s="43">
        <f t="shared" si="56"/>
        <v>0.85</v>
      </c>
      <c r="CH40" s="43">
        <f t="shared" si="57"/>
        <v>0.875</v>
      </c>
      <c r="CI40" s="43">
        <f t="shared" si="58"/>
        <v>0.9</v>
      </c>
      <c r="CJ40" s="43">
        <f t="shared" si="59"/>
        <v>0.925</v>
      </c>
      <c r="CK40" s="43">
        <f t="shared" si="60"/>
        <v>0</v>
      </c>
      <c r="CL40" s="43">
        <f t="shared" si="61"/>
        <v>0.95</v>
      </c>
      <c r="CM40" s="43">
        <f t="shared" si="62"/>
        <v>0.975</v>
      </c>
      <c r="CN40" s="43">
        <f t="shared" si="63"/>
        <v>1</v>
      </c>
      <c r="CO40" s="241">
        <f t="shared" si="64"/>
        <v>0</v>
      </c>
      <c r="CP40" s="241">
        <f t="shared" si="65"/>
        <v>0</v>
      </c>
      <c r="CQ40" s="241">
        <f t="shared" si="66"/>
        <v>0</v>
      </c>
    </row>
    <row r="41" spans="1:95" ht="12.75" customHeight="1">
      <c r="A41" s="6"/>
      <c r="B41" s="3" t="s">
        <v>51</v>
      </c>
      <c r="C41" s="7">
        <v>10</v>
      </c>
      <c r="D41" s="37">
        <v>68012.53229779568</v>
      </c>
      <c r="E41" s="152"/>
      <c r="F41" s="153">
        <v>0</v>
      </c>
      <c r="G41" s="88">
        <v>8156.81</v>
      </c>
      <c r="H41" s="89"/>
      <c r="I41" s="128"/>
      <c r="J41" s="89"/>
      <c r="K41" s="90">
        <v>72957</v>
      </c>
      <c r="L41" s="91">
        <v>0</v>
      </c>
      <c r="M41" s="154"/>
      <c r="N41" s="92"/>
      <c r="O41" s="96">
        <v>70981</v>
      </c>
      <c r="P41" s="94"/>
      <c r="Q41" s="95"/>
      <c r="R41" s="94"/>
      <c r="S41" s="155">
        <v>43325</v>
      </c>
      <c r="T41" s="115"/>
      <c r="U41" s="155"/>
      <c r="V41" s="156"/>
      <c r="W41" s="58">
        <v>0</v>
      </c>
      <c r="X41" s="58">
        <v>0</v>
      </c>
      <c r="Y41" s="58"/>
      <c r="Z41" s="59"/>
      <c r="AA41" s="77">
        <v>0</v>
      </c>
      <c r="AB41" s="157">
        <v>0</v>
      </c>
      <c r="AC41" s="158"/>
      <c r="AD41" s="63"/>
      <c r="AE41" s="64">
        <v>48894</v>
      </c>
      <c r="AF41" s="64">
        <v>0</v>
      </c>
      <c r="AG41" s="159"/>
      <c r="AH41" s="62"/>
      <c r="AI41" s="155">
        <v>43891.280000000006</v>
      </c>
      <c r="AJ41" s="155">
        <v>0</v>
      </c>
      <c r="AK41" s="155"/>
      <c r="AL41" s="156"/>
      <c r="AM41" s="49">
        <v>15184</v>
      </c>
      <c r="AN41" s="49">
        <v>0</v>
      </c>
      <c r="AO41" s="49"/>
      <c r="AP41" s="50"/>
      <c r="AQ41" s="160">
        <v>15539.74</v>
      </c>
      <c r="AR41" s="200">
        <v>0</v>
      </c>
      <c r="AS41" s="200"/>
      <c r="AT41" s="200"/>
      <c r="AU41" s="212">
        <v>11462.5</v>
      </c>
      <c r="AV41" s="212">
        <v>0</v>
      </c>
      <c r="AW41" s="212"/>
      <c r="AX41" s="212"/>
      <c r="AY41" s="130">
        <v>13307.93</v>
      </c>
      <c r="AZ41" s="130">
        <v>0</v>
      </c>
      <c r="BA41" s="130"/>
      <c r="BB41" s="130"/>
      <c r="BC41" s="147">
        <f>'[3]Resumen'!C36</f>
        <v>326558.83</v>
      </c>
      <c r="BD41" s="137"/>
      <c r="BE41" s="137"/>
      <c r="BF41" s="137"/>
      <c r="BG41" s="262"/>
      <c r="BH41" s="262"/>
      <c r="BI41" s="262"/>
      <c r="BJ41" s="228">
        <f>'[4]Resumen'!C36</f>
        <v>848385</v>
      </c>
      <c r="BK41" s="228"/>
      <c r="BL41" s="228"/>
      <c r="BM41" s="228"/>
      <c r="BN41" s="235">
        <f>'[1]Resumen'!C36</f>
        <v>1423195.31</v>
      </c>
      <c r="BO41" s="235"/>
      <c r="BP41" s="235"/>
      <c r="BQ41" s="235"/>
      <c r="BR41" s="247">
        <f>'[2]Resumen'!C36</f>
        <v>894955.95</v>
      </c>
      <c r="BS41" s="247"/>
      <c r="BT41" s="247"/>
      <c r="BU41" s="247"/>
      <c r="BV41" s="26">
        <f t="shared" si="45"/>
        <v>1991</v>
      </c>
      <c r="BW41" s="43">
        <f t="shared" si="46"/>
        <v>0</v>
      </c>
      <c r="BX41" s="43">
        <f t="shared" si="47"/>
        <v>0</v>
      </c>
      <c r="BY41" s="43">
        <f t="shared" si="48"/>
        <v>0</v>
      </c>
      <c r="BZ41" s="43">
        <f t="shared" si="49"/>
        <v>0</v>
      </c>
      <c r="CA41" s="43">
        <f t="shared" si="50"/>
        <v>0</v>
      </c>
      <c r="CB41" s="43">
        <f t="shared" si="51"/>
        <v>0</v>
      </c>
      <c r="CC41" s="43">
        <f t="shared" si="52"/>
        <v>0</v>
      </c>
      <c r="CD41" s="43">
        <f t="shared" si="53"/>
        <v>0.09999999999999998</v>
      </c>
      <c r="CE41" s="43">
        <f t="shared" si="54"/>
        <v>0.19999999999999996</v>
      </c>
      <c r="CF41" s="43">
        <f t="shared" si="55"/>
        <v>0.30000000000000004</v>
      </c>
      <c r="CG41" s="43">
        <f t="shared" si="56"/>
        <v>0.4</v>
      </c>
      <c r="CH41" s="43">
        <f t="shared" si="57"/>
        <v>0.5</v>
      </c>
      <c r="CI41" s="43">
        <f t="shared" si="58"/>
        <v>0.6</v>
      </c>
      <c r="CJ41" s="43">
        <f t="shared" si="59"/>
        <v>0.7</v>
      </c>
      <c r="CK41" s="43">
        <f t="shared" si="60"/>
        <v>0</v>
      </c>
      <c r="CL41" s="43">
        <f t="shared" si="61"/>
        <v>0.8</v>
      </c>
      <c r="CM41" s="43">
        <f t="shared" si="62"/>
        <v>0.9</v>
      </c>
      <c r="CN41" s="43">
        <f t="shared" si="63"/>
        <v>1</v>
      </c>
      <c r="CO41" s="241">
        <f t="shared" si="64"/>
        <v>3024598.086720938</v>
      </c>
      <c r="CP41" s="241">
        <f t="shared" si="65"/>
        <v>238461.32823187113</v>
      </c>
      <c r="CQ41" s="241">
        <f t="shared" si="66"/>
        <v>2398346.670624885</v>
      </c>
    </row>
    <row r="42" spans="1:95" ht="12.75" customHeight="1">
      <c r="A42" s="6"/>
      <c r="B42" s="3" t="s">
        <v>52</v>
      </c>
      <c r="C42" s="7">
        <v>22</v>
      </c>
      <c r="D42" s="37">
        <v>0</v>
      </c>
      <c r="E42" s="152"/>
      <c r="F42" s="84">
        <v>0</v>
      </c>
      <c r="G42" s="88">
        <v>0</v>
      </c>
      <c r="H42" s="89"/>
      <c r="I42" s="128"/>
      <c r="J42" s="89"/>
      <c r="K42" s="90">
        <v>0</v>
      </c>
      <c r="L42" s="91">
        <v>0</v>
      </c>
      <c r="M42" s="154"/>
      <c r="N42" s="92"/>
      <c r="O42" s="96">
        <v>0</v>
      </c>
      <c r="P42" s="94"/>
      <c r="Q42" s="95"/>
      <c r="R42" s="94"/>
      <c r="S42" s="155">
        <v>0</v>
      </c>
      <c r="T42" s="115"/>
      <c r="U42" s="155"/>
      <c r="V42" s="156"/>
      <c r="W42" s="58">
        <v>0</v>
      </c>
      <c r="X42" s="58">
        <v>0</v>
      </c>
      <c r="Y42" s="58"/>
      <c r="Z42" s="59"/>
      <c r="AA42" s="77">
        <v>0</v>
      </c>
      <c r="AB42" s="157">
        <v>0</v>
      </c>
      <c r="AC42" s="158"/>
      <c r="AD42" s="63"/>
      <c r="AE42" s="64">
        <v>21889</v>
      </c>
      <c r="AF42" s="64">
        <v>0</v>
      </c>
      <c r="AG42" s="159"/>
      <c r="AH42" s="62"/>
      <c r="AI42" s="155">
        <v>0</v>
      </c>
      <c r="AJ42" s="155">
        <v>0</v>
      </c>
      <c r="AK42" s="155"/>
      <c r="AL42" s="156"/>
      <c r="AM42" s="49">
        <v>0</v>
      </c>
      <c r="AN42" s="49">
        <v>0</v>
      </c>
      <c r="AO42" s="49"/>
      <c r="AP42" s="50"/>
      <c r="AQ42" s="160">
        <v>0</v>
      </c>
      <c r="AR42" s="200">
        <v>0</v>
      </c>
      <c r="AS42" s="200"/>
      <c r="AT42" s="200"/>
      <c r="AU42" s="212">
        <v>2142</v>
      </c>
      <c r="AV42" s="212">
        <v>0</v>
      </c>
      <c r="AW42" s="212"/>
      <c r="AX42" s="212"/>
      <c r="AY42" s="130">
        <v>48264.98</v>
      </c>
      <c r="AZ42" s="130">
        <v>0</v>
      </c>
      <c r="BA42" s="130"/>
      <c r="BB42" s="130"/>
      <c r="BC42" s="147">
        <f>'[3]Resumen'!C37</f>
        <v>285524.53</v>
      </c>
      <c r="BD42" s="137"/>
      <c r="BE42" s="137"/>
      <c r="BF42" s="137"/>
      <c r="BG42" s="262"/>
      <c r="BH42" s="262"/>
      <c r="BI42" s="262"/>
      <c r="BJ42" s="228">
        <f>'[4]Resumen'!C37</f>
        <v>23834.440000000002</v>
      </c>
      <c r="BK42" s="228"/>
      <c r="BL42" s="228"/>
      <c r="BM42" s="228"/>
      <c r="BN42" s="235">
        <f>'[1]Resumen'!C37</f>
        <v>77437.19</v>
      </c>
      <c r="BO42" s="235"/>
      <c r="BP42" s="235"/>
      <c r="BQ42" s="235"/>
      <c r="BR42" s="247">
        <f>'[2]Resumen'!C37</f>
        <v>167430</v>
      </c>
      <c r="BS42" s="247"/>
      <c r="BT42" s="247"/>
      <c r="BU42" s="247"/>
      <c r="BV42" s="26">
        <f t="shared" si="45"/>
        <v>0</v>
      </c>
      <c r="BW42" s="43">
        <f t="shared" si="46"/>
        <v>0</v>
      </c>
      <c r="BX42" s="43">
        <f t="shared" si="47"/>
        <v>0.31818181818181823</v>
      </c>
      <c r="BY42" s="43">
        <f t="shared" si="48"/>
        <v>0.36363636363636365</v>
      </c>
      <c r="BZ42" s="43">
        <f t="shared" si="49"/>
        <v>0.40909090909090906</v>
      </c>
      <c r="CA42" s="43">
        <f t="shared" si="50"/>
        <v>0.4545454545454546</v>
      </c>
      <c r="CB42" s="43">
        <f t="shared" si="51"/>
        <v>0.5</v>
      </c>
      <c r="CC42" s="43">
        <f t="shared" si="52"/>
        <v>0.5454545454545454</v>
      </c>
      <c r="CD42" s="43">
        <f t="shared" si="53"/>
        <v>0.5909090909090908</v>
      </c>
      <c r="CE42" s="43">
        <f t="shared" si="54"/>
        <v>0.6363636363636364</v>
      </c>
      <c r="CF42" s="43">
        <f t="shared" si="55"/>
        <v>0.6818181818181819</v>
      </c>
      <c r="CG42" s="43">
        <f t="shared" si="56"/>
        <v>0.7272727272727273</v>
      </c>
      <c r="CH42" s="43">
        <f t="shared" si="57"/>
        <v>0.7727272727272727</v>
      </c>
      <c r="CI42" s="43">
        <f t="shared" si="58"/>
        <v>0.8181818181818181</v>
      </c>
      <c r="CJ42" s="43">
        <f t="shared" si="59"/>
        <v>0.8636363636363636</v>
      </c>
      <c r="CK42" s="43">
        <f t="shared" si="60"/>
        <v>0</v>
      </c>
      <c r="CL42" s="43">
        <f t="shared" si="61"/>
        <v>0.9090909090909091</v>
      </c>
      <c r="CM42" s="43">
        <f t="shared" si="62"/>
        <v>0.9545454545454546</v>
      </c>
      <c r="CN42" s="43">
        <f t="shared" si="63"/>
        <v>1</v>
      </c>
      <c r="CO42" s="241">
        <f t="shared" si="64"/>
        <v>478946.69071237673</v>
      </c>
      <c r="CP42" s="241">
        <f t="shared" si="65"/>
        <v>0</v>
      </c>
      <c r="CQ42" s="241">
        <f t="shared" si="66"/>
        <v>431759.93155259854</v>
      </c>
    </row>
    <row r="43" spans="1:95" ht="12.75" customHeight="1">
      <c r="A43" s="6"/>
      <c r="B43" s="3" t="s">
        <v>33</v>
      </c>
      <c r="C43" s="7">
        <v>4</v>
      </c>
      <c r="D43" s="37">
        <v>0</v>
      </c>
      <c r="E43" s="152"/>
      <c r="F43" s="153">
        <v>0</v>
      </c>
      <c r="G43" s="88">
        <v>0</v>
      </c>
      <c r="H43" s="89"/>
      <c r="I43" s="128"/>
      <c r="J43" s="89"/>
      <c r="K43" s="90">
        <v>0</v>
      </c>
      <c r="L43" s="91">
        <v>0</v>
      </c>
      <c r="M43" s="154"/>
      <c r="N43" s="92"/>
      <c r="O43" s="96">
        <v>0</v>
      </c>
      <c r="P43" s="94"/>
      <c r="Q43" s="95"/>
      <c r="R43" s="94"/>
      <c r="S43" s="155">
        <v>0</v>
      </c>
      <c r="T43" s="115"/>
      <c r="U43" s="155"/>
      <c r="V43" s="156"/>
      <c r="W43" s="58">
        <v>0</v>
      </c>
      <c r="X43" s="58">
        <v>0</v>
      </c>
      <c r="Y43" s="58"/>
      <c r="Z43" s="59"/>
      <c r="AA43" s="77">
        <v>0</v>
      </c>
      <c r="AB43" s="157">
        <v>0</v>
      </c>
      <c r="AC43" s="158"/>
      <c r="AD43" s="63"/>
      <c r="AE43" s="64">
        <v>0</v>
      </c>
      <c r="AF43" s="64">
        <v>0</v>
      </c>
      <c r="AG43" s="159"/>
      <c r="AH43" s="62"/>
      <c r="AI43" s="155">
        <v>0</v>
      </c>
      <c r="AJ43" s="155">
        <v>0</v>
      </c>
      <c r="AK43" s="155"/>
      <c r="AL43" s="156"/>
      <c r="AM43" s="49">
        <v>0</v>
      </c>
      <c r="AN43" s="49">
        <v>0</v>
      </c>
      <c r="AO43" s="49"/>
      <c r="AP43" s="50"/>
      <c r="AQ43" s="160">
        <v>0</v>
      </c>
      <c r="AR43" s="200">
        <v>0</v>
      </c>
      <c r="AS43" s="200"/>
      <c r="AT43" s="200"/>
      <c r="AU43" s="212">
        <v>0</v>
      </c>
      <c r="AV43" s="212">
        <v>0</v>
      </c>
      <c r="AW43" s="212"/>
      <c r="AX43" s="212"/>
      <c r="AY43" s="130">
        <v>0</v>
      </c>
      <c r="AZ43" s="130">
        <v>0</v>
      </c>
      <c r="BA43" s="130"/>
      <c r="BB43" s="130"/>
      <c r="BC43" s="147"/>
      <c r="BD43" s="137"/>
      <c r="BE43" s="137"/>
      <c r="BF43" s="137"/>
      <c r="BG43" s="262"/>
      <c r="BH43" s="262"/>
      <c r="BI43" s="262"/>
      <c r="BJ43" s="228"/>
      <c r="BK43" s="228"/>
      <c r="BL43" s="228"/>
      <c r="BM43" s="228"/>
      <c r="BN43" s="235"/>
      <c r="BO43" s="235"/>
      <c r="BP43" s="235"/>
      <c r="BQ43" s="235"/>
      <c r="BR43" s="247"/>
      <c r="BS43" s="247"/>
      <c r="BT43" s="247"/>
      <c r="BU43" s="247"/>
      <c r="BV43" s="26">
        <f t="shared" si="45"/>
        <v>0</v>
      </c>
      <c r="BW43" s="43">
        <f t="shared" si="46"/>
        <v>0</v>
      </c>
      <c r="BX43" s="43">
        <f t="shared" si="47"/>
        <v>0</v>
      </c>
      <c r="BY43" s="43">
        <f t="shared" si="48"/>
        <v>0</v>
      </c>
      <c r="BZ43" s="43">
        <f t="shared" si="49"/>
        <v>0</v>
      </c>
      <c r="CA43" s="43">
        <f t="shared" si="50"/>
        <v>0</v>
      </c>
      <c r="CB43" s="43">
        <f t="shared" si="51"/>
        <v>0</v>
      </c>
      <c r="CC43" s="43">
        <f t="shared" si="52"/>
        <v>0</v>
      </c>
      <c r="CD43" s="43">
        <f t="shared" si="53"/>
        <v>0</v>
      </c>
      <c r="CE43" s="43">
        <f t="shared" si="54"/>
        <v>0</v>
      </c>
      <c r="CF43" s="43">
        <f t="shared" si="55"/>
        <v>0</v>
      </c>
      <c r="CG43" s="43">
        <f t="shared" si="56"/>
        <v>0</v>
      </c>
      <c r="CH43" s="43">
        <f t="shared" si="57"/>
        <v>0</v>
      </c>
      <c r="CI43" s="43">
        <f t="shared" si="58"/>
        <v>0</v>
      </c>
      <c r="CJ43" s="43">
        <f t="shared" si="59"/>
        <v>0.25</v>
      </c>
      <c r="CK43" s="43">
        <f t="shared" si="60"/>
        <v>0</v>
      </c>
      <c r="CL43" s="43">
        <f t="shared" si="61"/>
        <v>0.5</v>
      </c>
      <c r="CM43" s="43">
        <f t="shared" si="62"/>
        <v>0.75</v>
      </c>
      <c r="CN43" s="43">
        <f t="shared" si="63"/>
        <v>1</v>
      </c>
      <c r="CO43" s="241">
        <f t="shared" si="64"/>
        <v>0</v>
      </c>
      <c r="CP43" s="241">
        <f t="shared" si="65"/>
        <v>0</v>
      </c>
      <c r="CQ43" s="241">
        <f t="shared" si="66"/>
        <v>0</v>
      </c>
    </row>
    <row r="44" spans="1:95" ht="12.75" customHeight="1" thickBot="1">
      <c r="A44" s="6"/>
      <c r="B44" s="10" t="s">
        <v>13</v>
      </c>
      <c r="C44" s="11">
        <v>8</v>
      </c>
      <c r="D44" s="41">
        <v>0</v>
      </c>
      <c r="E44" s="152"/>
      <c r="F44" s="163">
        <v>0</v>
      </c>
      <c r="G44" s="88">
        <v>28201.54</v>
      </c>
      <c r="H44" s="97"/>
      <c r="I44" s="128"/>
      <c r="J44" s="97"/>
      <c r="K44" s="90">
        <v>40330.749936</v>
      </c>
      <c r="L44" s="98">
        <v>0</v>
      </c>
      <c r="M44" s="154"/>
      <c r="N44" s="99"/>
      <c r="O44" s="93">
        <v>24699.62</v>
      </c>
      <c r="P44" s="100"/>
      <c r="Q44" s="95"/>
      <c r="R44" s="100"/>
      <c r="S44" s="174">
        <v>0</v>
      </c>
      <c r="T44" s="115"/>
      <c r="U44" s="155"/>
      <c r="V44" s="175"/>
      <c r="W44" s="58">
        <v>30771.72</v>
      </c>
      <c r="X44" s="58">
        <v>0</v>
      </c>
      <c r="Y44" s="58"/>
      <c r="Z44" s="65"/>
      <c r="AA44" s="79">
        <v>26890.07</v>
      </c>
      <c r="AB44" s="157">
        <v>0</v>
      </c>
      <c r="AC44" s="158"/>
      <c r="AD44" s="66"/>
      <c r="AE44" s="64">
        <v>24056.72</v>
      </c>
      <c r="AF44" s="64">
        <v>0</v>
      </c>
      <c r="AG44" s="159"/>
      <c r="AH44" s="67"/>
      <c r="AI44" s="174">
        <v>0</v>
      </c>
      <c r="AJ44" s="155">
        <v>0</v>
      </c>
      <c r="AK44" s="155"/>
      <c r="AL44" s="175"/>
      <c r="AM44" s="49">
        <v>0</v>
      </c>
      <c r="AN44" s="49">
        <v>0</v>
      </c>
      <c r="AO44" s="49"/>
      <c r="AP44" s="51"/>
      <c r="AQ44" s="160">
        <v>0</v>
      </c>
      <c r="AR44" s="201">
        <v>0</v>
      </c>
      <c r="AS44" s="201"/>
      <c r="AT44" s="201"/>
      <c r="AU44" s="213">
        <v>0</v>
      </c>
      <c r="AV44" s="213">
        <v>0</v>
      </c>
      <c r="AW44" s="213"/>
      <c r="AX44" s="213"/>
      <c r="AY44" s="131">
        <v>0</v>
      </c>
      <c r="AZ44" s="131">
        <v>0</v>
      </c>
      <c r="BA44" s="131"/>
      <c r="BB44" s="131"/>
      <c r="BC44" s="147"/>
      <c r="BD44" s="138"/>
      <c r="BE44" s="138"/>
      <c r="BF44" s="138"/>
      <c r="BG44" s="263"/>
      <c r="BH44" s="263"/>
      <c r="BI44" s="263"/>
      <c r="BJ44" s="229"/>
      <c r="BK44" s="229"/>
      <c r="BL44" s="229"/>
      <c r="BM44" s="229"/>
      <c r="BN44" s="236"/>
      <c r="BO44" s="236"/>
      <c r="BP44" s="236"/>
      <c r="BQ44" s="236"/>
      <c r="BR44" s="248"/>
      <c r="BS44" s="248"/>
      <c r="BT44" s="248"/>
      <c r="BU44" s="248"/>
      <c r="BV44" s="26">
        <f t="shared" si="45"/>
        <v>0</v>
      </c>
      <c r="BW44" s="44">
        <f t="shared" si="46"/>
        <v>0</v>
      </c>
      <c r="BX44" s="43">
        <f t="shared" si="47"/>
        <v>0</v>
      </c>
      <c r="BY44" s="43">
        <f t="shared" si="48"/>
        <v>0</v>
      </c>
      <c r="BZ44" s="43">
        <f t="shared" si="49"/>
        <v>0</v>
      </c>
      <c r="CA44" s="43">
        <f t="shared" si="50"/>
        <v>0</v>
      </c>
      <c r="CB44" s="43">
        <f t="shared" si="51"/>
        <v>0</v>
      </c>
      <c r="CC44" s="43">
        <f t="shared" si="52"/>
        <v>0</v>
      </c>
      <c r="CD44" s="43">
        <f t="shared" si="53"/>
        <v>0</v>
      </c>
      <c r="CE44" s="43">
        <f t="shared" si="54"/>
        <v>0</v>
      </c>
      <c r="CF44" s="43">
        <f t="shared" si="55"/>
        <v>0.125</v>
      </c>
      <c r="CG44" s="43">
        <f t="shared" si="56"/>
        <v>0.25</v>
      </c>
      <c r="CH44" s="43">
        <f t="shared" si="57"/>
        <v>0.375</v>
      </c>
      <c r="CI44" s="43">
        <f t="shared" si="58"/>
        <v>0.5</v>
      </c>
      <c r="CJ44" s="43">
        <f t="shared" si="59"/>
        <v>0.625</v>
      </c>
      <c r="CK44" s="43">
        <f t="shared" si="60"/>
        <v>0</v>
      </c>
      <c r="CL44" s="43">
        <f t="shared" si="61"/>
        <v>0.75</v>
      </c>
      <c r="CM44" s="43">
        <f t="shared" si="62"/>
        <v>0.875</v>
      </c>
      <c r="CN44" s="43">
        <f t="shared" si="63"/>
        <v>1</v>
      </c>
      <c r="CO44" s="241">
        <f t="shared" si="64"/>
        <v>153091.8132994501</v>
      </c>
      <c r="CP44" s="241">
        <f t="shared" si="65"/>
        <v>153091.8132994501</v>
      </c>
      <c r="CQ44" s="241">
        <f t="shared" si="66"/>
        <v>0</v>
      </c>
    </row>
    <row r="45" spans="1:95" s="1" customFormat="1" ht="12.75" customHeight="1" thickBot="1">
      <c r="A45" s="9"/>
      <c r="B45" s="13" t="s">
        <v>34</v>
      </c>
      <c r="C45" s="18"/>
      <c r="D45" s="38">
        <v>64380215.578288</v>
      </c>
      <c r="E45" s="38"/>
      <c r="F45" s="38">
        <v>36745444.950886555</v>
      </c>
      <c r="G45" s="68">
        <v>1262365.3598000002</v>
      </c>
      <c r="H45" s="68">
        <v>0</v>
      </c>
      <c r="I45" s="68"/>
      <c r="J45" s="68"/>
      <c r="K45" s="117">
        <v>2422005.5850740555</v>
      </c>
      <c r="L45" s="117">
        <v>315949</v>
      </c>
      <c r="M45" s="117"/>
      <c r="N45" s="117"/>
      <c r="O45" s="69">
        <v>2468106.68</v>
      </c>
      <c r="P45" s="69">
        <v>0</v>
      </c>
      <c r="Q45" s="69"/>
      <c r="R45" s="69"/>
      <c r="S45" s="121">
        <v>2636963</v>
      </c>
      <c r="T45" s="122">
        <v>0</v>
      </c>
      <c r="U45" s="122"/>
      <c r="V45" s="123"/>
      <c r="W45" s="68">
        <v>2901614.0900000003</v>
      </c>
      <c r="X45" s="68">
        <v>0</v>
      </c>
      <c r="Y45" s="68"/>
      <c r="Z45" s="68"/>
      <c r="AA45" s="117">
        <v>4650052.8100000005</v>
      </c>
      <c r="AB45" s="117">
        <v>556386.0700000001</v>
      </c>
      <c r="AC45" s="117"/>
      <c r="AD45" s="117"/>
      <c r="AE45" s="69">
        <v>5437854.699999999</v>
      </c>
      <c r="AF45" s="69">
        <v>0</v>
      </c>
      <c r="AG45" s="69"/>
      <c r="AH45" s="118"/>
      <c r="AI45" s="121">
        <v>7755169.099999997</v>
      </c>
      <c r="AJ45" s="122">
        <v>0</v>
      </c>
      <c r="AK45" s="122"/>
      <c r="AL45" s="123"/>
      <c r="AM45" s="52">
        <v>5445007.671999998</v>
      </c>
      <c r="AN45" s="52">
        <v>0</v>
      </c>
      <c r="AO45" s="52"/>
      <c r="AP45" s="52"/>
      <c r="AQ45" s="210">
        <v>6483412.960000003</v>
      </c>
      <c r="AR45" s="205">
        <v>0</v>
      </c>
      <c r="AS45" s="205"/>
      <c r="AT45" s="205"/>
      <c r="AU45" s="217">
        <v>4744163.729999997</v>
      </c>
      <c r="AV45" s="217">
        <v>0</v>
      </c>
      <c r="AW45" s="217"/>
      <c r="AX45" s="217"/>
      <c r="AY45" s="134">
        <v>8655575.757999996</v>
      </c>
      <c r="AZ45" s="134">
        <v>0</v>
      </c>
      <c r="BA45" s="134"/>
      <c r="BB45" s="134"/>
      <c r="BC45" s="149">
        <f>+SUM(BC14:BC44)</f>
        <v>8595478.489999998</v>
      </c>
      <c r="BD45" s="141"/>
      <c r="BE45" s="141"/>
      <c r="BF45" s="141"/>
      <c r="BG45" s="265">
        <f>+SUM(BG14:BG44)</f>
        <v>6931047.247958069</v>
      </c>
      <c r="BH45" s="265">
        <f>+SUM(BH14:BH44)</f>
        <v>5763524.557958069</v>
      </c>
      <c r="BI45" s="265">
        <f>+SUM(BI14:BI44)</f>
        <v>4907911.219999999</v>
      </c>
      <c r="BJ45" s="231">
        <f>+SUM(BJ14:BJ44)</f>
        <v>10289030.280000001</v>
      </c>
      <c r="BK45" s="231">
        <f>+SUM(BK14:BK44)</f>
        <v>0</v>
      </c>
      <c r="BL45" s="231"/>
      <c r="BM45" s="231"/>
      <c r="BN45" s="237">
        <f aca="true" t="shared" si="67" ref="BN45:BU45">+SUM(BN14:BN44)</f>
        <v>23273467.399999995</v>
      </c>
      <c r="BO45" s="237">
        <f t="shared" si="67"/>
        <v>0</v>
      </c>
      <c r="BP45" s="237"/>
      <c r="BQ45" s="237"/>
      <c r="BR45" s="230">
        <f t="shared" si="67"/>
        <v>16573617.789999997</v>
      </c>
      <c r="BS45" s="230">
        <f t="shared" si="67"/>
        <v>65610.73</v>
      </c>
      <c r="BT45" s="230"/>
      <c r="BU45" s="230">
        <f t="shared" si="67"/>
        <v>0</v>
      </c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242">
        <f>SUM(CO14:CO44)</f>
        <v>159996055.23040956</v>
      </c>
      <c r="CP45" s="242">
        <f>SUM(CP14:CP44)</f>
        <v>5892927.485975832</v>
      </c>
      <c r="CQ45" s="242">
        <f>SUM(CQ14:CQ44)</f>
        <v>77762136.34812519</v>
      </c>
    </row>
    <row r="46" spans="1:95" ht="12.75" customHeight="1" thickBot="1">
      <c r="A46" s="372" t="s">
        <v>35</v>
      </c>
      <c r="B46" s="19" t="s">
        <v>36</v>
      </c>
      <c r="C46" s="20">
        <v>22</v>
      </c>
      <c r="D46" s="42">
        <v>2957226.500730681</v>
      </c>
      <c r="E46" s="152"/>
      <c r="F46" s="176">
        <v>1915114.0768671127</v>
      </c>
      <c r="G46" s="88">
        <v>383603.42</v>
      </c>
      <c r="H46" s="111"/>
      <c r="I46" s="128"/>
      <c r="J46" s="111"/>
      <c r="K46" s="90">
        <v>723366.95</v>
      </c>
      <c r="L46" s="112"/>
      <c r="M46" s="154"/>
      <c r="N46" s="113"/>
      <c r="O46" s="93">
        <v>345218.57</v>
      </c>
      <c r="P46" s="114"/>
      <c r="Q46" s="95"/>
      <c r="R46" s="114"/>
      <c r="S46" s="177">
        <v>343113</v>
      </c>
      <c r="T46" s="178"/>
      <c r="U46" s="155"/>
      <c r="V46" s="179"/>
      <c r="W46" s="58">
        <v>288347.67</v>
      </c>
      <c r="X46" s="58">
        <v>0</v>
      </c>
      <c r="Y46" s="58"/>
      <c r="Z46" s="80"/>
      <c r="AA46" s="77">
        <v>301261.25000000006</v>
      </c>
      <c r="AB46" s="157">
        <v>0</v>
      </c>
      <c r="AC46" s="158"/>
      <c r="AD46" s="81"/>
      <c r="AE46" s="82">
        <v>418664.33</v>
      </c>
      <c r="AF46" s="64">
        <v>0</v>
      </c>
      <c r="AG46" s="159"/>
      <c r="AH46" s="83"/>
      <c r="AI46" s="177">
        <v>191547.63</v>
      </c>
      <c r="AJ46" s="155">
        <v>0</v>
      </c>
      <c r="AK46" s="155"/>
      <c r="AL46" s="179"/>
      <c r="AM46" s="49">
        <v>284788.3</v>
      </c>
      <c r="AN46" s="49">
        <v>0</v>
      </c>
      <c r="AO46" s="49"/>
      <c r="AP46" s="180"/>
      <c r="AQ46" s="160">
        <v>417455.7888913727</v>
      </c>
      <c r="AR46" s="206">
        <v>0</v>
      </c>
      <c r="AS46" s="206"/>
      <c r="AT46" s="206"/>
      <c r="AU46" s="218">
        <v>846640.6300000001</v>
      </c>
      <c r="AV46" s="218">
        <v>0</v>
      </c>
      <c r="AW46" s="218"/>
      <c r="AX46" s="218"/>
      <c r="AY46" s="135">
        <v>696982</v>
      </c>
      <c r="AZ46" s="135">
        <v>0</v>
      </c>
      <c r="BA46" s="135"/>
      <c r="BB46" s="135"/>
      <c r="BC46" s="150">
        <f>'[3]Resumen'!$C$40</f>
        <v>611593.03</v>
      </c>
      <c r="BD46" s="142"/>
      <c r="BE46" s="142"/>
      <c r="BF46" s="142"/>
      <c r="BG46" s="266"/>
      <c r="BH46" s="266"/>
      <c r="BI46" s="266"/>
      <c r="BJ46" s="232">
        <f>'[4]Resumen'!$C$40</f>
        <v>717101.01</v>
      </c>
      <c r="BK46" s="232"/>
      <c r="BL46" s="232"/>
      <c r="BM46" s="232"/>
      <c r="BN46" s="238">
        <f>'[1]Resumen'!$C$40</f>
        <v>778834.53</v>
      </c>
      <c r="BO46" s="238"/>
      <c r="BP46" s="238"/>
      <c r="BQ46" s="238"/>
      <c r="BR46" s="249">
        <f>'[2]Resumen'!$C$40</f>
        <v>1066066.35</v>
      </c>
      <c r="BS46" s="249"/>
      <c r="BT46" s="249"/>
      <c r="BU46" s="249"/>
      <c r="BV46" s="26">
        <f>IF(D46=0,0,2001-(D46-F46)*C46/D46)</f>
        <v>1993.2473056022818</v>
      </c>
      <c r="BW46" s="48">
        <f>IF((1-($CO$2-$BV46)/$C46)&gt;0,(1-($CO$2-$BV46)/$C46),0)</f>
        <v>0</v>
      </c>
      <c r="BX46" s="43">
        <f>IF((1-($CO$2-G$2)/$C46)&gt;0,(1-($CO$2-G$2)/$C46),0)</f>
        <v>0.31818181818181823</v>
      </c>
      <c r="BY46" s="43">
        <f>IF((1-($CO$2-K$2)/$C46)&gt;0,(1-($CO$2-K$2)/$C46),0)</f>
        <v>0.36363636363636365</v>
      </c>
      <c r="BZ46" s="43">
        <f>IF((1-($CO$2-O$2)/$C46)&gt;0,(1-($CO$2-O$2)/$C46),0)</f>
        <v>0.40909090909090906</v>
      </c>
      <c r="CA46" s="43">
        <f>IF((1-($CO$2-S$2)/$C46)&gt;0,(1-($CO$2-S$2)/$C46),0)</f>
        <v>0.4545454545454546</v>
      </c>
      <c r="CB46" s="43">
        <f>IF((1-($CO$2-W$2)/$C46)&gt;0,(1-($CO$2-W$2)/$C46),0)</f>
        <v>0.5</v>
      </c>
      <c r="CC46" s="43">
        <f>IF((1-($CO$2-AA$2)/$C46)&gt;0,(1-($CO$2-AA$2)/$C46),0)</f>
        <v>0.5454545454545454</v>
      </c>
      <c r="CD46" s="43">
        <f>IF((1-($CO$2-AE$2)/$C46)&gt;0,(1-($CO$2-AE$2)/$C46),0)</f>
        <v>0.5909090909090908</v>
      </c>
      <c r="CE46" s="43">
        <f>IF((1-($CO$2-AI$2)/$C46)&gt;0,(1-($CO$2-AI$2)/$C46),0)</f>
        <v>0.6363636363636364</v>
      </c>
      <c r="CF46" s="43">
        <f>IF((1-($CO$2-AM$2)/$C46)&gt;0,(1-($CO$2-AM$2)/$C46),0)</f>
        <v>0.6818181818181819</v>
      </c>
      <c r="CG46" s="43">
        <f>IF((1-($CO$2-AQ$2)/$C46)&gt;0,(1-($CO$2-AQ$2)/$C46),0)</f>
        <v>0.7272727272727273</v>
      </c>
      <c r="CH46" s="43">
        <f>IF((1-($CO$2-AU$2)/$C46)&gt;0,(1-($CO$2-AU$2)/$C46),0)</f>
        <v>0.7727272727272727</v>
      </c>
      <c r="CI46" s="43">
        <f>IF((1-($CO$2-AY$2)/$C46)&gt;0,(1-($CO$2-AY$2)/$C46),0)</f>
        <v>0.8181818181818181</v>
      </c>
      <c r="CJ46" s="43">
        <f>IF((1-($CO$2-BC$2)/$C46)&gt;0,(1-($CO$2-BC$2)/$C46),0)</f>
        <v>0.8636363636363636</v>
      </c>
      <c r="CK46" s="43">
        <f>IF(BG46=0,0,1-($CO$2-(2014.5-(BG46-BI46)*C46/BG46))/C46)</f>
        <v>0</v>
      </c>
      <c r="CL46" s="43">
        <f>IF((1-($CO$2-BJ$2)/$C46)&gt;0,(1-($CO$2-BJ$2)/$C46),0)</f>
        <v>0.9090909090909091</v>
      </c>
      <c r="CM46" s="43">
        <f>IF((1-($CO$2-BN$2)/$C46)&gt;0,(1-($CO$2-BN$2)/$C46),0)</f>
        <v>0.9545454545454546</v>
      </c>
      <c r="CN46" s="43">
        <f>IF((1-($CO$2-BR$2)/$C46)&gt;0,(1-($CO$2-BR$2)/$C46),0)</f>
        <v>1</v>
      </c>
      <c r="CO46" s="241">
        <f>D46-E46+(G46-I46)*G$62+(K46-M46)*K$62+(O46-Q46)*O$61+(S46-U46)*S$62+(W46-Y46)*W$62+(AA46-AC46)*AA$62+(AE46-AG46)*AE$62+(AI46-AK46)*AI$62+(AM46-AO46)*AM$62+(AQ46-AS46)*$AQ$62+(AU46-AW46)*$AU$62+(AY46-BA46)*$AY$62+(BC46-BE46)*$BC$62+(BJ46-BL46)*$BJ$62+BG46+(BN46-BP46)*$BN$62+(BR46-BT46)*$BR$62</f>
        <v>10904593.017022716</v>
      </c>
      <c r="CP46" s="241">
        <f>CO46-(IF(BW46=0,0,D46-E46)+IF(BX46=0,0,(G46-I46)*G$62)+IF(BY46=0,0,(K46-M46)*K$62)+IF(BZ46=0,0,(O46-Q46)*O$62)+IF(CA46=0,0,(S46-U46)*S$62)+IF(CB46=0,0,(W46-Y46)*W$62)+IF(CC46=0,0,(AA46-AC46)*AA$62)+IF(CD46=0,0,(AE46-AG46)*AE$62)+IF(CE46=0,0,(AI46-AK46)*AI$62)+IF(CF46=0,0,(AM46-AO46)*AM$62)+IF(CG46=0,0,(AQ46-AS46)*$AQ$62)+IF(CH46=0,0,(AU46-AW46)*$AU$62)+IF(CI46=0,0,(AY46-BA46)*$AY$62)++IF(CJ46=0,0,(BC46-BE46)*$BC$62)+IF(CL46=0,0,(BJ46-BL46)*$BJ$62)+IF(CK46=0,0,BG46)+IF(CM46=0,0,(BN46-BP46)*$BN$62)+IF(CN46=0,0,(BR46-BT46)*$BR$62))</f>
        <v>2903353.7205313426</v>
      </c>
      <c r="CQ46" s="241">
        <f>(D46-E46)*BW46+((G46-H46-(I46-J46))*G$62)*BX46+((K46-L46-(M46-N46))*K$62)*BY46+((O46-P46-(Q46-R46))*O$62)*BZ46+((S46-T46-(U46-V46))*S$62)*CA46+((W46-X46-(Y46-Z46))*W$62)*CB46+((AA46-AB46-(AC46-AD46))*AA$62)*CC46+((AE46-AF46-(AG46-AH46))*AE$62)*CD46+((AI46-AJ46-(AK46-AL46))*AI$62)*CE46+((AM46-AN46-(AO46-AP46))*$AM$62)*CF46+((AQ46-AR46-(AS46-AT46))*$AQ$62)*CG46+((AU46-AV46-(AW46-AX46))*$AU$62)*CH46+((AY46-AZ46-(BA46-BB46))*$AY$62)*CI46+((BC46-BD46-(BF46-BV46))*$BC$62)*CJ46+((BJ46-BK46-(BL46-BM46))*$BJ$62)*CL46+(BG46-BH46)*CK46+((BN46-BO46-(BP46-BQ46))*$BN$62)*CM46+((BR46-BS46-(BT46-BU46))*$BR$62)*CN46</f>
        <v>5720296.902399444</v>
      </c>
    </row>
    <row r="47" spans="1:95" s="1" customFormat="1" ht="12.75" customHeight="1" thickBot="1">
      <c r="A47" s="374"/>
      <c r="B47" s="13" t="s">
        <v>37</v>
      </c>
      <c r="C47" s="18"/>
      <c r="D47" s="38">
        <v>2957226.500730681</v>
      </c>
      <c r="E47" s="38"/>
      <c r="F47" s="38">
        <v>1915114.0768671127</v>
      </c>
      <c r="G47" s="68">
        <v>383603.42</v>
      </c>
      <c r="H47" s="68">
        <v>0</v>
      </c>
      <c r="I47" s="68"/>
      <c r="J47" s="68"/>
      <c r="K47" s="117">
        <v>723366.95</v>
      </c>
      <c r="L47" s="117">
        <v>0</v>
      </c>
      <c r="M47" s="117"/>
      <c r="N47" s="117"/>
      <c r="O47" s="69">
        <v>345218.57</v>
      </c>
      <c r="P47" s="69">
        <v>0</v>
      </c>
      <c r="Q47" s="69"/>
      <c r="R47" s="69"/>
      <c r="S47" s="121">
        <v>343113</v>
      </c>
      <c r="T47" s="122">
        <v>0</v>
      </c>
      <c r="U47" s="122"/>
      <c r="V47" s="123"/>
      <c r="W47" s="68">
        <v>288347.67</v>
      </c>
      <c r="X47" s="68">
        <v>0</v>
      </c>
      <c r="Y47" s="68"/>
      <c r="Z47" s="68"/>
      <c r="AA47" s="117">
        <v>301261.25000000006</v>
      </c>
      <c r="AB47" s="117">
        <v>0</v>
      </c>
      <c r="AC47" s="117"/>
      <c r="AD47" s="117"/>
      <c r="AE47" s="69">
        <v>418664.33</v>
      </c>
      <c r="AF47" s="69">
        <v>0</v>
      </c>
      <c r="AG47" s="69"/>
      <c r="AH47" s="118"/>
      <c r="AI47" s="121">
        <v>191547.63</v>
      </c>
      <c r="AJ47" s="122">
        <v>0</v>
      </c>
      <c r="AK47" s="122"/>
      <c r="AL47" s="123"/>
      <c r="AM47" s="52">
        <v>284788.3</v>
      </c>
      <c r="AN47" s="52">
        <v>0</v>
      </c>
      <c r="AO47" s="52"/>
      <c r="AP47" s="52"/>
      <c r="AQ47" s="210">
        <v>417455.7888913727</v>
      </c>
      <c r="AR47" s="205">
        <v>0</v>
      </c>
      <c r="AS47" s="205"/>
      <c r="AT47" s="205"/>
      <c r="AU47" s="217">
        <v>846640.6300000001</v>
      </c>
      <c r="AV47" s="217">
        <v>0</v>
      </c>
      <c r="AW47" s="217"/>
      <c r="AX47" s="217"/>
      <c r="AY47" s="134">
        <v>696982</v>
      </c>
      <c r="AZ47" s="134">
        <v>0</v>
      </c>
      <c r="BA47" s="134"/>
      <c r="BB47" s="134"/>
      <c r="BC47" s="149">
        <f>+BC46</f>
        <v>611593.03</v>
      </c>
      <c r="BD47" s="141"/>
      <c r="BE47" s="141"/>
      <c r="BF47" s="141"/>
      <c r="BG47" s="265">
        <f>+BG46</f>
        <v>0</v>
      </c>
      <c r="BH47" s="265">
        <f>+BH46</f>
        <v>0</v>
      </c>
      <c r="BI47" s="265">
        <f>+BI46</f>
        <v>0</v>
      </c>
      <c r="BJ47" s="231">
        <f>+BJ46</f>
        <v>717101.01</v>
      </c>
      <c r="BK47" s="231">
        <f>+BK46</f>
        <v>0</v>
      </c>
      <c r="BL47" s="231"/>
      <c r="BM47" s="231"/>
      <c r="BN47" s="237">
        <f aca="true" t="shared" si="68" ref="BN47:BU47">+BN46</f>
        <v>778834.53</v>
      </c>
      <c r="BO47" s="237">
        <f t="shared" si="68"/>
        <v>0</v>
      </c>
      <c r="BP47" s="237"/>
      <c r="BQ47" s="237"/>
      <c r="BR47" s="230">
        <f t="shared" si="68"/>
        <v>1066066.35</v>
      </c>
      <c r="BS47" s="230">
        <f t="shared" si="68"/>
        <v>0</v>
      </c>
      <c r="BT47" s="230"/>
      <c r="BU47" s="230">
        <f t="shared" si="68"/>
        <v>0</v>
      </c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242">
        <f>CO46</f>
        <v>10904593.017022716</v>
      </c>
      <c r="CP47" s="242">
        <f>CP46</f>
        <v>2903353.7205313426</v>
      </c>
      <c r="CQ47" s="242">
        <f>CQ46</f>
        <v>5720296.902399444</v>
      </c>
    </row>
    <row r="48" spans="1:95" ht="12.75" customHeight="1">
      <c r="A48" s="372" t="s">
        <v>38</v>
      </c>
      <c r="B48" s="27" t="s">
        <v>17</v>
      </c>
      <c r="C48" s="12">
        <v>4</v>
      </c>
      <c r="D48" s="39">
        <v>0</v>
      </c>
      <c r="E48" s="152"/>
      <c r="F48" s="181">
        <v>0</v>
      </c>
      <c r="G48" s="88">
        <v>0</v>
      </c>
      <c r="H48" s="101"/>
      <c r="I48" s="128"/>
      <c r="J48" s="101"/>
      <c r="K48" s="90">
        <v>0</v>
      </c>
      <c r="L48" s="102"/>
      <c r="M48" s="154"/>
      <c r="N48" s="103"/>
      <c r="O48" s="93">
        <v>0</v>
      </c>
      <c r="P48" s="104"/>
      <c r="Q48" s="95"/>
      <c r="R48" s="104"/>
      <c r="S48" s="167">
        <v>0</v>
      </c>
      <c r="T48" s="182"/>
      <c r="U48" s="155"/>
      <c r="V48" s="168"/>
      <c r="W48" s="58">
        <v>0</v>
      </c>
      <c r="X48" s="58">
        <v>0</v>
      </c>
      <c r="Y48" s="58"/>
      <c r="Z48" s="70"/>
      <c r="AA48" s="77">
        <v>0</v>
      </c>
      <c r="AB48" s="157">
        <v>0</v>
      </c>
      <c r="AC48" s="158"/>
      <c r="AD48" s="72"/>
      <c r="AE48" s="64">
        <v>0</v>
      </c>
      <c r="AF48" s="64">
        <v>0</v>
      </c>
      <c r="AG48" s="159"/>
      <c r="AH48" s="73"/>
      <c r="AI48" s="167">
        <v>0</v>
      </c>
      <c r="AJ48" s="155">
        <v>0</v>
      </c>
      <c r="AK48" s="155"/>
      <c r="AL48" s="168"/>
      <c r="AM48" s="49">
        <v>0</v>
      </c>
      <c r="AN48" s="49">
        <v>0</v>
      </c>
      <c r="AO48" s="49"/>
      <c r="AP48" s="183"/>
      <c r="AQ48" s="160">
        <v>0</v>
      </c>
      <c r="AR48" s="203">
        <v>0</v>
      </c>
      <c r="AS48" s="203"/>
      <c r="AT48" s="203"/>
      <c r="AU48" s="215">
        <v>0</v>
      </c>
      <c r="AV48" s="215">
        <v>0</v>
      </c>
      <c r="AW48" s="215"/>
      <c r="AX48" s="215"/>
      <c r="AY48" s="133">
        <v>0</v>
      </c>
      <c r="AZ48" s="133">
        <v>0</v>
      </c>
      <c r="BA48" s="133"/>
      <c r="BB48" s="133"/>
      <c r="BC48" s="147"/>
      <c r="BD48" s="140"/>
      <c r="BE48" s="140"/>
      <c r="BF48" s="140"/>
      <c r="BG48" s="267"/>
      <c r="BH48" s="267"/>
      <c r="BI48" s="267"/>
      <c r="BJ48" s="233"/>
      <c r="BK48" s="233"/>
      <c r="BL48" s="233"/>
      <c r="BM48" s="233"/>
      <c r="BN48" s="239"/>
      <c r="BO48" s="239"/>
      <c r="BP48" s="239"/>
      <c r="BQ48" s="239"/>
      <c r="BR48" s="250"/>
      <c r="BS48" s="250"/>
      <c r="BT48" s="250"/>
      <c r="BU48" s="250"/>
      <c r="BV48" s="26">
        <f aca="true" t="shared" si="69" ref="BV48:BV57">IF(D48=0,0,2001-(D48-F48)*C48/D48)</f>
        <v>0</v>
      </c>
      <c r="BW48" s="46">
        <f aca="true" t="shared" si="70" ref="BW48:BW57">IF((1-($CO$2-$BV48)/$C48)&gt;0,(1-($CO$2-$BV48)/$C48),0)</f>
        <v>0</v>
      </c>
      <c r="BX48" s="43">
        <f aca="true" t="shared" si="71" ref="BX48:BX57">IF((1-($CO$2-G$2)/$C48)&gt;0,(1-($CO$2-G$2)/$C48),0)</f>
        <v>0</v>
      </c>
      <c r="BY48" s="43">
        <f aca="true" t="shared" si="72" ref="BY48:BY57">IF((1-($CO$2-K$2)/$C48)&gt;0,(1-($CO$2-K$2)/$C48),0)</f>
        <v>0</v>
      </c>
      <c r="BZ48" s="43">
        <f aca="true" t="shared" si="73" ref="BZ48:BZ57">IF((1-($CO$2-O$2)/$C48)&gt;0,(1-($CO$2-O$2)/$C48),0)</f>
        <v>0</v>
      </c>
      <c r="CA48" s="43">
        <f aca="true" t="shared" si="74" ref="CA48:CA57">IF((1-($CO$2-S$2)/$C48)&gt;0,(1-($CO$2-S$2)/$C48),0)</f>
        <v>0</v>
      </c>
      <c r="CB48" s="43">
        <f aca="true" t="shared" si="75" ref="CB48:CB57">IF((1-($CO$2-W$2)/$C48)&gt;0,(1-($CO$2-W$2)/$C48),0)</f>
        <v>0</v>
      </c>
      <c r="CC48" s="43">
        <f aca="true" t="shared" si="76" ref="CC48:CC57">IF((1-($CO$2-AA$2)/$C48)&gt;0,(1-($CO$2-AA$2)/$C48),0)</f>
        <v>0</v>
      </c>
      <c r="CD48" s="43">
        <f aca="true" t="shared" si="77" ref="CD48:CD57">IF((1-($CO$2-AE$2)/$C48)&gt;0,(1-($CO$2-AE$2)/$C48),0)</f>
        <v>0</v>
      </c>
      <c r="CE48" s="43">
        <f aca="true" t="shared" si="78" ref="CE48:CE57">IF((1-($CO$2-AI$2)/$C48)&gt;0,(1-($CO$2-AI$2)/$C48),0)</f>
        <v>0</v>
      </c>
      <c r="CF48" s="43">
        <f aca="true" t="shared" si="79" ref="CF48:CF57">IF((1-($CO$2-AM$2)/$C48)&gt;0,(1-($CO$2-AM$2)/$C48),0)</f>
        <v>0</v>
      </c>
      <c r="CG48" s="43">
        <f aca="true" t="shared" si="80" ref="CG48:CG57">IF((1-($CO$2-AQ$2)/$C48)&gt;0,(1-($CO$2-AQ$2)/$C48),0)</f>
        <v>0</v>
      </c>
      <c r="CH48" s="43">
        <f aca="true" t="shared" si="81" ref="CH48:CH57">IF((1-($CO$2-AU$2)/$C48)&gt;0,(1-($CO$2-AU$2)/$C48),0)</f>
        <v>0</v>
      </c>
      <c r="CI48" s="43">
        <f aca="true" t="shared" si="82" ref="CI48:CI57">IF((1-($CO$2-AY$2)/$C48)&gt;0,(1-($CO$2-AY$2)/$C48),0)</f>
        <v>0</v>
      </c>
      <c r="CJ48" s="43">
        <f aca="true" t="shared" si="83" ref="CJ48:CJ57">IF((1-($CO$2-BC$2)/$C48)&gt;0,(1-($CO$2-BC$2)/$C48),0)</f>
        <v>0.25</v>
      </c>
      <c r="CK48" s="43">
        <f aca="true" t="shared" si="84" ref="CK48:CK57">IF(BG48=0,0,1-($CO$2-(2014.5-(BG48-BI48)*C48/BG48))/C48)</f>
        <v>0</v>
      </c>
      <c r="CL48" s="43">
        <f aca="true" t="shared" si="85" ref="CL48:CL57">IF((1-($CO$2-BJ$2)/$C48)&gt;0,(1-($CO$2-BJ$2)/$C48),0)</f>
        <v>0.5</v>
      </c>
      <c r="CM48" s="43">
        <f aca="true" t="shared" si="86" ref="CM48:CM57">IF((1-($CO$2-BN$2)/$C48)&gt;0,(1-($CO$2-BN$2)/$C48),0)</f>
        <v>0.75</v>
      </c>
      <c r="CN48" s="43">
        <f aca="true" t="shared" si="87" ref="CN48:CN57">IF((1-($CO$2-BR$2)/$C48)&gt;0,(1-($CO$2-BR$2)/$C48),0)</f>
        <v>1</v>
      </c>
      <c r="CO48" s="241">
        <f aca="true" t="shared" si="88" ref="CO48:CO57">D48-E48+(G48-I48)*G$63+(K48-M48)*K$63+(O48-Q48)*O$63+(S48-U48)*S$63+(W48-Y48)*W$63+(AA48-AC48)*AA$63+(AE48-AG48)*AE$63+(AI48-AK48)*AI$63+(AM48-AO48)*AM$63+(AQ48-AS48)*$AQ$63+(AU48-AW48)*$AU$63+(AY48-BA48)*$AY$63+(BC48-BE48)*$BC$63+(BJ48-BL48)*$BJ$63+BG48+(BN48-BP48)*$BN$63+(BR48-BT48)*$BR$63</f>
        <v>0</v>
      </c>
      <c r="CP48" s="241">
        <f aca="true" t="shared" si="89" ref="CP48:CP57">CO48-(IF(BW48=0,0,D48-E48)+IF(BX48=0,0,(G48-I48)*G$63)+IF(BY48=0,0,(K48-M48)*K$63)+IF(BZ48=0,0,(O48-Q48)*O$63)+IF(CA48=0,0,(S48-U48)*S$63)+IF(CB48=0,0,(W48-Y48)*W$63)+IF(CC48=0,0,(AA48-AC48)*AA$63)+IF(CD48=0,0,(AE48-AG48)*AE$63)+IF(CE48=0,0,(AI48-AK48)*AI$63)+IF(CF48=0,0,(AM48-AO48)*AM$63)+IF(CG48=0,0,(AQ48-AS48)*$AQ$63)+IF(CH48=0,0,(AU48-AW48)*$AU$63)+IF(CI48=0,0,(AY48-BA48)*$AY$63)++IF(CJ48=0,0,(BC48-BE48)*$BC$63)+IF(CL48=0,0,(BJ48-BL48)*$BJ$63)+IF(CK48=0,0,BG48)+IF(CM48=0,0,(BN48-BP48)*$BN$63)+IF(CN48=0,0,(BR48-BT48)*$BR$63))</f>
        <v>0</v>
      </c>
      <c r="CQ48" s="241">
        <f aca="true" t="shared" si="90" ref="CQ48:CQ57">(D48-E48)*BW48+((G48-H48-(I48-J48))*G$63)*BX48+((K48-L48-(M48-N48))*K$63)*BY48+((O48-P48-(Q48-R48))*O$63)*BZ48+((S48-T48-(U48-V48))*S$63)*CA48+((W48-X48-(Y48-Z48))*W$63)*CB48+((AA48-AB48-(AC48-AD48))*AA$63)*CC48+((AE48-AF48-(AG48-AH48))*AE$63)*CD48+((AI48-AJ48-(AK48-AL48))*AI$63)*CE48+((AM48-AN48-(AO48-AP48))*$AM$63)*CF48+((AQ48-AR48-(AS48-AT48))*$AQ$63)*CG48+((AU48-AV48-(AW48-AX48))*$AU$63)*CH48+((AY48-AZ48-(BA48-BB48))*$AY$63)*CI48+((BC48-BD48-(BF48-BV48))*$BC$63)*CJ48+((BJ48-BK48-(BL48-BM48))*$BJ$63)*CL48+(BG48-BH48)*CK48+((BN48-BO48-(BP48-BQ48))*$BN$63)*CM48+((BR48-BS48-(BT48-BU48))*$BR$63)*CN48</f>
        <v>0</v>
      </c>
    </row>
    <row r="49" spans="1:95" ht="12.75" customHeight="1">
      <c r="A49" s="373"/>
      <c r="B49" s="28" t="s">
        <v>39</v>
      </c>
      <c r="C49" s="17">
        <v>1000</v>
      </c>
      <c r="D49" s="37">
        <v>0</v>
      </c>
      <c r="E49" s="152"/>
      <c r="F49" s="161">
        <v>0</v>
      </c>
      <c r="G49" s="88">
        <v>0</v>
      </c>
      <c r="H49" s="89"/>
      <c r="I49" s="128"/>
      <c r="J49" s="89"/>
      <c r="K49" s="90">
        <v>0</v>
      </c>
      <c r="L49" s="91"/>
      <c r="M49" s="154"/>
      <c r="N49" s="92"/>
      <c r="O49" s="96">
        <v>0</v>
      </c>
      <c r="P49" s="94"/>
      <c r="Q49" s="95"/>
      <c r="R49" s="94"/>
      <c r="S49" s="155">
        <v>0</v>
      </c>
      <c r="T49" s="184"/>
      <c r="U49" s="155"/>
      <c r="V49" s="156"/>
      <c r="W49" s="58">
        <v>0</v>
      </c>
      <c r="X49" s="58">
        <v>0</v>
      </c>
      <c r="Y49" s="58"/>
      <c r="Z49" s="59"/>
      <c r="AA49" s="77">
        <v>0</v>
      </c>
      <c r="AB49" s="157">
        <v>0</v>
      </c>
      <c r="AC49" s="158"/>
      <c r="AD49" s="63"/>
      <c r="AE49" s="64">
        <v>0</v>
      </c>
      <c r="AF49" s="64">
        <v>0</v>
      </c>
      <c r="AG49" s="159"/>
      <c r="AH49" s="62"/>
      <c r="AI49" s="155">
        <v>0</v>
      </c>
      <c r="AJ49" s="155">
        <v>0</v>
      </c>
      <c r="AK49" s="155"/>
      <c r="AL49" s="156"/>
      <c r="AM49" s="49">
        <v>0</v>
      </c>
      <c r="AN49" s="49">
        <v>0</v>
      </c>
      <c r="AO49" s="49"/>
      <c r="AP49" s="185"/>
      <c r="AQ49" s="160">
        <v>0</v>
      </c>
      <c r="AR49" s="200">
        <v>0</v>
      </c>
      <c r="AS49" s="200"/>
      <c r="AT49" s="200"/>
      <c r="AU49" s="212">
        <v>0</v>
      </c>
      <c r="AV49" s="212">
        <v>0</v>
      </c>
      <c r="AW49" s="212"/>
      <c r="AX49" s="212"/>
      <c r="AY49" s="130">
        <v>0</v>
      </c>
      <c r="AZ49" s="130">
        <v>0</v>
      </c>
      <c r="BA49" s="130"/>
      <c r="BB49" s="130"/>
      <c r="BC49" s="147"/>
      <c r="BD49" s="137"/>
      <c r="BE49" s="137"/>
      <c r="BF49" s="137"/>
      <c r="BG49" s="262"/>
      <c r="BH49" s="262"/>
      <c r="BI49" s="262"/>
      <c r="BJ49" s="228"/>
      <c r="BK49" s="228"/>
      <c r="BL49" s="228"/>
      <c r="BM49" s="228"/>
      <c r="BN49" s="235"/>
      <c r="BO49" s="235"/>
      <c r="BP49" s="235"/>
      <c r="BQ49" s="235"/>
      <c r="BR49" s="247"/>
      <c r="BS49" s="247"/>
      <c r="BT49" s="247"/>
      <c r="BU49" s="247"/>
      <c r="BV49" s="26">
        <f t="shared" si="69"/>
        <v>0</v>
      </c>
      <c r="BW49" s="46">
        <f t="shared" si="70"/>
        <v>0</v>
      </c>
      <c r="BX49" s="43">
        <f t="shared" si="71"/>
        <v>0.985</v>
      </c>
      <c r="BY49" s="43">
        <f t="shared" si="72"/>
        <v>0.986</v>
      </c>
      <c r="BZ49" s="43">
        <f t="shared" si="73"/>
        <v>0.987</v>
      </c>
      <c r="CA49" s="43">
        <f t="shared" si="74"/>
        <v>0.988</v>
      </c>
      <c r="CB49" s="43">
        <f t="shared" si="75"/>
        <v>0.989</v>
      </c>
      <c r="CC49" s="43">
        <f t="shared" si="76"/>
        <v>0.99</v>
      </c>
      <c r="CD49" s="43">
        <f t="shared" si="77"/>
        <v>0.991</v>
      </c>
      <c r="CE49" s="43">
        <f t="shared" si="78"/>
        <v>0.992</v>
      </c>
      <c r="CF49" s="43">
        <f t="shared" si="79"/>
        <v>0.993</v>
      </c>
      <c r="CG49" s="43">
        <f t="shared" si="80"/>
        <v>0.994</v>
      </c>
      <c r="CH49" s="43">
        <f t="shared" si="81"/>
        <v>0.995</v>
      </c>
      <c r="CI49" s="43">
        <f t="shared" si="82"/>
        <v>0.996</v>
      </c>
      <c r="CJ49" s="43">
        <f t="shared" si="83"/>
        <v>0.997</v>
      </c>
      <c r="CK49" s="43">
        <f t="shared" si="84"/>
        <v>0</v>
      </c>
      <c r="CL49" s="43">
        <f t="shared" si="85"/>
        <v>0.998</v>
      </c>
      <c r="CM49" s="43">
        <f t="shared" si="86"/>
        <v>0.999</v>
      </c>
      <c r="CN49" s="43">
        <f t="shared" si="87"/>
        <v>1</v>
      </c>
      <c r="CO49" s="241">
        <f t="shared" si="88"/>
        <v>0</v>
      </c>
      <c r="CP49" s="241">
        <f t="shared" si="89"/>
        <v>0</v>
      </c>
      <c r="CQ49" s="241">
        <f t="shared" si="90"/>
        <v>0</v>
      </c>
    </row>
    <row r="50" spans="1:95" ht="12.75" customHeight="1">
      <c r="A50" s="373"/>
      <c r="B50" s="28" t="s">
        <v>9</v>
      </c>
      <c r="C50" s="7">
        <v>40</v>
      </c>
      <c r="D50" s="37">
        <v>1075230.20478759</v>
      </c>
      <c r="E50" s="152"/>
      <c r="F50" s="153">
        <v>828035.68623604</v>
      </c>
      <c r="G50" s="88">
        <v>0</v>
      </c>
      <c r="H50" s="89"/>
      <c r="I50" s="128"/>
      <c r="J50" s="89"/>
      <c r="K50" s="90">
        <v>0</v>
      </c>
      <c r="L50" s="91"/>
      <c r="M50" s="154"/>
      <c r="N50" s="92"/>
      <c r="O50" s="96">
        <v>0</v>
      </c>
      <c r="P50" s="94"/>
      <c r="Q50" s="95"/>
      <c r="R50" s="94"/>
      <c r="S50" s="155">
        <v>0</v>
      </c>
      <c r="T50" s="184"/>
      <c r="U50" s="155"/>
      <c r="V50" s="156"/>
      <c r="W50" s="58">
        <v>0</v>
      </c>
      <c r="X50" s="58">
        <v>0</v>
      </c>
      <c r="Y50" s="58"/>
      <c r="Z50" s="59"/>
      <c r="AA50" s="77">
        <v>26826.64</v>
      </c>
      <c r="AB50" s="157">
        <v>0</v>
      </c>
      <c r="AC50" s="158"/>
      <c r="AD50" s="63"/>
      <c r="AE50" s="64">
        <v>0</v>
      </c>
      <c r="AF50" s="64">
        <v>0</v>
      </c>
      <c r="AG50" s="159"/>
      <c r="AH50" s="62"/>
      <c r="AI50" s="155">
        <v>0</v>
      </c>
      <c r="AJ50" s="155">
        <v>0</v>
      </c>
      <c r="AK50" s="155"/>
      <c r="AL50" s="156"/>
      <c r="AM50" s="49">
        <v>0</v>
      </c>
      <c r="AN50" s="49">
        <v>0</v>
      </c>
      <c r="AO50" s="49"/>
      <c r="AP50" s="185"/>
      <c r="AQ50" s="160">
        <v>0</v>
      </c>
      <c r="AR50" s="200">
        <v>0</v>
      </c>
      <c r="AS50" s="200"/>
      <c r="AT50" s="200"/>
      <c r="AU50" s="212">
        <v>0</v>
      </c>
      <c r="AV50" s="212">
        <v>0</v>
      </c>
      <c r="AW50" s="212"/>
      <c r="AX50" s="212"/>
      <c r="AY50" s="130">
        <v>0</v>
      </c>
      <c r="AZ50" s="130">
        <v>0</v>
      </c>
      <c r="BA50" s="130"/>
      <c r="BB50" s="130"/>
      <c r="BC50" s="147"/>
      <c r="BD50" s="137"/>
      <c r="BE50" s="137"/>
      <c r="BF50" s="137"/>
      <c r="BG50" s="262"/>
      <c r="BH50" s="262"/>
      <c r="BI50" s="262"/>
      <c r="BJ50" s="228"/>
      <c r="BK50" s="228"/>
      <c r="BL50" s="228"/>
      <c r="BM50" s="228"/>
      <c r="BN50" s="235"/>
      <c r="BO50" s="235"/>
      <c r="BP50" s="235"/>
      <c r="BQ50" s="235"/>
      <c r="BR50" s="247"/>
      <c r="BS50" s="247"/>
      <c r="BT50" s="247"/>
      <c r="BU50" s="247"/>
      <c r="BV50" s="26">
        <f t="shared" si="69"/>
        <v>1991.8040336868928</v>
      </c>
      <c r="BW50" s="43">
        <f t="shared" si="70"/>
        <v>0.3701008421723202</v>
      </c>
      <c r="BX50" s="43">
        <f t="shared" si="71"/>
        <v>0.625</v>
      </c>
      <c r="BY50" s="43">
        <f t="shared" si="72"/>
        <v>0.65</v>
      </c>
      <c r="BZ50" s="43">
        <f t="shared" si="73"/>
        <v>0.675</v>
      </c>
      <c r="CA50" s="43">
        <f t="shared" si="74"/>
        <v>0.7</v>
      </c>
      <c r="CB50" s="43">
        <f t="shared" si="75"/>
        <v>0.725</v>
      </c>
      <c r="CC50" s="43">
        <f t="shared" si="76"/>
        <v>0.75</v>
      </c>
      <c r="CD50" s="43">
        <f t="shared" si="77"/>
        <v>0.775</v>
      </c>
      <c r="CE50" s="43">
        <f t="shared" si="78"/>
        <v>0.8</v>
      </c>
      <c r="CF50" s="43">
        <f t="shared" si="79"/>
        <v>0.825</v>
      </c>
      <c r="CG50" s="43">
        <f t="shared" si="80"/>
        <v>0.85</v>
      </c>
      <c r="CH50" s="43">
        <f t="shared" si="81"/>
        <v>0.875</v>
      </c>
      <c r="CI50" s="43">
        <f t="shared" si="82"/>
        <v>0.9</v>
      </c>
      <c r="CJ50" s="43">
        <f t="shared" si="83"/>
        <v>0.925</v>
      </c>
      <c r="CK50" s="43">
        <f t="shared" si="84"/>
        <v>0</v>
      </c>
      <c r="CL50" s="43">
        <f t="shared" si="85"/>
        <v>0.95</v>
      </c>
      <c r="CM50" s="43">
        <f t="shared" si="86"/>
        <v>0.975</v>
      </c>
      <c r="CN50" s="43">
        <f t="shared" si="87"/>
        <v>1</v>
      </c>
      <c r="CO50" s="241">
        <f t="shared" si="88"/>
        <v>1094161.605459783</v>
      </c>
      <c r="CP50" s="241">
        <f t="shared" si="89"/>
        <v>0</v>
      </c>
      <c r="CQ50" s="241">
        <f t="shared" si="90"/>
        <v>413616.08981007646</v>
      </c>
    </row>
    <row r="51" spans="1:95" ht="12.75" customHeight="1">
      <c r="A51" s="373"/>
      <c r="B51" s="28" t="s">
        <v>40</v>
      </c>
      <c r="C51" s="7">
        <v>22</v>
      </c>
      <c r="D51" s="37">
        <v>4570414.922067367</v>
      </c>
      <c r="E51" s="152"/>
      <c r="F51" s="153">
        <v>3249798.252767378</v>
      </c>
      <c r="G51" s="88">
        <v>385845.48</v>
      </c>
      <c r="H51" s="89"/>
      <c r="I51" s="128"/>
      <c r="J51" s="89"/>
      <c r="K51" s="90">
        <v>452747.86</v>
      </c>
      <c r="L51" s="91"/>
      <c r="M51" s="154"/>
      <c r="N51" s="92"/>
      <c r="O51" s="96">
        <v>370817.32</v>
      </c>
      <c r="P51" s="94"/>
      <c r="Q51" s="95"/>
      <c r="R51" s="94"/>
      <c r="S51" s="155">
        <v>396757.73</v>
      </c>
      <c r="T51" s="184"/>
      <c r="U51" s="155"/>
      <c r="V51" s="156"/>
      <c r="W51" s="58">
        <v>291785.6699999999</v>
      </c>
      <c r="X51" s="58">
        <v>0</v>
      </c>
      <c r="Y51" s="58"/>
      <c r="Z51" s="59"/>
      <c r="AA51" s="77">
        <v>444306.60000000003</v>
      </c>
      <c r="AB51" s="157">
        <v>0</v>
      </c>
      <c r="AC51" s="158"/>
      <c r="AD51" s="63"/>
      <c r="AE51" s="64">
        <v>641039</v>
      </c>
      <c r="AF51" s="64">
        <v>0</v>
      </c>
      <c r="AG51" s="159"/>
      <c r="AH51" s="62"/>
      <c r="AI51" s="155">
        <v>528906.6300000001</v>
      </c>
      <c r="AJ51" s="155">
        <v>0</v>
      </c>
      <c r="AK51" s="155"/>
      <c r="AL51" s="156"/>
      <c r="AM51" s="49">
        <v>421950.0299999999</v>
      </c>
      <c r="AN51" s="49">
        <v>0</v>
      </c>
      <c r="AO51" s="49"/>
      <c r="AP51" s="225"/>
      <c r="AQ51" s="160">
        <v>401723.83</v>
      </c>
      <c r="AR51" s="200">
        <v>0</v>
      </c>
      <c r="AS51" s="200"/>
      <c r="AT51" s="200"/>
      <c r="AU51" s="212">
        <v>401731.13</v>
      </c>
      <c r="AV51" s="212">
        <v>0</v>
      </c>
      <c r="AW51" s="212"/>
      <c r="AX51" s="212"/>
      <c r="AY51" s="130">
        <v>555885.053197</v>
      </c>
      <c r="AZ51" s="130">
        <v>0</v>
      </c>
      <c r="BA51" s="130"/>
      <c r="BB51" s="130"/>
      <c r="BC51" s="147">
        <f>'[3]Resumen'!C42</f>
        <v>660890.2499999999</v>
      </c>
      <c r="BD51" s="137"/>
      <c r="BE51" s="137"/>
      <c r="BF51" s="137"/>
      <c r="BG51" s="262">
        <f>+BH51</f>
        <v>265555</v>
      </c>
      <c r="BH51" s="262">
        <v>265555</v>
      </c>
      <c r="BI51" s="262">
        <v>173348.46</v>
      </c>
      <c r="BJ51" s="228">
        <f>'[4]Resumen'!C42</f>
        <v>682413</v>
      </c>
      <c r="BK51" s="228"/>
      <c r="BL51" s="228"/>
      <c r="BM51" s="228"/>
      <c r="BN51" s="235">
        <f>'[1]Resumen'!C42</f>
        <v>805417.8999999999</v>
      </c>
      <c r="BO51" s="235"/>
      <c r="BP51" s="235"/>
      <c r="BQ51" s="235"/>
      <c r="BR51" s="247">
        <f>'[2]Resumen'!C42</f>
        <v>811234.0000000001</v>
      </c>
      <c r="BS51" s="247"/>
      <c r="BT51" s="247"/>
      <c r="BU51" s="247"/>
      <c r="BV51" s="26">
        <f t="shared" si="69"/>
        <v>1994.6431227317414</v>
      </c>
      <c r="BW51" s="43">
        <f t="shared" si="70"/>
        <v>0</v>
      </c>
      <c r="BX51" s="43">
        <f t="shared" si="71"/>
        <v>0.31818181818181823</v>
      </c>
      <c r="BY51" s="43">
        <f t="shared" si="72"/>
        <v>0.36363636363636365</v>
      </c>
      <c r="BZ51" s="43">
        <f t="shared" si="73"/>
        <v>0.40909090909090906</v>
      </c>
      <c r="CA51" s="43">
        <f t="shared" si="74"/>
        <v>0.4545454545454546</v>
      </c>
      <c r="CB51" s="43">
        <f t="shared" si="75"/>
        <v>0.5</v>
      </c>
      <c r="CC51" s="43">
        <f t="shared" si="76"/>
        <v>0.5454545454545454</v>
      </c>
      <c r="CD51" s="43">
        <f t="shared" si="77"/>
        <v>0.5909090909090908</v>
      </c>
      <c r="CE51" s="43">
        <f t="shared" si="78"/>
        <v>0.6363636363636364</v>
      </c>
      <c r="CF51" s="43">
        <f t="shared" si="79"/>
        <v>0.6818181818181819</v>
      </c>
      <c r="CG51" s="43">
        <f t="shared" si="80"/>
        <v>0.7272727272727273</v>
      </c>
      <c r="CH51" s="43">
        <f t="shared" si="81"/>
        <v>0.7727272727272727</v>
      </c>
      <c r="CI51" s="43">
        <f t="shared" si="82"/>
        <v>0.8181818181818181</v>
      </c>
      <c r="CJ51" s="43">
        <f t="shared" si="83"/>
        <v>0.8636363636363636</v>
      </c>
      <c r="CK51" s="43">
        <f t="shared" si="84"/>
        <v>0.5391416296230318</v>
      </c>
      <c r="CL51" s="43">
        <f t="shared" si="85"/>
        <v>0.9090909090909091</v>
      </c>
      <c r="CM51" s="43">
        <f t="shared" si="86"/>
        <v>0.9545454545454546</v>
      </c>
      <c r="CN51" s="43">
        <f t="shared" si="87"/>
        <v>1</v>
      </c>
      <c r="CO51" s="241">
        <f t="shared" si="88"/>
        <v>11253354.200811008</v>
      </c>
      <c r="CP51" s="241">
        <f t="shared" si="89"/>
        <v>4570414.922067366</v>
      </c>
      <c r="CQ51" s="241">
        <f t="shared" si="90"/>
        <v>4513175.980073265</v>
      </c>
    </row>
    <row r="52" spans="1:95" ht="12.75" customHeight="1">
      <c r="A52" s="373"/>
      <c r="B52" s="28" t="s">
        <v>54</v>
      </c>
      <c r="C52" s="7">
        <v>22</v>
      </c>
      <c r="D52" s="37">
        <v>0</v>
      </c>
      <c r="E52" s="152"/>
      <c r="F52" s="153">
        <v>0</v>
      </c>
      <c r="G52" s="88">
        <v>0</v>
      </c>
      <c r="H52" s="89"/>
      <c r="I52" s="128"/>
      <c r="J52" s="89"/>
      <c r="K52" s="90">
        <v>0</v>
      </c>
      <c r="L52" s="91"/>
      <c r="M52" s="154"/>
      <c r="N52" s="92"/>
      <c r="O52" s="96">
        <v>0</v>
      </c>
      <c r="P52" s="94"/>
      <c r="Q52" s="95"/>
      <c r="R52" s="94"/>
      <c r="S52" s="155">
        <v>0</v>
      </c>
      <c r="T52" s="184"/>
      <c r="U52" s="155"/>
      <c r="V52" s="156"/>
      <c r="W52" s="58">
        <v>0</v>
      </c>
      <c r="X52" s="58">
        <v>0</v>
      </c>
      <c r="Y52" s="58"/>
      <c r="Z52" s="59"/>
      <c r="AA52" s="77">
        <v>0</v>
      </c>
      <c r="AB52" s="157">
        <v>0</v>
      </c>
      <c r="AC52" s="158"/>
      <c r="AD52" s="63"/>
      <c r="AE52" s="64">
        <v>0</v>
      </c>
      <c r="AF52" s="64">
        <v>0</v>
      </c>
      <c r="AG52" s="159"/>
      <c r="AH52" s="62"/>
      <c r="AI52" s="155">
        <v>0</v>
      </c>
      <c r="AJ52" s="155">
        <v>0</v>
      </c>
      <c r="AK52" s="155"/>
      <c r="AL52" s="156"/>
      <c r="AM52" s="49">
        <v>0</v>
      </c>
      <c r="AN52" s="49">
        <v>0</v>
      </c>
      <c r="AO52" s="49"/>
      <c r="AP52" s="185"/>
      <c r="AQ52" s="160">
        <v>0</v>
      </c>
      <c r="AR52" s="200">
        <v>0</v>
      </c>
      <c r="AS52" s="200"/>
      <c r="AT52" s="200"/>
      <c r="AU52" s="212">
        <v>0</v>
      </c>
      <c r="AV52" s="212">
        <v>0</v>
      </c>
      <c r="AW52" s="212"/>
      <c r="AX52" s="212"/>
      <c r="AY52" s="130">
        <v>0</v>
      </c>
      <c r="AZ52" s="130">
        <v>0</v>
      </c>
      <c r="BA52" s="130"/>
      <c r="BB52" s="130"/>
      <c r="BC52" s="147">
        <f>'[3]Resumen'!C43</f>
        <v>0</v>
      </c>
      <c r="BD52" s="137"/>
      <c r="BE52" s="137"/>
      <c r="BF52" s="137"/>
      <c r="BG52" s="262"/>
      <c r="BH52" s="262"/>
      <c r="BI52" s="262"/>
      <c r="BJ52" s="228">
        <f>'[4]Resumen'!C43</f>
        <v>0</v>
      </c>
      <c r="BK52" s="228"/>
      <c r="BL52" s="228"/>
      <c r="BM52" s="228"/>
      <c r="BN52" s="235">
        <f>'[1]Resumen'!C43</f>
        <v>0</v>
      </c>
      <c r="BO52" s="235"/>
      <c r="BP52" s="235"/>
      <c r="BQ52" s="235"/>
      <c r="BR52" s="247">
        <f>'[2]Resumen'!C43</f>
        <v>0</v>
      </c>
      <c r="BS52" s="247"/>
      <c r="BT52" s="247"/>
      <c r="BU52" s="247"/>
      <c r="BV52" s="26">
        <f t="shared" si="69"/>
        <v>0</v>
      </c>
      <c r="BW52" s="43">
        <f t="shared" si="70"/>
        <v>0</v>
      </c>
      <c r="BX52" s="43">
        <f t="shared" si="71"/>
        <v>0.31818181818181823</v>
      </c>
      <c r="BY52" s="43">
        <f t="shared" si="72"/>
        <v>0.36363636363636365</v>
      </c>
      <c r="BZ52" s="43">
        <f t="shared" si="73"/>
        <v>0.40909090909090906</v>
      </c>
      <c r="CA52" s="43">
        <f t="shared" si="74"/>
        <v>0.4545454545454546</v>
      </c>
      <c r="CB52" s="43">
        <f t="shared" si="75"/>
        <v>0.5</v>
      </c>
      <c r="CC52" s="43">
        <f t="shared" si="76"/>
        <v>0.5454545454545454</v>
      </c>
      <c r="CD52" s="43">
        <f t="shared" si="77"/>
        <v>0.5909090909090908</v>
      </c>
      <c r="CE52" s="43">
        <f t="shared" si="78"/>
        <v>0.6363636363636364</v>
      </c>
      <c r="CF52" s="43">
        <f t="shared" si="79"/>
        <v>0.6818181818181819</v>
      </c>
      <c r="CG52" s="43">
        <f t="shared" si="80"/>
        <v>0.7272727272727273</v>
      </c>
      <c r="CH52" s="43">
        <f t="shared" si="81"/>
        <v>0.7727272727272727</v>
      </c>
      <c r="CI52" s="43">
        <f t="shared" si="82"/>
        <v>0.8181818181818181</v>
      </c>
      <c r="CJ52" s="43">
        <f t="shared" si="83"/>
        <v>0.8636363636363636</v>
      </c>
      <c r="CK52" s="43">
        <f t="shared" si="84"/>
        <v>0</v>
      </c>
      <c r="CL52" s="43">
        <f t="shared" si="85"/>
        <v>0.9090909090909091</v>
      </c>
      <c r="CM52" s="43">
        <f t="shared" si="86"/>
        <v>0.9545454545454546</v>
      </c>
      <c r="CN52" s="43">
        <f t="shared" si="87"/>
        <v>1</v>
      </c>
      <c r="CO52" s="241">
        <f t="shared" si="88"/>
        <v>0</v>
      </c>
      <c r="CP52" s="241">
        <f t="shared" si="89"/>
        <v>0</v>
      </c>
      <c r="CQ52" s="241">
        <f t="shared" si="90"/>
        <v>0</v>
      </c>
    </row>
    <row r="53" spans="1:95" ht="12.75" customHeight="1">
      <c r="A53" s="373"/>
      <c r="B53" s="28" t="s">
        <v>10</v>
      </c>
      <c r="C53" s="7">
        <v>7</v>
      </c>
      <c r="D53" s="37">
        <v>14383.151123919413</v>
      </c>
      <c r="E53" s="152"/>
      <c r="F53" s="153">
        <v>14250.373412526502</v>
      </c>
      <c r="G53" s="88">
        <v>0</v>
      </c>
      <c r="H53" s="89"/>
      <c r="I53" s="128"/>
      <c r="J53" s="89"/>
      <c r="K53" s="90">
        <v>0</v>
      </c>
      <c r="L53" s="91"/>
      <c r="M53" s="154"/>
      <c r="N53" s="92"/>
      <c r="O53" s="96">
        <v>0</v>
      </c>
      <c r="P53" s="94"/>
      <c r="Q53" s="95"/>
      <c r="R53" s="94"/>
      <c r="S53" s="155">
        <v>0</v>
      </c>
      <c r="T53" s="184"/>
      <c r="U53" s="155"/>
      <c r="V53" s="156"/>
      <c r="W53" s="58">
        <v>0</v>
      </c>
      <c r="X53" s="58">
        <v>0</v>
      </c>
      <c r="Y53" s="58"/>
      <c r="Z53" s="59"/>
      <c r="AA53" s="77">
        <v>0</v>
      </c>
      <c r="AB53" s="157">
        <v>0</v>
      </c>
      <c r="AC53" s="158"/>
      <c r="AD53" s="63"/>
      <c r="AE53" s="64">
        <v>0</v>
      </c>
      <c r="AF53" s="64">
        <v>0</v>
      </c>
      <c r="AG53" s="159"/>
      <c r="AH53" s="62"/>
      <c r="AI53" s="155">
        <v>0</v>
      </c>
      <c r="AJ53" s="155">
        <v>0</v>
      </c>
      <c r="AK53" s="155"/>
      <c r="AL53" s="156"/>
      <c r="AM53" s="49">
        <v>0</v>
      </c>
      <c r="AN53" s="49">
        <v>0</v>
      </c>
      <c r="AO53" s="49"/>
      <c r="AP53" s="185"/>
      <c r="AQ53" s="160">
        <v>0</v>
      </c>
      <c r="AR53" s="200">
        <v>0</v>
      </c>
      <c r="AS53" s="200"/>
      <c r="AT53" s="200"/>
      <c r="AU53" s="212">
        <v>0</v>
      </c>
      <c r="AV53" s="212">
        <v>0</v>
      </c>
      <c r="AW53" s="212"/>
      <c r="AX53" s="212"/>
      <c r="AY53" s="130">
        <v>0</v>
      </c>
      <c r="AZ53" s="130">
        <v>0</v>
      </c>
      <c r="BA53" s="130"/>
      <c r="BB53" s="130"/>
      <c r="BC53" s="147"/>
      <c r="BD53" s="137"/>
      <c r="BE53" s="137"/>
      <c r="BF53" s="137"/>
      <c r="BG53" s="262"/>
      <c r="BH53" s="262"/>
      <c r="BI53" s="262"/>
      <c r="BJ53" s="228"/>
      <c r="BK53" s="228"/>
      <c r="BL53" s="228"/>
      <c r="BM53" s="228"/>
      <c r="BN53" s="235"/>
      <c r="BO53" s="235"/>
      <c r="BP53" s="235"/>
      <c r="BQ53" s="235"/>
      <c r="BR53" s="247"/>
      <c r="BS53" s="247"/>
      <c r="BT53" s="247"/>
      <c r="BU53" s="247"/>
      <c r="BV53" s="26">
        <f t="shared" si="69"/>
        <v>2000.9353796694659</v>
      </c>
      <c r="BW53" s="43">
        <f t="shared" si="70"/>
        <v>0</v>
      </c>
      <c r="BX53" s="43">
        <f t="shared" si="71"/>
        <v>0</v>
      </c>
      <c r="BY53" s="43">
        <f t="shared" si="72"/>
        <v>0</v>
      </c>
      <c r="BZ53" s="43">
        <f t="shared" si="73"/>
        <v>0</v>
      </c>
      <c r="CA53" s="43">
        <f t="shared" si="74"/>
        <v>0</v>
      </c>
      <c r="CB53" s="43">
        <f t="shared" si="75"/>
        <v>0</v>
      </c>
      <c r="CC53" s="43">
        <f t="shared" si="76"/>
        <v>0</v>
      </c>
      <c r="CD53" s="43">
        <f t="shared" si="77"/>
        <v>0</v>
      </c>
      <c r="CE53" s="43">
        <f t="shared" si="78"/>
        <v>0</v>
      </c>
      <c r="CF53" s="43">
        <f t="shared" si="79"/>
        <v>0</v>
      </c>
      <c r="CG53" s="43">
        <f t="shared" si="80"/>
        <v>0.1428571428571429</v>
      </c>
      <c r="CH53" s="43">
        <f t="shared" si="81"/>
        <v>0.2857142857142857</v>
      </c>
      <c r="CI53" s="43">
        <f t="shared" si="82"/>
        <v>0.4285714285714286</v>
      </c>
      <c r="CJ53" s="43">
        <f t="shared" si="83"/>
        <v>0.5714285714285714</v>
      </c>
      <c r="CK53" s="43">
        <f t="shared" si="84"/>
        <v>0</v>
      </c>
      <c r="CL53" s="43">
        <f t="shared" si="85"/>
        <v>0.7142857142857143</v>
      </c>
      <c r="CM53" s="43">
        <f t="shared" si="86"/>
        <v>0.8571428571428572</v>
      </c>
      <c r="CN53" s="43">
        <f t="shared" si="87"/>
        <v>1</v>
      </c>
      <c r="CO53" s="241">
        <f t="shared" si="88"/>
        <v>14383.151123919413</v>
      </c>
      <c r="CP53" s="241">
        <f t="shared" si="89"/>
        <v>14383.151123919413</v>
      </c>
      <c r="CQ53" s="241">
        <f t="shared" si="90"/>
        <v>914.7133164203275</v>
      </c>
    </row>
    <row r="54" spans="1:95" ht="12.75" customHeight="1">
      <c r="A54" s="373"/>
      <c r="B54" s="28" t="s">
        <v>11</v>
      </c>
      <c r="C54" s="7">
        <v>4</v>
      </c>
      <c r="D54" s="37">
        <v>0</v>
      </c>
      <c r="E54" s="152"/>
      <c r="F54" s="153">
        <v>0</v>
      </c>
      <c r="G54" s="88">
        <v>0</v>
      </c>
      <c r="H54" s="89"/>
      <c r="I54" s="128"/>
      <c r="J54" s="89"/>
      <c r="K54" s="90">
        <v>0</v>
      </c>
      <c r="L54" s="91"/>
      <c r="M54" s="154"/>
      <c r="N54" s="92"/>
      <c r="O54" s="96">
        <v>0</v>
      </c>
      <c r="P54" s="94"/>
      <c r="Q54" s="95"/>
      <c r="R54" s="94"/>
      <c r="S54" s="155">
        <v>0</v>
      </c>
      <c r="T54" s="184"/>
      <c r="U54" s="155"/>
      <c r="V54" s="156"/>
      <c r="W54" s="58">
        <v>0</v>
      </c>
      <c r="X54" s="58">
        <v>0</v>
      </c>
      <c r="Y54" s="58"/>
      <c r="Z54" s="59"/>
      <c r="AA54" s="77">
        <v>0</v>
      </c>
      <c r="AB54" s="157">
        <v>0</v>
      </c>
      <c r="AC54" s="158"/>
      <c r="AD54" s="63"/>
      <c r="AE54" s="64">
        <v>0</v>
      </c>
      <c r="AF54" s="64">
        <v>0</v>
      </c>
      <c r="AG54" s="159"/>
      <c r="AH54" s="62"/>
      <c r="AI54" s="155">
        <v>0</v>
      </c>
      <c r="AJ54" s="155">
        <v>0</v>
      </c>
      <c r="AK54" s="155"/>
      <c r="AL54" s="156"/>
      <c r="AM54" s="49">
        <v>0</v>
      </c>
      <c r="AN54" s="49">
        <v>0</v>
      </c>
      <c r="AO54" s="49"/>
      <c r="AP54" s="185"/>
      <c r="AQ54" s="160">
        <v>0</v>
      </c>
      <c r="AR54" s="200">
        <v>0</v>
      </c>
      <c r="AS54" s="200"/>
      <c r="AT54" s="200"/>
      <c r="AU54" s="212">
        <v>0</v>
      </c>
      <c r="AV54" s="212">
        <v>0</v>
      </c>
      <c r="AW54" s="212"/>
      <c r="AX54" s="212"/>
      <c r="AY54" s="130">
        <v>0</v>
      </c>
      <c r="AZ54" s="130">
        <v>0</v>
      </c>
      <c r="BA54" s="130"/>
      <c r="BB54" s="130"/>
      <c r="BC54" s="147"/>
      <c r="BD54" s="137"/>
      <c r="BE54" s="137"/>
      <c r="BF54" s="137"/>
      <c r="BG54" s="262"/>
      <c r="BH54" s="262"/>
      <c r="BI54" s="262"/>
      <c r="BJ54" s="228"/>
      <c r="BK54" s="228"/>
      <c r="BL54" s="228"/>
      <c r="BM54" s="228"/>
      <c r="BN54" s="235"/>
      <c r="BO54" s="235"/>
      <c r="BP54" s="235"/>
      <c r="BQ54" s="235"/>
      <c r="BR54" s="247"/>
      <c r="BS54" s="247"/>
      <c r="BT54" s="247"/>
      <c r="BU54" s="247"/>
      <c r="BV54" s="26">
        <f t="shared" si="69"/>
        <v>0</v>
      </c>
      <c r="BW54" s="43">
        <f t="shared" si="70"/>
        <v>0</v>
      </c>
      <c r="BX54" s="43">
        <f t="shared" si="71"/>
        <v>0</v>
      </c>
      <c r="BY54" s="43">
        <f t="shared" si="72"/>
        <v>0</v>
      </c>
      <c r="BZ54" s="43">
        <f t="shared" si="73"/>
        <v>0</v>
      </c>
      <c r="CA54" s="43">
        <f t="shared" si="74"/>
        <v>0</v>
      </c>
      <c r="CB54" s="43">
        <f t="shared" si="75"/>
        <v>0</v>
      </c>
      <c r="CC54" s="43">
        <f t="shared" si="76"/>
        <v>0</v>
      </c>
      <c r="CD54" s="43">
        <f t="shared" si="77"/>
        <v>0</v>
      </c>
      <c r="CE54" s="43">
        <f t="shared" si="78"/>
        <v>0</v>
      </c>
      <c r="CF54" s="43">
        <f t="shared" si="79"/>
        <v>0</v>
      </c>
      <c r="CG54" s="43">
        <f t="shared" si="80"/>
        <v>0</v>
      </c>
      <c r="CH54" s="43">
        <f t="shared" si="81"/>
        <v>0</v>
      </c>
      <c r="CI54" s="43">
        <f t="shared" si="82"/>
        <v>0</v>
      </c>
      <c r="CJ54" s="43">
        <f t="shared" si="83"/>
        <v>0.25</v>
      </c>
      <c r="CK54" s="43">
        <f t="shared" si="84"/>
        <v>0</v>
      </c>
      <c r="CL54" s="43">
        <f t="shared" si="85"/>
        <v>0.5</v>
      </c>
      <c r="CM54" s="43">
        <f t="shared" si="86"/>
        <v>0.75</v>
      </c>
      <c r="CN54" s="43">
        <f t="shared" si="87"/>
        <v>1</v>
      </c>
      <c r="CO54" s="241">
        <f t="shared" si="88"/>
        <v>0</v>
      </c>
      <c r="CP54" s="241">
        <f t="shared" si="89"/>
        <v>0</v>
      </c>
      <c r="CQ54" s="241">
        <f t="shared" si="90"/>
        <v>0</v>
      </c>
    </row>
    <row r="55" spans="1:95" ht="12.75" customHeight="1">
      <c r="A55" s="373"/>
      <c r="B55" s="28" t="s">
        <v>12</v>
      </c>
      <c r="C55" s="7">
        <v>5</v>
      </c>
      <c r="D55" s="37">
        <v>0</v>
      </c>
      <c r="E55" s="152"/>
      <c r="F55" s="153">
        <v>0</v>
      </c>
      <c r="G55" s="88">
        <v>0</v>
      </c>
      <c r="H55" s="89"/>
      <c r="I55" s="128"/>
      <c r="J55" s="89"/>
      <c r="K55" s="90">
        <v>0</v>
      </c>
      <c r="L55" s="91"/>
      <c r="M55" s="154"/>
      <c r="N55" s="92"/>
      <c r="O55" s="96">
        <v>0</v>
      </c>
      <c r="P55" s="94"/>
      <c r="Q55" s="95"/>
      <c r="R55" s="94"/>
      <c r="S55" s="155">
        <v>0</v>
      </c>
      <c r="T55" s="184"/>
      <c r="U55" s="155"/>
      <c r="V55" s="156"/>
      <c r="W55" s="58">
        <v>0</v>
      </c>
      <c r="X55" s="58">
        <v>0</v>
      </c>
      <c r="Y55" s="58"/>
      <c r="Z55" s="59"/>
      <c r="AA55" s="77">
        <v>0</v>
      </c>
      <c r="AB55" s="157">
        <v>0</v>
      </c>
      <c r="AC55" s="158"/>
      <c r="AD55" s="63"/>
      <c r="AE55" s="64">
        <v>0</v>
      </c>
      <c r="AF55" s="64">
        <v>0</v>
      </c>
      <c r="AG55" s="159"/>
      <c r="AH55" s="62"/>
      <c r="AI55" s="155">
        <v>0</v>
      </c>
      <c r="AJ55" s="155">
        <v>0</v>
      </c>
      <c r="AK55" s="155"/>
      <c r="AL55" s="156"/>
      <c r="AM55" s="49">
        <v>0</v>
      </c>
      <c r="AN55" s="49">
        <v>0</v>
      </c>
      <c r="AO55" s="49"/>
      <c r="AP55" s="185"/>
      <c r="AQ55" s="160">
        <v>0</v>
      </c>
      <c r="AR55" s="200">
        <v>0</v>
      </c>
      <c r="AS55" s="200"/>
      <c r="AT55" s="200"/>
      <c r="AU55" s="212">
        <v>0</v>
      </c>
      <c r="AV55" s="212">
        <v>0</v>
      </c>
      <c r="AW55" s="212"/>
      <c r="AX55" s="212"/>
      <c r="AY55" s="130">
        <v>0</v>
      </c>
      <c r="AZ55" s="130">
        <v>0</v>
      </c>
      <c r="BA55" s="130"/>
      <c r="BB55" s="130"/>
      <c r="BC55" s="147"/>
      <c r="BD55" s="137"/>
      <c r="BE55" s="137"/>
      <c r="BF55" s="137"/>
      <c r="BG55" s="262"/>
      <c r="BH55" s="262"/>
      <c r="BI55" s="262"/>
      <c r="BJ55" s="228"/>
      <c r="BK55" s="228"/>
      <c r="BL55" s="228"/>
      <c r="BM55" s="228"/>
      <c r="BN55" s="235"/>
      <c r="BO55" s="235"/>
      <c r="BP55" s="235"/>
      <c r="BQ55" s="235"/>
      <c r="BR55" s="247"/>
      <c r="BS55" s="247"/>
      <c r="BT55" s="247"/>
      <c r="BU55" s="247"/>
      <c r="BV55" s="26">
        <f t="shared" si="69"/>
        <v>0</v>
      </c>
      <c r="BW55" s="43">
        <f t="shared" si="70"/>
        <v>0</v>
      </c>
      <c r="BX55" s="43">
        <f t="shared" si="71"/>
        <v>0</v>
      </c>
      <c r="BY55" s="43">
        <f t="shared" si="72"/>
        <v>0</v>
      </c>
      <c r="BZ55" s="43">
        <f t="shared" si="73"/>
        <v>0</v>
      </c>
      <c r="CA55" s="43">
        <f t="shared" si="74"/>
        <v>0</v>
      </c>
      <c r="CB55" s="43">
        <f t="shared" si="75"/>
        <v>0</v>
      </c>
      <c r="CC55" s="43">
        <f t="shared" si="76"/>
        <v>0</v>
      </c>
      <c r="CD55" s="43">
        <f t="shared" si="77"/>
        <v>0</v>
      </c>
      <c r="CE55" s="43">
        <f t="shared" si="78"/>
        <v>0</v>
      </c>
      <c r="CF55" s="43">
        <f t="shared" si="79"/>
        <v>0</v>
      </c>
      <c r="CG55" s="43">
        <f t="shared" si="80"/>
        <v>0</v>
      </c>
      <c r="CH55" s="43">
        <f t="shared" si="81"/>
        <v>0</v>
      </c>
      <c r="CI55" s="43">
        <f t="shared" si="82"/>
        <v>0.19999999999999996</v>
      </c>
      <c r="CJ55" s="43">
        <f t="shared" si="83"/>
        <v>0.4</v>
      </c>
      <c r="CK55" s="43">
        <f t="shared" si="84"/>
        <v>0</v>
      </c>
      <c r="CL55" s="43">
        <f t="shared" si="85"/>
        <v>0.6</v>
      </c>
      <c r="CM55" s="43">
        <f t="shared" si="86"/>
        <v>0.8</v>
      </c>
      <c r="CN55" s="43">
        <f t="shared" si="87"/>
        <v>1</v>
      </c>
      <c r="CO55" s="241">
        <f t="shared" si="88"/>
        <v>0</v>
      </c>
      <c r="CP55" s="241">
        <f t="shared" si="89"/>
        <v>0</v>
      </c>
      <c r="CQ55" s="241">
        <f t="shared" si="90"/>
        <v>0</v>
      </c>
    </row>
    <row r="56" spans="1:95" ht="12.75" customHeight="1">
      <c r="A56" s="373"/>
      <c r="B56" s="28" t="s">
        <v>13</v>
      </c>
      <c r="C56" s="7">
        <v>8</v>
      </c>
      <c r="D56" s="37">
        <v>0</v>
      </c>
      <c r="E56" s="152"/>
      <c r="F56" s="153">
        <v>0</v>
      </c>
      <c r="G56" s="88">
        <v>0</v>
      </c>
      <c r="H56" s="89"/>
      <c r="I56" s="128"/>
      <c r="J56" s="89"/>
      <c r="K56" s="90">
        <v>0</v>
      </c>
      <c r="L56" s="91"/>
      <c r="M56" s="154"/>
      <c r="N56" s="92"/>
      <c r="O56" s="96">
        <v>0</v>
      </c>
      <c r="P56" s="94"/>
      <c r="Q56" s="95"/>
      <c r="R56" s="94"/>
      <c r="S56" s="155">
        <v>0</v>
      </c>
      <c r="T56" s="184"/>
      <c r="U56" s="155"/>
      <c r="V56" s="156"/>
      <c r="W56" s="58">
        <v>0</v>
      </c>
      <c r="X56" s="58">
        <v>0</v>
      </c>
      <c r="Y56" s="58"/>
      <c r="Z56" s="59"/>
      <c r="AA56" s="77">
        <v>0</v>
      </c>
      <c r="AB56" s="157">
        <v>0</v>
      </c>
      <c r="AC56" s="158"/>
      <c r="AD56" s="63"/>
      <c r="AE56" s="64">
        <v>0</v>
      </c>
      <c r="AF56" s="64">
        <v>0</v>
      </c>
      <c r="AG56" s="159"/>
      <c r="AH56" s="62"/>
      <c r="AI56" s="155">
        <v>0</v>
      </c>
      <c r="AJ56" s="155">
        <v>0</v>
      </c>
      <c r="AK56" s="155"/>
      <c r="AL56" s="156"/>
      <c r="AM56" s="49">
        <v>0</v>
      </c>
      <c r="AN56" s="49">
        <v>0</v>
      </c>
      <c r="AO56" s="49"/>
      <c r="AP56" s="185"/>
      <c r="AQ56" s="160">
        <v>0</v>
      </c>
      <c r="AR56" s="200">
        <v>0</v>
      </c>
      <c r="AS56" s="200"/>
      <c r="AT56" s="200"/>
      <c r="AU56" s="212">
        <v>0</v>
      </c>
      <c r="AV56" s="212">
        <v>0</v>
      </c>
      <c r="AW56" s="212"/>
      <c r="AX56" s="212"/>
      <c r="AY56" s="130">
        <v>0</v>
      </c>
      <c r="AZ56" s="130">
        <v>0</v>
      </c>
      <c r="BA56" s="130"/>
      <c r="BB56" s="130"/>
      <c r="BC56" s="147"/>
      <c r="BD56" s="137"/>
      <c r="BE56" s="137"/>
      <c r="BF56" s="137"/>
      <c r="BG56" s="262"/>
      <c r="BH56" s="262"/>
      <c r="BI56" s="262"/>
      <c r="BJ56" s="228"/>
      <c r="BK56" s="228"/>
      <c r="BL56" s="228"/>
      <c r="BM56" s="228"/>
      <c r="BN56" s="235"/>
      <c r="BO56" s="235"/>
      <c r="BP56" s="235"/>
      <c r="BQ56" s="235"/>
      <c r="BR56" s="247"/>
      <c r="BS56" s="247"/>
      <c r="BT56" s="247"/>
      <c r="BU56" s="247"/>
      <c r="BV56" s="26">
        <f t="shared" si="69"/>
        <v>0</v>
      </c>
      <c r="BW56" s="43">
        <f t="shared" si="70"/>
        <v>0</v>
      </c>
      <c r="BX56" s="43">
        <f t="shared" si="71"/>
        <v>0</v>
      </c>
      <c r="BY56" s="43">
        <f t="shared" si="72"/>
        <v>0</v>
      </c>
      <c r="BZ56" s="43">
        <f t="shared" si="73"/>
        <v>0</v>
      </c>
      <c r="CA56" s="43">
        <f t="shared" si="74"/>
        <v>0</v>
      </c>
      <c r="CB56" s="43">
        <f t="shared" si="75"/>
        <v>0</v>
      </c>
      <c r="CC56" s="43">
        <f t="shared" si="76"/>
        <v>0</v>
      </c>
      <c r="CD56" s="43">
        <f t="shared" si="77"/>
        <v>0</v>
      </c>
      <c r="CE56" s="43">
        <f t="shared" si="78"/>
        <v>0</v>
      </c>
      <c r="CF56" s="43">
        <f t="shared" si="79"/>
        <v>0.125</v>
      </c>
      <c r="CG56" s="43">
        <f t="shared" si="80"/>
        <v>0.25</v>
      </c>
      <c r="CH56" s="43">
        <f t="shared" si="81"/>
        <v>0.375</v>
      </c>
      <c r="CI56" s="43">
        <f t="shared" si="82"/>
        <v>0.5</v>
      </c>
      <c r="CJ56" s="43">
        <f t="shared" si="83"/>
        <v>0.625</v>
      </c>
      <c r="CK56" s="43">
        <f t="shared" si="84"/>
        <v>0</v>
      </c>
      <c r="CL56" s="43">
        <f t="shared" si="85"/>
        <v>0.75</v>
      </c>
      <c r="CM56" s="43">
        <f t="shared" si="86"/>
        <v>0.875</v>
      </c>
      <c r="CN56" s="43">
        <f t="shared" si="87"/>
        <v>1</v>
      </c>
      <c r="CO56" s="241">
        <f t="shared" si="88"/>
        <v>0</v>
      </c>
      <c r="CP56" s="241">
        <f t="shared" si="89"/>
        <v>0</v>
      </c>
      <c r="CQ56" s="241">
        <f t="shared" si="90"/>
        <v>0</v>
      </c>
    </row>
    <row r="57" spans="1:95" ht="12.75" customHeight="1" thickBot="1">
      <c r="A57" s="373"/>
      <c r="B57" s="29" t="s">
        <v>41</v>
      </c>
      <c r="C57" s="11">
        <v>17</v>
      </c>
      <c r="D57" s="41">
        <v>0</v>
      </c>
      <c r="E57" s="152"/>
      <c r="F57" s="163">
        <v>0</v>
      </c>
      <c r="G57" s="88">
        <v>0</v>
      </c>
      <c r="H57" s="97"/>
      <c r="I57" s="128"/>
      <c r="J57" s="97"/>
      <c r="K57" s="90">
        <v>0</v>
      </c>
      <c r="L57" s="98"/>
      <c r="M57" s="154"/>
      <c r="N57" s="99"/>
      <c r="O57" s="93">
        <v>0</v>
      </c>
      <c r="P57" s="100"/>
      <c r="Q57" s="95"/>
      <c r="R57" s="100"/>
      <c r="S57" s="174">
        <v>0</v>
      </c>
      <c r="T57" s="186"/>
      <c r="U57" s="155"/>
      <c r="V57" s="175"/>
      <c r="W57" s="58">
        <v>0</v>
      </c>
      <c r="X57" s="58">
        <v>0</v>
      </c>
      <c r="Y57" s="58"/>
      <c r="Z57" s="65"/>
      <c r="AA57" s="77">
        <v>0</v>
      </c>
      <c r="AB57" s="157">
        <v>0</v>
      </c>
      <c r="AC57" s="158"/>
      <c r="AD57" s="66"/>
      <c r="AE57" s="64">
        <v>0</v>
      </c>
      <c r="AF57" s="64">
        <v>0</v>
      </c>
      <c r="AG57" s="159"/>
      <c r="AH57" s="67"/>
      <c r="AI57" s="174">
        <v>0</v>
      </c>
      <c r="AJ57" s="155">
        <v>0</v>
      </c>
      <c r="AK57" s="155"/>
      <c r="AL57" s="175"/>
      <c r="AM57" s="49">
        <v>0</v>
      </c>
      <c r="AN57" s="49">
        <v>0</v>
      </c>
      <c r="AO57" s="49"/>
      <c r="AP57" s="187"/>
      <c r="AQ57" s="160">
        <v>0</v>
      </c>
      <c r="AR57" s="201">
        <v>0</v>
      </c>
      <c r="AS57" s="201"/>
      <c r="AT57" s="201"/>
      <c r="AU57" s="213">
        <v>0</v>
      </c>
      <c r="AV57" s="213">
        <v>0</v>
      </c>
      <c r="AW57" s="213"/>
      <c r="AX57" s="213"/>
      <c r="AY57" s="131">
        <v>0</v>
      </c>
      <c r="AZ57" s="131">
        <v>0</v>
      </c>
      <c r="BA57" s="131"/>
      <c r="BB57" s="131"/>
      <c r="BC57" s="147">
        <f>'[3]Resumen'!$C$44</f>
        <v>0</v>
      </c>
      <c r="BD57" s="138"/>
      <c r="BE57" s="138"/>
      <c r="BF57" s="138"/>
      <c r="BG57" s="263"/>
      <c r="BH57" s="263"/>
      <c r="BI57" s="263"/>
      <c r="BJ57" s="229">
        <f>'[4]Resumen'!$C$44</f>
        <v>0</v>
      </c>
      <c r="BK57" s="229"/>
      <c r="BL57" s="229"/>
      <c r="BM57" s="229"/>
      <c r="BN57" s="236">
        <f>'[1]Resumen'!$C$44</f>
        <v>0</v>
      </c>
      <c r="BO57" s="236"/>
      <c r="BP57" s="236"/>
      <c r="BQ57" s="236"/>
      <c r="BR57" s="248">
        <f>'[2]Resumen'!$C$44</f>
        <v>0</v>
      </c>
      <c r="BS57" s="248"/>
      <c r="BT57" s="248"/>
      <c r="BU57" s="248"/>
      <c r="BV57" s="26">
        <f t="shared" si="69"/>
        <v>0</v>
      </c>
      <c r="BW57" s="44">
        <f t="shared" si="70"/>
        <v>0</v>
      </c>
      <c r="BX57" s="43">
        <f t="shared" si="71"/>
        <v>0.11764705882352944</v>
      </c>
      <c r="BY57" s="43">
        <f t="shared" si="72"/>
        <v>0.17647058823529416</v>
      </c>
      <c r="BZ57" s="43">
        <f t="shared" si="73"/>
        <v>0.23529411764705888</v>
      </c>
      <c r="CA57" s="43">
        <f t="shared" si="74"/>
        <v>0.2941176470588235</v>
      </c>
      <c r="CB57" s="43">
        <f t="shared" si="75"/>
        <v>0.3529411764705882</v>
      </c>
      <c r="CC57" s="43">
        <f t="shared" si="76"/>
        <v>0.4117647058823529</v>
      </c>
      <c r="CD57" s="43">
        <f t="shared" si="77"/>
        <v>0.47058823529411764</v>
      </c>
      <c r="CE57" s="43">
        <f t="shared" si="78"/>
        <v>0.5294117647058824</v>
      </c>
      <c r="CF57" s="43">
        <f t="shared" si="79"/>
        <v>0.5882352941176471</v>
      </c>
      <c r="CG57" s="43">
        <f t="shared" si="80"/>
        <v>0.6470588235294117</v>
      </c>
      <c r="CH57" s="43">
        <f t="shared" si="81"/>
        <v>0.7058823529411764</v>
      </c>
      <c r="CI57" s="43">
        <f t="shared" si="82"/>
        <v>0.7647058823529411</v>
      </c>
      <c r="CJ57" s="43">
        <f t="shared" si="83"/>
        <v>0.8235294117647058</v>
      </c>
      <c r="CK57" s="43">
        <f t="shared" si="84"/>
        <v>0</v>
      </c>
      <c r="CL57" s="43">
        <f t="shared" si="85"/>
        <v>0.8823529411764706</v>
      </c>
      <c r="CM57" s="43">
        <f t="shared" si="86"/>
        <v>0.9411764705882353</v>
      </c>
      <c r="CN57" s="43">
        <f t="shared" si="87"/>
        <v>1</v>
      </c>
      <c r="CO57" s="241">
        <f t="shared" si="88"/>
        <v>0</v>
      </c>
      <c r="CP57" s="241">
        <f t="shared" si="89"/>
        <v>0</v>
      </c>
      <c r="CQ57" s="241">
        <f t="shared" si="90"/>
        <v>0</v>
      </c>
    </row>
    <row r="58" spans="1:95" s="1" customFormat="1" ht="12.75" customHeight="1" thickBot="1">
      <c r="A58" s="375"/>
      <c r="B58" s="30" t="s">
        <v>42</v>
      </c>
      <c r="C58" s="31"/>
      <c r="D58" s="38">
        <v>5660028.277978876</v>
      </c>
      <c r="E58" s="38"/>
      <c r="F58" s="38">
        <v>4092084.312415945</v>
      </c>
      <c r="G58" s="68">
        <v>385845.48</v>
      </c>
      <c r="H58" s="68">
        <v>0</v>
      </c>
      <c r="I58" s="68"/>
      <c r="J58" s="68"/>
      <c r="K58" s="117">
        <v>452747.86</v>
      </c>
      <c r="L58" s="117">
        <v>0</v>
      </c>
      <c r="M58" s="117"/>
      <c r="N58" s="117"/>
      <c r="O58" s="69">
        <v>370817.32</v>
      </c>
      <c r="P58" s="69">
        <v>0</v>
      </c>
      <c r="Q58" s="69"/>
      <c r="R58" s="69"/>
      <c r="S58" s="124">
        <v>396757.73</v>
      </c>
      <c r="T58" s="125">
        <v>0</v>
      </c>
      <c r="U58" s="125"/>
      <c r="V58" s="126"/>
      <c r="W58" s="68">
        <v>291785.6699999999</v>
      </c>
      <c r="X58" s="68">
        <v>0</v>
      </c>
      <c r="Y58" s="68"/>
      <c r="Z58" s="68"/>
      <c r="AA58" s="117">
        <v>471133.24000000005</v>
      </c>
      <c r="AB58" s="117">
        <v>0</v>
      </c>
      <c r="AC58" s="127"/>
      <c r="AD58" s="117"/>
      <c r="AE58" s="69">
        <v>641039</v>
      </c>
      <c r="AF58" s="69">
        <v>0</v>
      </c>
      <c r="AG58" s="69"/>
      <c r="AH58" s="118"/>
      <c r="AI58" s="124">
        <v>528906.6300000001</v>
      </c>
      <c r="AJ58" s="125">
        <v>0</v>
      </c>
      <c r="AK58" s="125"/>
      <c r="AL58" s="126"/>
      <c r="AM58" s="52">
        <v>421950.0299999999</v>
      </c>
      <c r="AN58" s="52">
        <v>0</v>
      </c>
      <c r="AO58" s="52"/>
      <c r="AP58" s="52"/>
      <c r="AQ58" s="210">
        <v>401723.83</v>
      </c>
      <c r="AR58" s="205">
        <v>0</v>
      </c>
      <c r="AS58" s="205"/>
      <c r="AT58" s="205"/>
      <c r="AU58" s="217">
        <v>401723.83</v>
      </c>
      <c r="AV58" s="217">
        <v>0</v>
      </c>
      <c r="AW58" s="217"/>
      <c r="AX58" s="217"/>
      <c r="AY58" s="134">
        <v>555885.053197</v>
      </c>
      <c r="AZ58" s="134">
        <v>0</v>
      </c>
      <c r="BA58" s="134"/>
      <c r="BB58" s="134"/>
      <c r="BC58" s="149">
        <f>+SUM(BC48:BC57)</f>
        <v>660890.2499999999</v>
      </c>
      <c r="BD58" s="141"/>
      <c r="BE58" s="141"/>
      <c r="BF58" s="141"/>
      <c r="BG58" s="265">
        <f aca="true" t="shared" si="91" ref="BG58:BU58">+SUM(BG48:BG57)</f>
        <v>265555</v>
      </c>
      <c r="BH58" s="265">
        <f t="shared" si="91"/>
        <v>265555</v>
      </c>
      <c r="BI58" s="265">
        <f t="shared" si="91"/>
        <v>173348.46</v>
      </c>
      <c r="BJ58" s="231">
        <f t="shared" si="91"/>
        <v>682413</v>
      </c>
      <c r="BK58" s="231">
        <f t="shared" si="91"/>
        <v>0</v>
      </c>
      <c r="BL58" s="231"/>
      <c r="BM58" s="231"/>
      <c r="BN58" s="237">
        <f t="shared" si="91"/>
        <v>805417.8999999999</v>
      </c>
      <c r="BO58" s="237">
        <f t="shared" si="91"/>
        <v>0</v>
      </c>
      <c r="BP58" s="237"/>
      <c r="BQ58" s="237"/>
      <c r="BR58" s="230">
        <f t="shared" si="91"/>
        <v>811234.0000000001</v>
      </c>
      <c r="BS58" s="230">
        <f t="shared" si="91"/>
        <v>0</v>
      </c>
      <c r="BT58" s="230"/>
      <c r="BU58" s="230">
        <f t="shared" si="91"/>
        <v>0</v>
      </c>
      <c r="BV58" s="54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242">
        <f>SUM(CO48:CO57)</f>
        <v>12361898.95739471</v>
      </c>
      <c r="CP58" s="242">
        <f>SUM(CP48:CP57)</f>
        <v>4584798.073191285</v>
      </c>
      <c r="CQ58" s="242">
        <f>SUM(CQ48:CQ57)</f>
        <v>4927706.783199761</v>
      </c>
    </row>
    <row r="59" spans="1:95" s="23" customFormat="1" ht="30" customHeight="1">
      <c r="A59" s="2"/>
      <c r="B59" s="21" t="s">
        <v>43</v>
      </c>
      <c r="C59" s="22"/>
      <c r="D59" s="32">
        <v>80363913.34210952</v>
      </c>
      <c r="E59" s="32"/>
      <c r="F59" s="32">
        <v>45909466.48164099</v>
      </c>
      <c r="G59" s="25">
        <v>2297920.788792</v>
      </c>
      <c r="H59" s="25">
        <v>0</v>
      </c>
      <c r="I59" s="25"/>
      <c r="J59" s="25"/>
      <c r="K59" s="33">
        <v>3705380.735074055</v>
      </c>
      <c r="L59" s="33">
        <v>315949</v>
      </c>
      <c r="M59" s="33"/>
      <c r="N59" s="33"/>
      <c r="O59" s="34">
        <v>3354159.611061</v>
      </c>
      <c r="P59" s="34">
        <v>0</v>
      </c>
      <c r="Q59" s="34"/>
      <c r="R59" s="34"/>
      <c r="S59" s="198">
        <v>3518386.36</v>
      </c>
      <c r="T59" s="198">
        <v>0</v>
      </c>
      <c r="U59" s="198"/>
      <c r="V59" s="198"/>
      <c r="W59" s="25">
        <v>3815993.5700000003</v>
      </c>
      <c r="X59" s="25">
        <v>0</v>
      </c>
      <c r="Y59" s="25"/>
      <c r="Z59" s="25"/>
      <c r="AA59" s="33">
        <v>5590315.430000001</v>
      </c>
      <c r="AB59" s="33">
        <v>556386.0700000001</v>
      </c>
      <c r="AC59" s="33"/>
      <c r="AD59" s="33"/>
      <c r="AE59" s="36">
        <v>6630069.31</v>
      </c>
      <c r="AF59" s="34">
        <v>0</v>
      </c>
      <c r="AG59" s="34"/>
      <c r="AH59" s="34"/>
      <c r="AI59" s="198">
        <v>8798937.463876996</v>
      </c>
      <c r="AJ59" s="198">
        <v>0</v>
      </c>
      <c r="AK59" s="198"/>
      <c r="AL59" s="198"/>
      <c r="AM59" s="199">
        <v>6243081.931999998</v>
      </c>
      <c r="AN59" s="199">
        <v>0</v>
      </c>
      <c r="AO59" s="196"/>
      <c r="AP59" s="199"/>
      <c r="AQ59" s="211">
        <v>7546107.308891376</v>
      </c>
      <c r="AR59" s="207">
        <v>0</v>
      </c>
      <c r="AS59" s="207"/>
      <c r="AT59" s="207"/>
      <c r="AU59" s="219">
        <v>5992528.189999997</v>
      </c>
      <c r="AV59" s="219">
        <v>0</v>
      </c>
      <c r="AW59" s="219"/>
      <c r="AX59" s="219"/>
      <c r="AY59" s="136">
        <v>9964863.591196995</v>
      </c>
      <c r="AZ59" s="136">
        <v>0</v>
      </c>
      <c r="BA59" s="136"/>
      <c r="BB59" s="136"/>
      <c r="BC59" s="151">
        <f>+BC58+BC47+BC45+BC13</f>
        <v>11143773.309999999</v>
      </c>
      <c r="BD59" s="143"/>
      <c r="BE59" s="143"/>
      <c r="BF59" s="143"/>
      <c r="BG59" s="268">
        <f aca="true" t="shared" si="92" ref="BG59:BU59">+BG58+BG47+BG45+BG13</f>
        <v>8136602.247958069</v>
      </c>
      <c r="BH59" s="268">
        <f t="shared" si="92"/>
        <v>6029079.557958069</v>
      </c>
      <c r="BI59" s="268">
        <f t="shared" si="92"/>
        <v>6021259.679999999</v>
      </c>
      <c r="BJ59" s="234">
        <f t="shared" si="92"/>
        <v>12605720.15</v>
      </c>
      <c r="BK59" s="234">
        <f t="shared" si="92"/>
        <v>0</v>
      </c>
      <c r="BL59" s="234"/>
      <c r="BM59" s="234"/>
      <c r="BN59" s="240">
        <f t="shared" si="92"/>
        <v>25963295.499999996</v>
      </c>
      <c r="BO59" s="240">
        <f t="shared" si="92"/>
        <v>0</v>
      </c>
      <c r="BP59" s="240"/>
      <c r="BQ59" s="240"/>
      <c r="BR59" s="251">
        <f t="shared" si="92"/>
        <v>19553374.009999998</v>
      </c>
      <c r="BS59" s="251">
        <f t="shared" si="92"/>
        <v>65610.73</v>
      </c>
      <c r="BT59" s="251"/>
      <c r="BU59" s="251">
        <f t="shared" si="92"/>
        <v>0</v>
      </c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244">
        <f>CO13+CO45+CO47+CO58</f>
        <v>197193606.0682874</v>
      </c>
      <c r="CP59" s="244">
        <f>CP13+CP45+CP47+CP58</f>
        <v>20875551.21969939</v>
      </c>
      <c r="CQ59" s="244">
        <f>CQ13+CQ45+CQ47+CQ58</f>
        <v>92532572.48283707</v>
      </c>
    </row>
    <row r="60" spans="1:95" ht="12.75" customHeight="1">
      <c r="A60" s="376" t="s">
        <v>46</v>
      </c>
      <c r="B60" s="377" t="s">
        <v>6</v>
      </c>
      <c r="C60" s="377"/>
      <c r="D60" s="366">
        <v>1</v>
      </c>
      <c r="E60" s="367"/>
      <c r="F60" s="368"/>
      <c r="G60" s="369">
        <v>0.7342593574540746</v>
      </c>
      <c r="H60" s="370"/>
      <c r="I60" s="370"/>
      <c r="J60" s="371"/>
      <c r="K60" s="381">
        <v>0.7223278986436179</v>
      </c>
      <c r="L60" s="382"/>
      <c r="M60" s="382"/>
      <c r="N60" s="383"/>
      <c r="O60" s="384">
        <v>0.8044641537546091</v>
      </c>
      <c r="P60" s="385"/>
      <c r="Q60" s="385"/>
      <c r="R60" s="386"/>
      <c r="S60" s="387">
        <v>0.6</v>
      </c>
      <c r="T60" s="388"/>
      <c r="U60" s="388"/>
      <c r="V60" s="389"/>
      <c r="W60" s="369">
        <v>0.8861967156898204</v>
      </c>
      <c r="X60" s="370"/>
      <c r="Y60" s="370"/>
      <c r="Z60" s="371"/>
      <c r="AA60" s="369">
        <v>0.8373990762868448</v>
      </c>
      <c r="AB60" s="370"/>
      <c r="AC60" s="370"/>
      <c r="AD60" s="371"/>
      <c r="AE60" s="369">
        <v>0.8548920514540347</v>
      </c>
      <c r="AF60" s="370"/>
      <c r="AG60" s="370"/>
      <c r="AH60" s="371"/>
      <c r="AI60" s="369">
        <v>0.860049343536328</v>
      </c>
      <c r="AJ60" s="370"/>
      <c r="AK60" s="370"/>
      <c r="AL60" s="371"/>
      <c r="AM60" s="378">
        <v>1</v>
      </c>
      <c r="AN60" s="379">
        <v>0</v>
      </c>
      <c r="AO60" s="379">
        <v>0</v>
      </c>
      <c r="AP60" s="380">
        <v>0</v>
      </c>
      <c r="AQ60" s="393">
        <v>0.9645074858510613</v>
      </c>
      <c r="AR60" s="394">
        <v>0</v>
      </c>
      <c r="AS60" s="394">
        <v>0</v>
      </c>
      <c r="AT60" s="395">
        <v>0</v>
      </c>
      <c r="AU60" s="390">
        <v>0</v>
      </c>
      <c r="AV60" s="391">
        <v>0</v>
      </c>
      <c r="AW60" s="391">
        <v>0</v>
      </c>
      <c r="AX60" s="392">
        <v>0</v>
      </c>
      <c r="AY60" s="301">
        <v>1</v>
      </c>
      <c r="AZ60" s="302">
        <v>0</v>
      </c>
      <c r="BA60" s="302">
        <v>0</v>
      </c>
      <c r="BB60" s="303">
        <v>0</v>
      </c>
      <c r="BC60" s="399">
        <f>'[3]Resumen'!$D$13</f>
        <v>0.9007403577804288</v>
      </c>
      <c r="BD60" s="400"/>
      <c r="BE60" s="400"/>
      <c r="BF60" s="401"/>
      <c r="BG60" s="269"/>
      <c r="BH60" s="269"/>
      <c r="BI60" s="269"/>
      <c r="BJ60" s="402">
        <f>'[4]Resumen'!$D$13</f>
        <v>0.8213874948693047</v>
      </c>
      <c r="BK60" s="403"/>
      <c r="BL60" s="403"/>
      <c r="BM60" s="404"/>
      <c r="BN60" s="417">
        <f>'[1]Resumen'!$D$13</f>
        <v>0.8952290628826878</v>
      </c>
      <c r="BO60" s="418"/>
      <c r="BP60" s="418"/>
      <c r="BQ60" s="419"/>
      <c r="BR60" s="402">
        <f>'[2]Resumen'!$D$13</f>
        <v>0.93156588934485</v>
      </c>
      <c r="BS60" s="403"/>
      <c r="BT60" s="403"/>
      <c r="BU60" s="404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</row>
    <row r="61" spans="1:95" ht="12.75">
      <c r="A61" s="376"/>
      <c r="B61" s="377" t="s">
        <v>16</v>
      </c>
      <c r="C61" s="377"/>
      <c r="D61" s="366">
        <v>1</v>
      </c>
      <c r="E61" s="367"/>
      <c r="F61" s="368"/>
      <c r="G61" s="369">
        <v>0.9125435465430991</v>
      </c>
      <c r="H61" s="370"/>
      <c r="I61" s="370"/>
      <c r="J61" s="371"/>
      <c r="K61" s="381">
        <v>0.9211604003109329</v>
      </c>
      <c r="L61" s="382"/>
      <c r="M61" s="382"/>
      <c r="N61" s="383"/>
      <c r="O61" s="384">
        <v>0.8439458798542152</v>
      </c>
      <c r="P61" s="385"/>
      <c r="Q61" s="385"/>
      <c r="R61" s="386"/>
      <c r="S61" s="387">
        <v>0.8285315587946867</v>
      </c>
      <c r="T61" s="388"/>
      <c r="U61" s="388"/>
      <c r="V61" s="389"/>
      <c r="W61" s="369">
        <v>0.8344632030650222</v>
      </c>
      <c r="X61" s="370"/>
      <c r="Y61" s="370"/>
      <c r="Z61" s="371"/>
      <c r="AA61" s="369">
        <v>0.8652207542348317</v>
      </c>
      <c r="AB61" s="370"/>
      <c r="AC61" s="370"/>
      <c r="AD61" s="371"/>
      <c r="AE61" s="369">
        <v>0.8486914674641823</v>
      </c>
      <c r="AF61" s="370"/>
      <c r="AG61" s="370"/>
      <c r="AH61" s="371"/>
      <c r="AI61" s="369">
        <v>0.8505329750320981</v>
      </c>
      <c r="AJ61" s="370"/>
      <c r="AK61" s="370"/>
      <c r="AL61" s="371"/>
      <c r="AM61" s="378">
        <v>0.7054968588225844</v>
      </c>
      <c r="AN61" s="379">
        <v>0</v>
      </c>
      <c r="AO61" s="379">
        <v>0</v>
      </c>
      <c r="AP61" s="380">
        <v>0</v>
      </c>
      <c r="AQ61" s="393">
        <v>0.81213323157668</v>
      </c>
      <c r="AR61" s="394">
        <v>0</v>
      </c>
      <c r="AS61" s="394">
        <v>0</v>
      </c>
      <c r="AT61" s="395">
        <v>0</v>
      </c>
      <c r="AU61" s="390">
        <v>0.8170410429563075</v>
      </c>
      <c r="AV61" s="391">
        <v>0</v>
      </c>
      <c r="AW61" s="391">
        <v>0</v>
      </c>
      <c r="AX61" s="392">
        <v>0</v>
      </c>
      <c r="AY61" s="301">
        <v>0.5764133851746722</v>
      </c>
      <c r="AZ61" s="302">
        <v>0</v>
      </c>
      <c r="BA61" s="302">
        <v>0</v>
      </c>
      <c r="BB61" s="303">
        <v>0</v>
      </c>
      <c r="BC61" s="399">
        <f>'[3]Resumen'!$D$39</f>
        <v>0.7671411336079456</v>
      </c>
      <c r="BD61" s="400"/>
      <c r="BE61" s="400"/>
      <c r="BF61" s="401"/>
      <c r="BG61" s="269"/>
      <c r="BH61" s="269"/>
      <c r="BI61" s="269"/>
      <c r="BJ61" s="402">
        <f>'[4]Resumen'!$D$39</f>
        <v>0.6255106270287376</v>
      </c>
      <c r="BK61" s="403"/>
      <c r="BL61" s="403"/>
      <c r="BM61" s="404"/>
      <c r="BN61" s="417">
        <f>'[1]Resumen'!$D$39</f>
        <v>0.8258638551400386</v>
      </c>
      <c r="BO61" s="418"/>
      <c r="BP61" s="418"/>
      <c r="BQ61" s="419"/>
      <c r="BR61" s="402">
        <f>'[2]Resumen'!$D$39</f>
        <v>0.7937652593256086</v>
      </c>
      <c r="BS61" s="403"/>
      <c r="BT61" s="403"/>
      <c r="BU61" s="404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</row>
    <row r="62" spans="1:95" ht="12.75">
      <c r="A62" s="376"/>
      <c r="B62" s="377" t="s">
        <v>35</v>
      </c>
      <c r="C62" s="377"/>
      <c r="D62" s="366">
        <v>1</v>
      </c>
      <c r="E62" s="367"/>
      <c r="F62" s="368"/>
      <c r="G62" s="369">
        <v>1</v>
      </c>
      <c r="H62" s="370"/>
      <c r="I62" s="370"/>
      <c r="J62" s="371"/>
      <c r="K62" s="381">
        <v>1</v>
      </c>
      <c r="L62" s="382"/>
      <c r="M62" s="382"/>
      <c r="N62" s="383"/>
      <c r="O62" s="384">
        <v>1</v>
      </c>
      <c r="P62" s="385"/>
      <c r="Q62" s="385"/>
      <c r="R62" s="386"/>
      <c r="S62" s="387">
        <v>1</v>
      </c>
      <c r="T62" s="388"/>
      <c r="U62" s="388"/>
      <c r="V62" s="389"/>
      <c r="W62" s="369">
        <v>0.92</v>
      </c>
      <c r="X62" s="370"/>
      <c r="Y62" s="370"/>
      <c r="Z62" s="371"/>
      <c r="AA62" s="369">
        <v>0.9200000000000002</v>
      </c>
      <c r="AB62" s="370"/>
      <c r="AC62" s="370"/>
      <c r="AD62" s="371"/>
      <c r="AE62" s="369">
        <v>0.9199999999999999</v>
      </c>
      <c r="AF62" s="370"/>
      <c r="AG62" s="370"/>
      <c r="AH62" s="371"/>
      <c r="AI62" s="369">
        <v>0.92</v>
      </c>
      <c r="AJ62" s="370"/>
      <c r="AK62" s="370"/>
      <c r="AL62" s="371"/>
      <c r="AM62" s="378">
        <v>1</v>
      </c>
      <c r="AN62" s="379">
        <v>0</v>
      </c>
      <c r="AO62" s="379">
        <v>0</v>
      </c>
      <c r="AP62" s="380">
        <v>0</v>
      </c>
      <c r="AQ62" s="393">
        <v>1</v>
      </c>
      <c r="AR62" s="394">
        <v>0</v>
      </c>
      <c r="AS62" s="394">
        <v>0</v>
      </c>
      <c r="AT62" s="395">
        <v>0</v>
      </c>
      <c r="AU62" s="390">
        <v>1</v>
      </c>
      <c r="AV62" s="391">
        <v>0</v>
      </c>
      <c r="AW62" s="391">
        <v>0</v>
      </c>
      <c r="AX62" s="392">
        <v>0</v>
      </c>
      <c r="AY62" s="301">
        <v>1</v>
      </c>
      <c r="AZ62" s="302">
        <v>0</v>
      </c>
      <c r="BA62" s="302">
        <v>0</v>
      </c>
      <c r="BB62" s="303">
        <v>0</v>
      </c>
      <c r="BC62" s="399">
        <f>'[3]Resumen'!$D$41</f>
        <v>0.8999999999999999</v>
      </c>
      <c r="BD62" s="400"/>
      <c r="BE62" s="400"/>
      <c r="BF62" s="401"/>
      <c r="BG62" s="269"/>
      <c r="BH62" s="269"/>
      <c r="BI62" s="269"/>
      <c r="BJ62" s="402">
        <f>'[4]Resumen'!$D$41</f>
        <v>0.9</v>
      </c>
      <c r="BK62" s="403"/>
      <c r="BL62" s="403"/>
      <c r="BM62" s="404"/>
      <c r="BN62" s="417">
        <f>'[1]Resumen'!$D$41</f>
        <v>0.9</v>
      </c>
      <c r="BO62" s="418"/>
      <c r="BP62" s="418"/>
      <c r="BQ62" s="419"/>
      <c r="BR62" s="402">
        <f>'[2]Resumen'!$D$41</f>
        <v>0.9</v>
      </c>
      <c r="BS62" s="403"/>
      <c r="BT62" s="403"/>
      <c r="BU62" s="404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</row>
    <row r="63" spans="1:95" ht="12.75">
      <c r="A63" s="376"/>
      <c r="B63" s="377" t="s">
        <v>44</v>
      </c>
      <c r="C63" s="377"/>
      <c r="D63" s="366">
        <v>1</v>
      </c>
      <c r="E63" s="367"/>
      <c r="F63" s="368"/>
      <c r="G63" s="369">
        <v>0.970718350776067</v>
      </c>
      <c r="H63" s="370"/>
      <c r="I63" s="370"/>
      <c r="J63" s="371"/>
      <c r="K63" s="381">
        <v>0.9418847744526059</v>
      </c>
      <c r="L63" s="382"/>
      <c r="M63" s="382"/>
      <c r="N63" s="383"/>
      <c r="O63" s="384">
        <v>0.9445901609989522</v>
      </c>
      <c r="P63" s="385"/>
      <c r="Q63" s="385"/>
      <c r="R63" s="386"/>
      <c r="S63" s="387">
        <v>0.6</v>
      </c>
      <c r="T63" s="388"/>
      <c r="U63" s="388"/>
      <c r="V63" s="389"/>
      <c r="W63" s="369">
        <v>0.7</v>
      </c>
      <c r="X63" s="370"/>
      <c r="Y63" s="370"/>
      <c r="Z63" s="371"/>
      <c r="AA63" s="369">
        <v>0.7056940665022913</v>
      </c>
      <c r="AB63" s="370"/>
      <c r="AC63" s="370"/>
      <c r="AD63" s="371"/>
      <c r="AE63" s="369">
        <v>0.7</v>
      </c>
      <c r="AF63" s="370"/>
      <c r="AG63" s="370"/>
      <c r="AH63" s="371"/>
      <c r="AI63" s="369">
        <v>0.6999999999999998</v>
      </c>
      <c r="AJ63" s="370"/>
      <c r="AK63" s="370"/>
      <c r="AL63" s="371"/>
      <c r="AM63" s="378">
        <v>0.7296268273387243</v>
      </c>
      <c r="AN63" s="379">
        <v>0</v>
      </c>
      <c r="AO63" s="379">
        <v>0</v>
      </c>
      <c r="AP63" s="380">
        <v>0</v>
      </c>
      <c r="AQ63" s="393">
        <v>0.8267973799406401</v>
      </c>
      <c r="AR63" s="394">
        <v>0</v>
      </c>
      <c r="AS63" s="394">
        <v>0</v>
      </c>
      <c r="AT63" s="395">
        <v>0</v>
      </c>
      <c r="AU63" s="390">
        <v>0.8417475414759181</v>
      </c>
      <c r="AV63" s="391">
        <v>0</v>
      </c>
      <c r="AW63" s="391">
        <v>0</v>
      </c>
      <c r="AX63" s="392">
        <v>0</v>
      </c>
      <c r="AY63" s="301">
        <v>0.6209712217132833</v>
      </c>
      <c r="AZ63" s="302">
        <v>0</v>
      </c>
      <c r="BA63" s="302">
        <v>0</v>
      </c>
      <c r="BB63" s="303">
        <v>0</v>
      </c>
      <c r="BC63" s="399">
        <f>'[3]Resumen'!$D$45</f>
        <v>0.8000000000000003</v>
      </c>
      <c r="BD63" s="400"/>
      <c r="BE63" s="400"/>
      <c r="BF63" s="401"/>
      <c r="BG63" s="269"/>
      <c r="BH63" s="269"/>
      <c r="BI63" s="269"/>
      <c r="BJ63" s="402">
        <f>'[4]Resumen'!$D$45</f>
        <v>0.8</v>
      </c>
      <c r="BK63" s="403"/>
      <c r="BL63" s="403"/>
      <c r="BM63" s="404"/>
      <c r="BN63" s="417">
        <f>'[1]Resumen'!$D$45</f>
        <v>0.8000000000000002</v>
      </c>
      <c r="BO63" s="418"/>
      <c r="BP63" s="418"/>
      <c r="BQ63" s="419"/>
      <c r="BR63" s="402">
        <f>'[2]Resumen'!$D$45</f>
        <v>0.7999999999999998</v>
      </c>
      <c r="BS63" s="403"/>
      <c r="BT63" s="403"/>
      <c r="BU63" s="404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</row>
    <row r="64" spans="55:73" ht="12.75" customHeight="1"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</row>
    <row r="65" spans="55:73" ht="12.75"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</row>
    <row r="66" spans="4:73" ht="12.75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</row>
    <row r="67" spans="55:73" ht="12.75"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</row>
    <row r="68" spans="55:73" ht="12.75" customHeight="1"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</row>
    <row r="69" spans="55:73" ht="12.75"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</row>
    <row r="70" spans="55:73" ht="12.75" customHeight="1"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</row>
    <row r="71" spans="55:73" ht="12.75"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</row>
    <row r="72" spans="55:73" ht="12.75"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</row>
    <row r="73" spans="55:73" ht="12.75"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</row>
    <row r="74" spans="47:73" ht="12.75">
      <c r="AU74" s="222"/>
      <c r="AV74" s="222"/>
      <c r="AW74" s="223"/>
      <c r="AX74" s="223"/>
      <c r="AY74" s="223"/>
      <c r="AZ74" s="223"/>
      <c r="BA74" s="223"/>
      <c r="BB74" s="223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</row>
    <row r="75" spans="47:73" ht="12.75">
      <c r="AU75" s="223"/>
      <c r="AV75" s="223"/>
      <c r="AW75" s="223"/>
      <c r="AX75" s="223"/>
      <c r="AY75" s="223"/>
      <c r="AZ75" s="223"/>
      <c r="BA75" s="223"/>
      <c r="BB75" s="223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</row>
    <row r="76" spans="55:73" ht="12.75"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</row>
    <row r="77" spans="55:73" ht="12.75"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</row>
    <row r="78" spans="55:73" ht="12.75"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</row>
    <row r="79" spans="55:73" ht="12.75"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</row>
    <row r="80" spans="55:73" ht="12.75"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</row>
    <row r="81" spans="41:73" ht="12.75" customHeight="1">
      <c r="AO81"/>
      <c r="AS81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</row>
    <row r="82" spans="41:73" ht="12.75">
      <c r="AO82"/>
      <c r="AS82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</row>
    <row r="83" spans="41:73" ht="12.75">
      <c r="AO83"/>
      <c r="AS83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</row>
    <row r="84" spans="41:73" ht="12.75">
      <c r="AO84"/>
      <c r="AS84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</row>
    <row r="85" spans="41:73" ht="12.75">
      <c r="AO85"/>
      <c r="AS85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</row>
    <row r="86" spans="41:73" ht="12.75">
      <c r="AO86"/>
      <c r="AS86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</row>
    <row r="87" spans="41:73" ht="12.75">
      <c r="AO87"/>
      <c r="AS8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</row>
    <row r="88" spans="41:73" ht="12.75">
      <c r="AO88"/>
      <c r="AS88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</row>
    <row r="89" spans="41:73" ht="12.75">
      <c r="AO89"/>
      <c r="AS89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</row>
    <row r="90" spans="41:73" ht="12.75">
      <c r="AO90"/>
      <c r="AS90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</row>
    <row r="91" spans="41:73" ht="12.75">
      <c r="AO91"/>
      <c r="AS91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</row>
    <row r="92" spans="41:73" ht="12.75">
      <c r="AO92"/>
      <c r="AS92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</row>
    <row r="93" spans="41:73" ht="12.75">
      <c r="AO93"/>
      <c r="AS93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</row>
    <row r="94" spans="41:73" ht="12.75">
      <c r="AO94"/>
      <c r="AS94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</row>
    <row r="95" spans="41:73" ht="12.75">
      <c r="AO95"/>
      <c r="AS95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</row>
    <row r="96" spans="41:73" ht="12.75">
      <c r="AO96"/>
      <c r="AS96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</row>
    <row r="97" spans="41:73" ht="12.75">
      <c r="AO97"/>
      <c r="AS9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</row>
    <row r="98" spans="41:73" ht="12.75">
      <c r="AO98"/>
      <c r="AS98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</row>
    <row r="99" spans="41:73" ht="12.75">
      <c r="AO99"/>
      <c r="AS99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</row>
    <row r="100" spans="41:73" ht="12.75">
      <c r="AO100"/>
      <c r="AS100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</row>
    <row r="101" spans="41:73" ht="12.75">
      <c r="AO101"/>
      <c r="AS101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</row>
    <row r="102" spans="41:73" ht="12.75">
      <c r="AO102"/>
      <c r="AS102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</row>
    <row r="103" spans="41:73" ht="12.75">
      <c r="AO103"/>
      <c r="AS103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</row>
    <row r="104" spans="41:73" ht="12.75">
      <c r="AO104"/>
      <c r="AS104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</row>
    <row r="105" spans="41:73" ht="12.75">
      <c r="AO105"/>
      <c r="AS105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</row>
    <row r="106" spans="41:73" ht="12.75">
      <c r="AO106"/>
      <c r="AS106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</row>
    <row r="107" spans="41:73" ht="12.75">
      <c r="AO107"/>
      <c r="AS10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/>
      <c r="BQ107" s="227"/>
      <c r="BR107" s="227"/>
      <c r="BS107" s="227"/>
      <c r="BT107" s="227"/>
      <c r="BU107" s="227"/>
    </row>
    <row r="108" spans="41:73" ht="12.75">
      <c r="AO108"/>
      <c r="AS108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</row>
    <row r="109" spans="41:73" ht="12.75">
      <c r="AO109"/>
      <c r="AS109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</row>
    <row r="110" spans="41:73" ht="12.75">
      <c r="AO110"/>
      <c r="AS110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</row>
    <row r="111" spans="41:73" ht="12.75">
      <c r="AO111"/>
      <c r="AS111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</row>
    <row r="112" spans="41:73" ht="12.75">
      <c r="AO112"/>
      <c r="AS112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</row>
    <row r="113" spans="41:73" ht="12.75">
      <c r="AO113"/>
      <c r="AS113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</row>
    <row r="114" spans="41:73" ht="12.75">
      <c r="AO114"/>
      <c r="AS114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</row>
    <row r="115" spans="41:73" ht="12.75">
      <c r="AO115"/>
      <c r="AS115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</row>
    <row r="116" spans="41:73" ht="12.75">
      <c r="AO116"/>
      <c r="AS116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</row>
    <row r="117" spans="41:73" ht="12.75">
      <c r="AO117"/>
      <c r="AS11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</row>
    <row r="118" spans="41:73" ht="12.75">
      <c r="AO118"/>
      <c r="AS118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</row>
    <row r="119" spans="41:73" ht="12.75">
      <c r="AO119"/>
      <c r="AS119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</row>
    <row r="120" spans="41:73" ht="12.75">
      <c r="AO120"/>
      <c r="AS120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</row>
    <row r="121" spans="41:73" ht="12.75">
      <c r="AO121"/>
      <c r="AS121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</row>
    <row r="122" spans="41:73" ht="12.75">
      <c r="AO122"/>
      <c r="AS122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</row>
    <row r="123" spans="41:73" ht="12.75">
      <c r="AO123"/>
      <c r="AS123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</row>
    <row r="124" spans="41:73" ht="12.75">
      <c r="AO124"/>
      <c r="AS124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</row>
    <row r="125" spans="41:73" ht="12.75">
      <c r="AO125"/>
      <c r="AS125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</row>
    <row r="126" spans="41:73" ht="12.75">
      <c r="AO126"/>
      <c r="AS126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</row>
    <row r="127" spans="41:73" ht="12.75">
      <c r="AO127"/>
      <c r="AS1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</row>
    <row r="128" spans="41:73" ht="12.75">
      <c r="AO128"/>
      <c r="AS128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</row>
    <row r="129" spans="41:73" ht="12.75">
      <c r="AO129"/>
      <c r="AS129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</row>
    <row r="130" spans="41:73" ht="12.75">
      <c r="AO130"/>
      <c r="AS130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</row>
    <row r="131" spans="41:73" ht="12.75">
      <c r="AO131"/>
      <c r="AS131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</row>
    <row r="132" spans="41:73" ht="12.75">
      <c r="AO132"/>
      <c r="AS132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</row>
    <row r="133" spans="41:73" ht="12.75">
      <c r="AO133"/>
      <c r="AS133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</row>
    <row r="134" spans="41:73" ht="12.75">
      <c r="AO134"/>
      <c r="AS134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</row>
    <row r="135" spans="41:73" ht="12.75">
      <c r="AO135"/>
      <c r="AS135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</row>
    <row r="136" spans="41:73" ht="12.75">
      <c r="AO136"/>
      <c r="AS136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</row>
    <row r="137" spans="41:73" ht="12.75">
      <c r="AO137"/>
      <c r="AS13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</row>
    <row r="138" spans="41:73" ht="12.75">
      <c r="AO138"/>
      <c r="AS138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</row>
    <row r="139" spans="41:73" ht="12.75">
      <c r="AO139"/>
      <c r="AS139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</row>
    <row r="140" spans="41:73" ht="12.75">
      <c r="AO140"/>
      <c r="AS140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</row>
    <row r="141" spans="41:73" ht="12.75">
      <c r="AO141"/>
      <c r="AS141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</row>
    <row r="142" spans="41:73" ht="12.75">
      <c r="AO142"/>
      <c r="AS142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</row>
    <row r="143" spans="41:73" ht="12.75">
      <c r="AO143"/>
      <c r="AS143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</row>
    <row r="144" spans="41:73" ht="12.75">
      <c r="AO144"/>
      <c r="AS144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</row>
    <row r="145" spans="41:73" ht="12.75">
      <c r="AO145"/>
      <c r="AS145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</row>
    <row r="146" spans="41:73" ht="12.75">
      <c r="AO146"/>
      <c r="AS146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</row>
    <row r="147" spans="41:73" ht="12.75">
      <c r="AO147"/>
      <c r="AS14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</row>
    <row r="148" spans="41:73" ht="12.75">
      <c r="AO148"/>
      <c r="AS148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</row>
    <row r="149" spans="41:73" ht="12.75">
      <c r="AO149"/>
      <c r="AS149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</row>
    <row r="150" spans="41:73" ht="12.75">
      <c r="AO150"/>
      <c r="AS150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</row>
    <row r="151" spans="41:73" ht="12.75">
      <c r="AO151"/>
      <c r="AS151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</row>
    <row r="152" spans="41:73" ht="12.75">
      <c r="AO152"/>
      <c r="AS152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</row>
    <row r="153" spans="41:73" ht="12.75">
      <c r="AO153"/>
      <c r="AS153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</row>
    <row r="154" spans="41:73" ht="12.75">
      <c r="AO154"/>
      <c r="AS154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</row>
    <row r="155" spans="41:73" ht="12.75">
      <c r="AO155"/>
      <c r="AS155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</row>
    <row r="156" spans="41:73" ht="12.75">
      <c r="AO156"/>
      <c r="AS156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</row>
    <row r="157" spans="41:73" ht="12.75">
      <c r="AO157"/>
      <c r="AS15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27"/>
      <c r="BT157" s="227"/>
      <c r="BU157" s="227"/>
    </row>
    <row r="158" spans="41:73" ht="12.75">
      <c r="AO158"/>
      <c r="AS158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</row>
    <row r="159" spans="41:73" ht="12.75">
      <c r="AO159"/>
      <c r="AS159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227"/>
      <c r="BP159" s="227"/>
      <c r="BQ159" s="227"/>
      <c r="BR159" s="227"/>
      <c r="BS159" s="227"/>
      <c r="BT159" s="227"/>
      <c r="BU159" s="227"/>
    </row>
    <row r="160" spans="41:73" ht="12.75">
      <c r="AO160"/>
      <c r="AS160"/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227"/>
      <c r="BQ160" s="227"/>
      <c r="BR160" s="227"/>
      <c r="BS160" s="227"/>
      <c r="BT160" s="227"/>
      <c r="BU160" s="227"/>
    </row>
    <row r="161" spans="41:73" ht="12.75">
      <c r="AO161"/>
      <c r="AS161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</row>
    <row r="162" spans="41:73" ht="12.75">
      <c r="AO162"/>
      <c r="AS162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</row>
    <row r="163" spans="41:73" ht="12.75">
      <c r="AO163"/>
      <c r="AS163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</row>
    <row r="164" spans="41:73" ht="12.75">
      <c r="AO164"/>
      <c r="AS164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</row>
    <row r="165" spans="41:73" ht="12.75">
      <c r="AO165"/>
      <c r="AS165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7"/>
      <c r="BQ165" s="227"/>
      <c r="BR165" s="227"/>
      <c r="BS165" s="227"/>
      <c r="BT165" s="227"/>
      <c r="BU165" s="227"/>
    </row>
    <row r="166" spans="41:73" ht="12.75">
      <c r="AO166"/>
      <c r="AS166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</row>
    <row r="167" spans="41:73" ht="12.75">
      <c r="AO167"/>
      <c r="AS16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  <c r="BR167" s="227"/>
      <c r="BS167" s="227"/>
      <c r="BT167" s="227"/>
      <c r="BU167" s="227"/>
    </row>
    <row r="168" spans="41:73" ht="12.75">
      <c r="AO168"/>
      <c r="AS168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</row>
    <row r="169" spans="41:73" ht="12.75">
      <c r="AO169"/>
      <c r="AS169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</row>
    <row r="170" spans="41:73" ht="12.75">
      <c r="AO170"/>
      <c r="AS170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</row>
    <row r="171" spans="41:73" ht="12.75">
      <c r="AO171"/>
      <c r="AS171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7"/>
      <c r="BQ171" s="227"/>
      <c r="BR171" s="227"/>
      <c r="BS171" s="227"/>
      <c r="BT171" s="227"/>
      <c r="BU171" s="227"/>
    </row>
    <row r="172" spans="41:73" ht="12.75">
      <c r="AO172"/>
      <c r="AS172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7"/>
      <c r="BR172" s="227"/>
      <c r="BS172" s="227"/>
      <c r="BT172" s="227"/>
      <c r="BU172" s="227"/>
    </row>
    <row r="173" spans="41:73" ht="12.75">
      <c r="AO173"/>
      <c r="AS173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  <c r="BS173" s="227"/>
      <c r="BT173" s="227"/>
      <c r="BU173" s="227"/>
    </row>
    <row r="174" spans="41:73" ht="12.75">
      <c r="AO174"/>
      <c r="AS174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</row>
    <row r="175" spans="41:73" ht="12.75">
      <c r="AO175"/>
      <c r="AS175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</row>
    <row r="176" spans="41:73" ht="12.75">
      <c r="AO176"/>
      <c r="AS176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</row>
    <row r="177" spans="41:73" ht="12.75">
      <c r="AO177"/>
      <c r="AS17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</row>
    <row r="178" spans="41:73" ht="12.75">
      <c r="AO178"/>
      <c r="AS178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</row>
    <row r="179" spans="41:73" ht="12.75">
      <c r="AO179"/>
      <c r="AS179"/>
      <c r="BC179" s="227"/>
      <c r="BD179" s="227"/>
      <c r="BE179" s="227"/>
      <c r="BF179" s="227"/>
      <c r="BG179" s="227"/>
      <c r="BH179" s="227"/>
      <c r="BI179" s="227"/>
      <c r="BJ179" s="227"/>
      <c r="BK179" s="227"/>
      <c r="BL179" s="227"/>
      <c r="BM179" s="227"/>
      <c r="BN179" s="227"/>
      <c r="BO179" s="227"/>
      <c r="BP179" s="227"/>
      <c r="BQ179" s="227"/>
      <c r="BR179" s="227"/>
      <c r="BS179" s="227"/>
      <c r="BT179" s="227"/>
      <c r="BU179" s="227"/>
    </row>
    <row r="180" spans="41:73" ht="12.75">
      <c r="AO180"/>
      <c r="AS180"/>
      <c r="BC180" s="227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  <c r="BN180" s="227"/>
      <c r="BO180" s="227"/>
      <c r="BP180" s="227"/>
      <c r="BQ180" s="227"/>
      <c r="BR180" s="227"/>
      <c r="BS180" s="227"/>
      <c r="BT180" s="227"/>
      <c r="BU180" s="227"/>
    </row>
    <row r="181" spans="41:73" ht="12.75">
      <c r="AO181"/>
      <c r="AS181"/>
      <c r="BC181" s="227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  <c r="BN181" s="227"/>
      <c r="BO181" s="227"/>
      <c r="BP181" s="227"/>
      <c r="BQ181" s="227"/>
      <c r="BR181" s="227"/>
      <c r="BS181" s="227"/>
      <c r="BT181" s="227"/>
      <c r="BU181" s="227"/>
    </row>
    <row r="182" spans="41:73" ht="12.75">
      <c r="AO182"/>
      <c r="AS182"/>
      <c r="BC182" s="227"/>
      <c r="BD182" s="227"/>
      <c r="BE182" s="227"/>
      <c r="BF182" s="227"/>
      <c r="BG182" s="227"/>
      <c r="BH182" s="227"/>
      <c r="BI182" s="227"/>
      <c r="BJ182" s="227"/>
      <c r="BK182" s="227"/>
      <c r="BL182" s="227"/>
      <c r="BM182" s="227"/>
      <c r="BN182" s="227"/>
      <c r="BO182" s="227"/>
      <c r="BP182" s="227"/>
      <c r="BQ182" s="227"/>
      <c r="BR182" s="227"/>
      <c r="BS182" s="227"/>
      <c r="BT182" s="227"/>
      <c r="BU182" s="227"/>
    </row>
    <row r="183" spans="41:73" ht="12.75">
      <c r="AO183"/>
      <c r="AS183"/>
      <c r="BC183" s="227"/>
      <c r="BD183" s="227"/>
      <c r="BE183" s="227"/>
      <c r="BF183" s="227"/>
      <c r="BG183" s="227"/>
      <c r="BH183" s="227"/>
      <c r="BI183" s="227"/>
      <c r="BJ183" s="227"/>
      <c r="BK183" s="227"/>
      <c r="BL183" s="227"/>
      <c r="BM183" s="227"/>
      <c r="BN183" s="227"/>
      <c r="BO183" s="227"/>
      <c r="BP183" s="227"/>
      <c r="BQ183" s="227"/>
      <c r="BR183" s="227"/>
      <c r="BS183" s="227"/>
      <c r="BT183" s="227"/>
      <c r="BU183" s="227"/>
    </row>
    <row r="184" spans="41:73" ht="12.75">
      <c r="AO184"/>
      <c r="AS184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  <c r="BR184" s="227"/>
      <c r="BS184" s="227"/>
      <c r="BT184" s="227"/>
      <c r="BU184" s="227"/>
    </row>
    <row r="185" spans="41:73" ht="12.75">
      <c r="AO185"/>
      <c r="AS185"/>
      <c r="BC185" s="227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  <c r="BN185" s="227"/>
      <c r="BO185" s="227"/>
      <c r="BP185" s="227"/>
      <c r="BQ185" s="227"/>
      <c r="BR185" s="227"/>
      <c r="BS185" s="227"/>
      <c r="BT185" s="227"/>
      <c r="BU185" s="227"/>
    </row>
    <row r="186" spans="41:73" ht="12.75">
      <c r="AO186"/>
      <c r="AS186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</row>
    <row r="187" spans="41:73" ht="12.75">
      <c r="AO187"/>
      <c r="AS18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</row>
    <row r="188" spans="41:73" ht="12.75">
      <c r="AO188"/>
      <c r="AS188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</row>
    <row r="189" spans="41:73" ht="12.75">
      <c r="AO189"/>
      <c r="AS189"/>
      <c r="BC189" s="227"/>
      <c r="BD189" s="227"/>
      <c r="BE189" s="227"/>
      <c r="BF189" s="227"/>
      <c r="BG189" s="227"/>
      <c r="BH189" s="227"/>
      <c r="BI189" s="227"/>
      <c r="BJ189" s="227"/>
      <c r="BK189" s="227"/>
      <c r="BL189" s="227"/>
      <c r="BM189" s="227"/>
      <c r="BN189" s="227"/>
      <c r="BO189" s="227"/>
      <c r="BP189" s="227"/>
      <c r="BQ189" s="227"/>
      <c r="BR189" s="227"/>
      <c r="BS189" s="227"/>
      <c r="BT189" s="227"/>
      <c r="BU189" s="227"/>
    </row>
    <row r="190" spans="41:73" ht="12.75">
      <c r="AO190"/>
      <c r="AS190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</row>
    <row r="191" spans="41:73" ht="12.75">
      <c r="AO191"/>
      <c r="AS191"/>
      <c r="BC191" s="227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</row>
    <row r="192" spans="41:73" ht="12.75">
      <c r="AO192"/>
      <c r="AS192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</row>
    <row r="193" spans="41:73" ht="12.75">
      <c r="AO193"/>
      <c r="AS193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  <c r="BT193" s="227"/>
      <c r="BU193" s="227"/>
    </row>
    <row r="194" spans="41:73" ht="12.75">
      <c r="AO194"/>
      <c r="AS194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</row>
    <row r="195" spans="41:73" ht="12.75">
      <c r="AO195"/>
      <c r="AS195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</row>
    <row r="196" spans="41:73" ht="12.75">
      <c r="AO196"/>
      <c r="AS196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</row>
    <row r="197" spans="41:73" ht="12.75">
      <c r="AO197"/>
      <c r="AS197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  <c r="BR197" s="227"/>
      <c r="BS197" s="227"/>
      <c r="BT197" s="227"/>
      <c r="BU197" s="227"/>
    </row>
    <row r="198" spans="41:73" ht="12.75">
      <c r="AO198"/>
      <c r="AS198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  <c r="BR198" s="227"/>
      <c r="BS198" s="227"/>
      <c r="BT198" s="227"/>
      <c r="BU198" s="227"/>
    </row>
    <row r="199" spans="41:73" ht="12.75">
      <c r="AO199"/>
      <c r="AS199"/>
      <c r="BC199" s="227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  <c r="BN199" s="227"/>
      <c r="BO199" s="227"/>
      <c r="BP199" s="227"/>
      <c r="BQ199" s="227"/>
      <c r="BR199" s="227"/>
      <c r="BS199" s="227"/>
      <c r="BT199" s="227"/>
      <c r="BU199" s="227"/>
    </row>
    <row r="200" spans="41:73" ht="12.75">
      <c r="AO200"/>
      <c r="AS200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  <c r="BN200" s="227"/>
      <c r="BO200" s="227"/>
      <c r="BP200" s="227"/>
      <c r="BQ200" s="227"/>
      <c r="BR200" s="227"/>
      <c r="BS200" s="227"/>
      <c r="BT200" s="227"/>
      <c r="BU200" s="227"/>
    </row>
    <row r="201" spans="41:73" ht="12.75">
      <c r="AO201"/>
      <c r="AS201"/>
      <c r="BC201" s="227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  <c r="BN201" s="227"/>
      <c r="BO201" s="227"/>
      <c r="BP201" s="227"/>
      <c r="BQ201" s="227"/>
      <c r="BR201" s="227"/>
      <c r="BS201" s="227"/>
      <c r="BT201" s="227"/>
      <c r="BU201" s="227"/>
    </row>
    <row r="202" spans="41:73" ht="12.75">
      <c r="AO202"/>
      <c r="AS202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</row>
    <row r="203" spans="41:73" ht="12.75">
      <c r="AO203"/>
      <c r="AS203"/>
      <c r="BC203" s="227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  <c r="BN203" s="227"/>
      <c r="BO203" s="227"/>
      <c r="BP203" s="227"/>
      <c r="BQ203" s="227"/>
      <c r="BR203" s="227"/>
      <c r="BS203" s="227"/>
      <c r="BT203" s="227"/>
      <c r="BU203" s="227"/>
    </row>
    <row r="204" spans="41:73" ht="12.75">
      <c r="AO204"/>
      <c r="AS204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</row>
    <row r="205" spans="41:73" ht="12.75">
      <c r="AO205"/>
      <c r="AS205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</row>
    <row r="206" spans="41:73" ht="12.75">
      <c r="AO206"/>
      <c r="AS206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  <c r="BP206" s="227"/>
      <c r="BQ206" s="227"/>
      <c r="BR206" s="227"/>
      <c r="BS206" s="227"/>
      <c r="BT206" s="227"/>
      <c r="BU206" s="227"/>
    </row>
    <row r="207" spans="41:73" ht="12.75">
      <c r="AO207"/>
      <c r="AS207"/>
      <c r="BC207" s="227"/>
      <c r="BD207" s="227"/>
      <c r="BE207" s="227"/>
      <c r="BF207" s="227"/>
      <c r="BG207" s="227"/>
      <c r="BH207" s="227"/>
      <c r="BI207" s="227"/>
      <c r="BJ207" s="227"/>
      <c r="BK207" s="227"/>
      <c r="BL207" s="227"/>
      <c r="BM207" s="227"/>
      <c r="BN207" s="227"/>
      <c r="BO207" s="227"/>
      <c r="BP207" s="227"/>
      <c r="BQ207" s="227"/>
      <c r="BR207" s="227"/>
      <c r="BS207" s="227"/>
      <c r="BT207" s="227"/>
      <c r="BU207" s="227"/>
    </row>
    <row r="208" spans="41:73" ht="12.75">
      <c r="AO208"/>
      <c r="AS208"/>
      <c r="BC208" s="227"/>
      <c r="BD208" s="227"/>
      <c r="BE208" s="227"/>
      <c r="BF208" s="227"/>
      <c r="BG208" s="227"/>
      <c r="BH208" s="227"/>
      <c r="BI208" s="227"/>
      <c r="BJ208" s="227"/>
      <c r="BK208" s="227"/>
      <c r="BL208" s="227"/>
      <c r="BM208" s="227"/>
      <c r="BN208" s="227"/>
      <c r="BO208" s="227"/>
      <c r="BP208" s="227"/>
      <c r="BQ208" s="227"/>
      <c r="BR208" s="227"/>
      <c r="BS208" s="227"/>
      <c r="BT208" s="227"/>
      <c r="BU208" s="227"/>
    </row>
    <row r="209" spans="41:73" ht="12.75">
      <c r="AO209"/>
      <c r="AS209"/>
      <c r="BC209" s="227"/>
      <c r="BD209" s="227"/>
      <c r="BE209" s="227"/>
      <c r="BF209" s="227"/>
      <c r="BG209" s="227"/>
      <c r="BH209" s="227"/>
      <c r="BI209" s="227"/>
      <c r="BJ209" s="227"/>
      <c r="BK209" s="227"/>
      <c r="BL209" s="227"/>
      <c r="BM209" s="227"/>
      <c r="BN209" s="227"/>
      <c r="BO209" s="227"/>
      <c r="BP209" s="227"/>
      <c r="BQ209" s="227"/>
      <c r="BR209" s="227"/>
      <c r="BS209" s="227"/>
      <c r="BT209" s="227"/>
      <c r="BU209" s="227"/>
    </row>
    <row r="210" spans="41:73" ht="12.75">
      <c r="AO210"/>
      <c r="AS210"/>
      <c r="BC210" s="227"/>
      <c r="BD210" s="227"/>
      <c r="BE210" s="227"/>
      <c r="BF210" s="227"/>
      <c r="BG210" s="227"/>
      <c r="BH210" s="227"/>
      <c r="BI210" s="227"/>
      <c r="BJ210" s="227"/>
      <c r="BK210" s="227"/>
      <c r="BL210" s="227"/>
      <c r="BM210" s="227"/>
      <c r="BN210" s="227"/>
      <c r="BO210" s="227"/>
      <c r="BP210" s="227"/>
      <c r="BQ210" s="227"/>
      <c r="BR210" s="227"/>
      <c r="BS210" s="227"/>
      <c r="BT210" s="227"/>
      <c r="BU210" s="227"/>
    </row>
    <row r="211" spans="41:73" ht="12.75">
      <c r="AO211"/>
      <c r="AS211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</row>
    <row r="212" spans="41:73" ht="12.75">
      <c r="AO212"/>
      <c r="AS212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  <c r="BR212" s="227"/>
      <c r="BS212" s="227"/>
      <c r="BT212" s="227"/>
      <c r="BU212" s="227"/>
    </row>
    <row r="213" spans="41:73" ht="12.75">
      <c r="AO213"/>
      <c r="AS213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</row>
    <row r="214" spans="41:73" ht="12.75">
      <c r="AO214"/>
      <c r="AS214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</row>
    <row r="215" spans="41:73" ht="12.75">
      <c r="AO215"/>
      <c r="AS215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</row>
    <row r="216" spans="41:73" ht="12.75">
      <c r="AO216"/>
      <c r="AS216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</row>
    <row r="217" spans="41:73" ht="12.75">
      <c r="AO217"/>
      <c r="AS21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</row>
    <row r="218" spans="41:73" ht="12.75">
      <c r="AO218"/>
      <c r="AS218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</row>
    <row r="219" spans="41:73" ht="12.75">
      <c r="AO219"/>
      <c r="AS219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</row>
    <row r="220" spans="41:73" ht="12.75">
      <c r="AO220"/>
      <c r="AS220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</row>
    <row r="221" spans="41:73" ht="12.75">
      <c r="AO221"/>
      <c r="AS221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</row>
    <row r="222" spans="41:73" ht="12.75">
      <c r="AO222"/>
      <c r="AS222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  <c r="BN222" s="227"/>
      <c r="BO222" s="227"/>
      <c r="BP222" s="227"/>
      <c r="BQ222" s="227"/>
      <c r="BR222" s="227"/>
      <c r="BS222" s="227"/>
      <c r="BT222" s="227"/>
      <c r="BU222" s="227"/>
    </row>
    <row r="223" spans="41:73" ht="12.75">
      <c r="AO223"/>
      <c r="AS223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  <c r="BR223" s="227"/>
      <c r="BS223" s="227"/>
      <c r="BT223" s="227"/>
      <c r="BU223" s="227"/>
    </row>
    <row r="224" spans="41:73" ht="12.75">
      <c r="AO224"/>
      <c r="AS224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  <c r="BR224" s="227"/>
      <c r="BS224" s="227"/>
      <c r="BT224" s="227"/>
      <c r="BU224" s="227"/>
    </row>
    <row r="225" spans="41:73" ht="12.75">
      <c r="AO225"/>
      <c r="AS225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</row>
    <row r="226" spans="41:73" ht="12.75">
      <c r="AO226"/>
      <c r="AS226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</row>
    <row r="227" spans="41:73" ht="12.75">
      <c r="AO227"/>
      <c r="AS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</row>
    <row r="228" spans="41:73" ht="12.75">
      <c r="AO228"/>
      <c r="AS228"/>
      <c r="BC228" s="227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  <c r="BR228" s="227"/>
      <c r="BS228" s="227"/>
      <c r="BT228" s="227"/>
      <c r="BU228" s="227"/>
    </row>
    <row r="229" spans="41:73" ht="12.75">
      <c r="AO229"/>
      <c r="AS229"/>
      <c r="BC229" s="227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  <c r="BR229" s="227"/>
      <c r="BS229" s="227"/>
      <c r="BT229" s="227"/>
      <c r="BU229" s="227"/>
    </row>
    <row r="230" spans="41:73" ht="12.75">
      <c r="AO230"/>
      <c r="AS230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</row>
    <row r="231" spans="41:73" ht="12.75">
      <c r="AO231"/>
      <c r="AS231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</row>
    <row r="232" spans="41:73" ht="12.75">
      <c r="AO232"/>
      <c r="AS232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</row>
    <row r="233" spans="41:73" ht="12.75">
      <c r="AO233"/>
      <c r="AS233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7"/>
      <c r="BQ233" s="227"/>
      <c r="BR233" s="227"/>
      <c r="BS233" s="227"/>
      <c r="BT233" s="227"/>
      <c r="BU233" s="227"/>
    </row>
    <row r="234" spans="41:73" ht="12.75">
      <c r="AO234"/>
      <c r="AS234"/>
      <c r="BC234" s="227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  <c r="BN234" s="227"/>
      <c r="BO234" s="227"/>
      <c r="BP234" s="227"/>
      <c r="BQ234" s="227"/>
      <c r="BR234" s="227"/>
      <c r="BS234" s="227"/>
      <c r="BT234" s="227"/>
      <c r="BU234" s="227"/>
    </row>
    <row r="235" spans="41:73" ht="12.75">
      <c r="AO235"/>
      <c r="AS235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</row>
    <row r="236" spans="41:73" ht="12.75">
      <c r="AO236"/>
      <c r="AS236"/>
      <c r="BC236" s="227"/>
      <c r="BD236" s="227"/>
      <c r="BE236" s="227"/>
      <c r="BF236" s="227"/>
      <c r="BG236" s="227"/>
      <c r="BH236" s="227"/>
      <c r="BI236" s="227"/>
      <c r="BJ236" s="227"/>
      <c r="BK236" s="227"/>
      <c r="BL236" s="227"/>
      <c r="BM236" s="227"/>
      <c r="BN236" s="227"/>
      <c r="BO236" s="227"/>
      <c r="BP236" s="227"/>
      <c r="BQ236" s="227"/>
      <c r="BR236" s="227"/>
      <c r="BS236" s="227"/>
      <c r="BT236" s="227"/>
      <c r="BU236" s="227"/>
    </row>
    <row r="237" spans="41:73" ht="12.75">
      <c r="AO237"/>
      <c r="AS23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  <c r="BR237" s="227"/>
      <c r="BS237" s="227"/>
      <c r="BT237" s="227"/>
      <c r="BU237" s="227"/>
    </row>
    <row r="238" spans="41:73" ht="12.75">
      <c r="AO238"/>
      <c r="AS238"/>
      <c r="BC238" s="227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  <c r="BN238" s="227"/>
      <c r="BO238" s="227"/>
      <c r="BP238" s="227"/>
      <c r="BQ238" s="227"/>
      <c r="BR238" s="227"/>
      <c r="BS238" s="227"/>
      <c r="BT238" s="227"/>
      <c r="BU238" s="227"/>
    </row>
    <row r="239" spans="41:73" ht="12.75">
      <c r="AO239"/>
      <c r="AS239"/>
      <c r="BC239" s="227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  <c r="BR239" s="227"/>
      <c r="BS239" s="227"/>
      <c r="BT239" s="227"/>
      <c r="BU239" s="227"/>
    </row>
    <row r="240" spans="41:73" ht="12.75">
      <c r="AO240"/>
      <c r="AS240"/>
      <c r="BC240" s="227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  <c r="BR240" s="227"/>
      <c r="BS240" s="227"/>
      <c r="BT240" s="227"/>
      <c r="BU240" s="227"/>
    </row>
    <row r="241" spans="41:73" ht="12.75">
      <c r="AO241"/>
      <c r="AS241"/>
      <c r="BC241" s="227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</row>
    <row r="242" spans="41:73" ht="12.75">
      <c r="AO242"/>
      <c r="AS242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27"/>
      <c r="BU242" s="227"/>
    </row>
    <row r="243" spans="41:73" ht="12.75">
      <c r="AO243"/>
      <c r="AS243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27"/>
      <c r="BU243" s="227"/>
    </row>
    <row r="244" spans="41:73" ht="12.75">
      <c r="AO244"/>
      <c r="AS244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</row>
    <row r="245" spans="41:73" ht="12.75">
      <c r="AO245"/>
      <c r="AS245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</row>
    <row r="246" spans="41:73" ht="12.75">
      <c r="AO246"/>
      <c r="AS246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</row>
    <row r="247" spans="41:73" ht="12.75">
      <c r="AO247"/>
      <c r="AS24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  <c r="BR247" s="227"/>
      <c r="BS247" s="227"/>
      <c r="BT247" s="227"/>
      <c r="BU247" s="227"/>
    </row>
    <row r="248" spans="41:73" ht="12.75">
      <c r="AO248"/>
      <c r="AS248"/>
      <c r="BC248" s="227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  <c r="BN248" s="227"/>
      <c r="BO248" s="227"/>
      <c r="BP248" s="227"/>
      <c r="BQ248" s="227"/>
      <c r="BR248" s="227"/>
      <c r="BS248" s="227"/>
      <c r="BT248" s="227"/>
      <c r="BU248" s="227"/>
    </row>
    <row r="249" spans="41:73" ht="12.75">
      <c r="AO249"/>
      <c r="AS249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7"/>
      <c r="BQ249" s="227"/>
      <c r="BR249" s="227"/>
      <c r="BS249" s="227"/>
      <c r="BT249" s="227"/>
      <c r="BU249" s="227"/>
    </row>
    <row r="250" spans="41:73" ht="12.75">
      <c r="AO250"/>
      <c r="AS250"/>
      <c r="BC250" s="227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  <c r="BN250" s="227"/>
      <c r="BO250" s="227"/>
      <c r="BP250" s="227"/>
      <c r="BQ250" s="227"/>
      <c r="BR250" s="227"/>
      <c r="BS250" s="227"/>
      <c r="BT250" s="227"/>
      <c r="BU250" s="227"/>
    </row>
    <row r="251" spans="41:73" ht="12.75">
      <c r="AO251"/>
      <c r="AS251"/>
      <c r="BC251" s="227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  <c r="BN251" s="227"/>
      <c r="BO251" s="227"/>
      <c r="BP251" s="227"/>
      <c r="BQ251" s="227"/>
      <c r="BR251" s="227"/>
      <c r="BS251" s="227"/>
      <c r="BT251" s="227"/>
      <c r="BU251" s="227"/>
    </row>
    <row r="252" spans="41:73" ht="12.75">
      <c r="AO252"/>
      <c r="AS252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</row>
    <row r="253" spans="41:73" ht="12.75">
      <c r="AO253"/>
      <c r="AS253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</row>
    <row r="254" spans="41:73" ht="12.75">
      <c r="AO254"/>
      <c r="AS254"/>
      <c r="BC254" s="227"/>
      <c r="BD254" s="227"/>
      <c r="BE254" s="227"/>
      <c r="BF254" s="227"/>
      <c r="BG254" s="227"/>
      <c r="BH254" s="227"/>
      <c r="BI254" s="227"/>
      <c r="BJ254" s="227"/>
      <c r="BK254" s="227"/>
      <c r="BL254" s="227"/>
      <c r="BM254" s="227"/>
      <c r="BN254" s="227"/>
      <c r="BO254" s="227"/>
      <c r="BP254" s="227"/>
      <c r="BQ254" s="227"/>
      <c r="BR254" s="227"/>
      <c r="BS254" s="227"/>
      <c r="BT254" s="227"/>
      <c r="BU254" s="227"/>
    </row>
    <row r="255" spans="41:73" ht="12.75">
      <c r="AO255"/>
      <c r="AS255"/>
      <c r="BC255" s="227"/>
      <c r="BD255" s="227"/>
      <c r="BE255" s="227"/>
      <c r="BF255" s="227"/>
      <c r="BG255" s="227"/>
      <c r="BH255" s="227"/>
      <c r="BI255" s="227"/>
      <c r="BJ255" s="227"/>
      <c r="BK255" s="227"/>
      <c r="BL255" s="227"/>
      <c r="BM255" s="227"/>
      <c r="BN255" s="227"/>
      <c r="BO255" s="227"/>
      <c r="BP255" s="227"/>
      <c r="BQ255" s="227"/>
      <c r="BR255" s="227"/>
      <c r="BS255" s="227"/>
      <c r="BT255" s="227"/>
      <c r="BU255" s="227"/>
    </row>
    <row r="256" spans="41:73" ht="12.75">
      <c r="AO256"/>
      <c r="AS256"/>
      <c r="BC256" s="227"/>
      <c r="BD256" s="227"/>
      <c r="BE256" s="227"/>
      <c r="BF256" s="227"/>
      <c r="BG256" s="227"/>
      <c r="BH256" s="227"/>
      <c r="BI256" s="227"/>
      <c r="BJ256" s="227"/>
      <c r="BK256" s="227"/>
      <c r="BL256" s="227"/>
      <c r="BM256" s="227"/>
      <c r="BN256" s="227"/>
      <c r="BO256" s="227"/>
      <c r="BP256" s="227"/>
      <c r="BQ256" s="227"/>
      <c r="BR256" s="227"/>
      <c r="BS256" s="227"/>
      <c r="BT256" s="227"/>
      <c r="BU256" s="227"/>
    </row>
    <row r="257" spans="41:73" ht="12.75">
      <c r="AO257"/>
      <c r="AS257"/>
      <c r="BC257" s="227"/>
      <c r="BD257" s="227"/>
      <c r="BE257" s="227"/>
      <c r="BF257" s="227"/>
      <c r="BG257" s="227"/>
      <c r="BH257" s="227"/>
      <c r="BI257" s="227"/>
      <c r="BJ257" s="227"/>
      <c r="BK257" s="227"/>
      <c r="BL257" s="227"/>
      <c r="BM257" s="227"/>
      <c r="BN257" s="227"/>
      <c r="BO257" s="227"/>
      <c r="BP257" s="227"/>
      <c r="BQ257" s="227"/>
      <c r="BR257" s="227"/>
      <c r="BS257" s="227"/>
      <c r="BT257" s="227"/>
      <c r="BU257" s="227"/>
    </row>
    <row r="258" spans="41:73" ht="12.75">
      <c r="AO258"/>
      <c r="AS258"/>
      <c r="BC258" s="227"/>
      <c r="BD258" s="227"/>
      <c r="BE258" s="227"/>
      <c r="BF258" s="227"/>
      <c r="BG258" s="227"/>
      <c r="BH258" s="227"/>
      <c r="BI258" s="227"/>
      <c r="BJ258" s="227"/>
      <c r="BK258" s="227"/>
      <c r="BL258" s="227"/>
      <c r="BM258" s="227"/>
      <c r="BN258" s="227"/>
      <c r="BO258" s="227"/>
      <c r="BP258" s="227"/>
      <c r="BQ258" s="227"/>
      <c r="BR258" s="227"/>
      <c r="BS258" s="227"/>
      <c r="BT258" s="227"/>
      <c r="BU258" s="227"/>
    </row>
    <row r="259" spans="41:73" ht="12.75">
      <c r="AO259"/>
      <c r="AS259"/>
      <c r="BC259" s="227"/>
      <c r="BD259" s="227"/>
      <c r="BE259" s="227"/>
      <c r="BF259" s="227"/>
      <c r="BG259" s="227"/>
      <c r="BH259" s="227"/>
      <c r="BI259" s="227"/>
      <c r="BJ259" s="227"/>
      <c r="BK259" s="227"/>
      <c r="BL259" s="227"/>
      <c r="BM259" s="227"/>
      <c r="BN259" s="227"/>
      <c r="BO259" s="227"/>
      <c r="BP259" s="227"/>
      <c r="BQ259" s="227"/>
      <c r="BR259" s="227"/>
      <c r="BS259" s="227"/>
      <c r="BT259" s="227"/>
      <c r="BU259" s="227"/>
    </row>
    <row r="260" spans="41:73" ht="12.75">
      <c r="AO260"/>
      <c r="AS260"/>
      <c r="BC260" s="227"/>
      <c r="BD260" s="227"/>
      <c r="BE260" s="227"/>
      <c r="BF260" s="227"/>
      <c r="BG260" s="227"/>
      <c r="BH260" s="227"/>
      <c r="BI260" s="227"/>
      <c r="BJ260" s="227"/>
      <c r="BK260" s="227"/>
      <c r="BL260" s="227"/>
      <c r="BM260" s="227"/>
      <c r="BN260" s="227"/>
      <c r="BO260" s="227"/>
      <c r="BP260" s="227"/>
      <c r="BQ260" s="227"/>
      <c r="BR260" s="227"/>
      <c r="BS260" s="227"/>
      <c r="BT260" s="227"/>
      <c r="BU260" s="227"/>
    </row>
    <row r="261" spans="41:73" ht="12.75">
      <c r="AO261"/>
      <c r="AS261"/>
      <c r="BC261" s="227"/>
      <c r="BD261" s="227"/>
      <c r="BE261" s="227"/>
      <c r="BF261" s="227"/>
      <c r="BG261" s="227"/>
      <c r="BH261" s="227"/>
      <c r="BI261" s="227"/>
      <c r="BJ261" s="227"/>
      <c r="BK261" s="227"/>
      <c r="BL261" s="227"/>
      <c r="BM261" s="227"/>
      <c r="BN261" s="227"/>
      <c r="BO261" s="227"/>
      <c r="BP261" s="227"/>
      <c r="BQ261" s="227"/>
      <c r="BR261" s="227"/>
      <c r="BS261" s="227"/>
      <c r="BT261" s="227"/>
      <c r="BU261" s="227"/>
    </row>
    <row r="262" spans="41:73" ht="12.75">
      <c r="AO262"/>
      <c r="AS262"/>
      <c r="BC262" s="227"/>
      <c r="BD262" s="227"/>
      <c r="BE262" s="227"/>
      <c r="BF262" s="227"/>
      <c r="BG262" s="227"/>
      <c r="BH262" s="227"/>
      <c r="BI262" s="227"/>
      <c r="BJ262" s="227"/>
      <c r="BK262" s="227"/>
      <c r="BL262" s="227"/>
      <c r="BM262" s="227"/>
      <c r="BN262" s="227"/>
      <c r="BO262" s="227"/>
      <c r="BP262" s="227"/>
      <c r="BQ262" s="227"/>
      <c r="BR262" s="227"/>
      <c r="BS262" s="227"/>
      <c r="BT262" s="227"/>
      <c r="BU262" s="227"/>
    </row>
    <row r="263" spans="41:73" ht="12.75">
      <c r="AO263"/>
      <c r="AS263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  <c r="BN263" s="227"/>
      <c r="BO263" s="227"/>
      <c r="BP263" s="227"/>
      <c r="BQ263" s="227"/>
      <c r="BR263" s="227"/>
      <c r="BS263" s="227"/>
      <c r="BT263" s="227"/>
      <c r="BU263" s="227"/>
    </row>
    <row r="264" spans="41:73" ht="12.75">
      <c r="AO264"/>
      <c r="AS264"/>
      <c r="BC264" s="227"/>
      <c r="BD264" s="227"/>
      <c r="BE264" s="227"/>
      <c r="BF264" s="227"/>
      <c r="BG264" s="227"/>
      <c r="BH264" s="227"/>
      <c r="BI264" s="227"/>
      <c r="BJ264" s="227"/>
      <c r="BK264" s="227"/>
      <c r="BL264" s="227"/>
      <c r="BM264" s="227"/>
      <c r="BN264" s="227"/>
      <c r="BO264" s="227"/>
      <c r="BP264" s="227"/>
      <c r="BQ264" s="227"/>
      <c r="BR264" s="227"/>
      <c r="BS264" s="227"/>
      <c r="BT264" s="227"/>
      <c r="BU264" s="227"/>
    </row>
    <row r="265" spans="41:73" ht="12.75">
      <c r="AO265"/>
      <c r="AS265"/>
      <c r="BC265" s="227"/>
      <c r="BD265" s="227"/>
      <c r="BE265" s="227"/>
      <c r="BF265" s="227"/>
      <c r="BG265" s="227"/>
      <c r="BH265" s="227"/>
      <c r="BI265" s="227"/>
      <c r="BJ265" s="227"/>
      <c r="BK265" s="227"/>
      <c r="BL265" s="227"/>
      <c r="BM265" s="227"/>
      <c r="BN265" s="227"/>
      <c r="BO265" s="227"/>
      <c r="BP265" s="227"/>
      <c r="BQ265" s="227"/>
      <c r="BR265" s="227"/>
      <c r="BS265" s="227"/>
      <c r="BT265" s="227"/>
      <c r="BU265" s="227"/>
    </row>
    <row r="266" spans="41:73" ht="12.75">
      <c r="AO266"/>
      <c r="AS266"/>
      <c r="BC266" s="227"/>
      <c r="BD266" s="227"/>
      <c r="BE266" s="227"/>
      <c r="BF266" s="227"/>
      <c r="BG266" s="227"/>
      <c r="BH266" s="227"/>
      <c r="BI266" s="227"/>
      <c r="BJ266" s="227"/>
      <c r="BK266" s="227"/>
      <c r="BL266" s="227"/>
      <c r="BM266" s="227"/>
      <c r="BN266" s="227"/>
      <c r="BO266" s="227"/>
      <c r="BP266" s="227"/>
      <c r="BQ266" s="227"/>
      <c r="BR266" s="227"/>
      <c r="BS266" s="227"/>
      <c r="BT266" s="227"/>
      <c r="BU266" s="227"/>
    </row>
    <row r="267" spans="41:73" ht="12.75">
      <c r="AO267"/>
      <c r="AS267"/>
      <c r="BC267" s="227"/>
      <c r="BD267" s="227"/>
      <c r="BE267" s="227"/>
      <c r="BF267" s="227"/>
      <c r="BG267" s="227"/>
      <c r="BH267" s="227"/>
      <c r="BI267" s="227"/>
      <c r="BJ267" s="227"/>
      <c r="BK267" s="227"/>
      <c r="BL267" s="227"/>
      <c r="BM267" s="227"/>
      <c r="BN267" s="227"/>
      <c r="BO267" s="227"/>
      <c r="BP267" s="227"/>
      <c r="BQ267" s="227"/>
      <c r="BR267" s="227"/>
      <c r="BS267" s="227"/>
      <c r="BT267" s="227"/>
      <c r="BU267" s="227"/>
    </row>
    <row r="268" spans="41:73" ht="12.75">
      <c r="AO268"/>
      <c r="AS268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</row>
    <row r="269" spans="41:73" ht="12.75">
      <c r="AO269"/>
      <c r="AS269"/>
      <c r="BC269" s="227"/>
      <c r="BD269" s="227"/>
      <c r="BE269" s="227"/>
      <c r="BF269" s="227"/>
      <c r="BG269" s="227"/>
      <c r="BH269" s="227"/>
      <c r="BI269" s="227"/>
      <c r="BJ269" s="227"/>
      <c r="BK269" s="227"/>
      <c r="BL269" s="227"/>
      <c r="BM269" s="227"/>
      <c r="BN269" s="227"/>
      <c r="BO269" s="227"/>
      <c r="BP269" s="227"/>
      <c r="BQ269" s="227"/>
      <c r="BR269" s="227"/>
      <c r="BS269" s="227"/>
      <c r="BT269" s="227"/>
      <c r="BU269" s="227"/>
    </row>
    <row r="270" spans="41:73" ht="12.75">
      <c r="AO270"/>
      <c r="AS270"/>
      <c r="BC270" s="227"/>
      <c r="BD270" s="227"/>
      <c r="BE270" s="227"/>
      <c r="BF270" s="227"/>
      <c r="BG270" s="227"/>
      <c r="BH270" s="227"/>
      <c r="BI270" s="227"/>
      <c r="BJ270" s="227"/>
      <c r="BK270" s="227"/>
      <c r="BL270" s="227"/>
      <c r="BM270" s="227"/>
      <c r="BN270" s="227"/>
      <c r="BO270" s="227"/>
      <c r="BP270" s="227"/>
      <c r="BQ270" s="227"/>
      <c r="BR270" s="227"/>
      <c r="BS270" s="227"/>
      <c r="BT270" s="227"/>
      <c r="BU270" s="227"/>
    </row>
    <row r="271" spans="41:73" ht="12.75">
      <c r="AO271"/>
      <c r="AS271"/>
      <c r="BC271" s="227"/>
      <c r="BD271" s="227"/>
      <c r="BE271" s="227"/>
      <c r="BF271" s="227"/>
      <c r="BG271" s="227"/>
      <c r="BH271" s="227"/>
      <c r="BI271" s="227"/>
      <c r="BJ271" s="227"/>
      <c r="BK271" s="227"/>
      <c r="BL271" s="227"/>
      <c r="BM271" s="227"/>
      <c r="BN271" s="227"/>
      <c r="BO271" s="227"/>
      <c r="BP271" s="227"/>
      <c r="BQ271" s="227"/>
      <c r="BR271" s="227"/>
      <c r="BS271" s="227"/>
      <c r="BT271" s="227"/>
      <c r="BU271" s="227"/>
    </row>
    <row r="272" spans="41:73" ht="12.75">
      <c r="AO272"/>
      <c r="AS272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  <c r="BR272" s="227"/>
      <c r="BS272" s="227"/>
      <c r="BT272" s="227"/>
      <c r="BU272" s="227"/>
    </row>
    <row r="273" spans="41:73" ht="12.75">
      <c r="AO273"/>
      <c r="AS273"/>
      <c r="BC273" s="227"/>
      <c r="BD273" s="227"/>
      <c r="BE273" s="227"/>
      <c r="BF273" s="227"/>
      <c r="BG273" s="227"/>
      <c r="BH273" s="227"/>
      <c r="BI273" s="227"/>
      <c r="BJ273" s="227"/>
      <c r="BK273" s="227"/>
      <c r="BL273" s="227"/>
      <c r="BM273" s="227"/>
      <c r="BN273" s="227"/>
      <c r="BO273" s="227"/>
      <c r="BP273" s="227"/>
      <c r="BQ273" s="227"/>
      <c r="BR273" s="227"/>
      <c r="BS273" s="227"/>
      <c r="BT273" s="227"/>
      <c r="BU273" s="227"/>
    </row>
    <row r="274" spans="41:73" ht="12.75">
      <c r="AO274"/>
      <c r="AS274"/>
      <c r="BC274" s="227"/>
      <c r="BD274" s="227"/>
      <c r="BE274" s="227"/>
      <c r="BF274" s="227"/>
      <c r="BG274" s="227"/>
      <c r="BH274" s="227"/>
      <c r="BI274" s="227"/>
      <c r="BJ274" s="227"/>
      <c r="BK274" s="227"/>
      <c r="BL274" s="227"/>
      <c r="BM274" s="227"/>
      <c r="BN274" s="227"/>
      <c r="BO274" s="227"/>
      <c r="BP274" s="227"/>
      <c r="BQ274" s="227"/>
      <c r="BR274" s="227"/>
      <c r="BS274" s="227"/>
      <c r="BT274" s="227"/>
      <c r="BU274" s="227"/>
    </row>
    <row r="275" spans="41:73" ht="12.75">
      <c r="AO275"/>
      <c r="AS275"/>
      <c r="BC275" s="227"/>
      <c r="BD275" s="227"/>
      <c r="BE275" s="227"/>
      <c r="BF275" s="227"/>
      <c r="BG275" s="227"/>
      <c r="BH275" s="227"/>
      <c r="BI275" s="227"/>
      <c r="BJ275" s="227"/>
      <c r="BK275" s="227"/>
      <c r="BL275" s="227"/>
      <c r="BM275" s="227"/>
      <c r="BN275" s="227"/>
      <c r="BO275" s="227"/>
      <c r="BP275" s="227"/>
      <c r="BQ275" s="227"/>
      <c r="BR275" s="227"/>
      <c r="BS275" s="227"/>
      <c r="BT275" s="227"/>
      <c r="BU275" s="227"/>
    </row>
    <row r="276" spans="41:73" ht="12.75">
      <c r="AO276"/>
      <c r="AS276"/>
      <c r="BC276" s="227"/>
      <c r="BD276" s="227"/>
      <c r="BE276" s="227"/>
      <c r="BF276" s="227"/>
      <c r="BG276" s="227"/>
      <c r="BH276" s="227"/>
      <c r="BI276" s="227"/>
      <c r="BJ276" s="227"/>
      <c r="BK276" s="227"/>
      <c r="BL276" s="227"/>
      <c r="BM276" s="227"/>
      <c r="BN276" s="227"/>
      <c r="BO276" s="227"/>
      <c r="BP276" s="227"/>
      <c r="BQ276" s="227"/>
      <c r="BR276" s="227"/>
      <c r="BS276" s="227"/>
      <c r="BT276" s="227"/>
      <c r="BU276" s="227"/>
    </row>
    <row r="277" spans="41:73" ht="12.75">
      <c r="AO277"/>
      <c r="AS277"/>
      <c r="BC277" s="227"/>
      <c r="BD277" s="227"/>
      <c r="BE277" s="227"/>
      <c r="BF277" s="227"/>
      <c r="BG277" s="227"/>
      <c r="BH277" s="227"/>
      <c r="BI277" s="227"/>
      <c r="BJ277" s="227"/>
      <c r="BK277" s="227"/>
      <c r="BL277" s="227"/>
      <c r="BM277" s="227"/>
      <c r="BN277" s="227"/>
      <c r="BO277" s="227"/>
      <c r="BP277" s="227"/>
      <c r="BQ277" s="227"/>
      <c r="BR277" s="227"/>
      <c r="BS277" s="227"/>
      <c r="BT277" s="227"/>
      <c r="BU277" s="227"/>
    </row>
    <row r="278" spans="41:73" ht="12.75">
      <c r="AO278"/>
      <c r="AS278"/>
      <c r="BC278" s="227"/>
      <c r="BD278" s="227"/>
      <c r="BE278" s="227"/>
      <c r="BF278" s="227"/>
      <c r="BG278" s="227"/>
      <c r="BH278" s="227"/>
      <c r="BI278" s="227"/>
      <c r="BJ278" s="227"/>
      <c r="BK278" s="227"/>
      <c r="BL278" s="227"/>
      <c r="BM278" s="227"/>
      <c r="BN278" s="227"/>
      <c r="BO278" s="227"/>
      <c r="BP278" s="227"/>
      <c r="BQ278" s="227"/>
      <c r="BR278" s="227"/>
      <c r="BS278" s="227"/>
      <c r="BT278" s="227"/>
      <c r="BU278" s="227"/>
    </row>
    <row r="279" spans="41:73" ht="12.75">
      <c r="AO279"/>
      <c r="AS279"/>
      <c r="BC279" s="227"/>
      <c r="BD279" s="227"/>
      <c r="BE279" s="227"/>
      <c r="BF279" s="227"/>
      <c r="BG279" s="227"/>
      <c r="BH279" s="227"/>
      <c r="BI279" s="227"/>
      <c r="BJ279" s="227"/>
      <c r="BK279" s="227"/>
      <c r="BL279" s="227"/>
      <c r="BM279" s="227"/>
      <c r="BN279" s="227"/>
      <c r="BO279" s="227"/>
      <c r="BP279" s="227"/>
      <c r="BQ279" s="227"/>
      <c r="BR279" s="227"/>
      <c r="BS279" s="227"/>
      <c r="BT279" s="227"/>
      <c r="BU279" s="227"/>
    </row>
    <row r="280" spans="41:73" ht="12.75">
      <c r="AO280"/>
      <c r="AS280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  <c r="BN280" s="227"/>
      <c r="BO280" s="227"/>
      <c r="BP280" s="227"/>
      <c r="BQ280" s="227"/>
      <c r="BR280" s="227"/>
      <c r="BS280" s="227"/>
      <c r="BT280" s="227"/>
      <c r="BU280" s="227"/>
    </row>
    <row r="281" spans="41:73" ht="12.75">
      <c r="AO281"/>
      <c r="AS281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</row>
    <row r="282" spans="41:73" ht="12.75">
      <c r="AO282"/>
      <c r="AS282"/>
      <c r="BC282" s="227"/>
      <c r="BD282" s="227"/>
      <c r="BE282" s="227"/>
      <c r="BF282" s="227"/>
      <c r="BG282" s="227"/>
      <c r="BH282" s="227"/>
      <c r="BI282" s="227"/>
      <c r="BJ282" s="227"/>
      <c r="BK282" s="227"/>
      <c r="BL282" s="227"/>
      <c r="BM282" s="227"/>
      <c r="BN282" s="227"/>
      <c r="BO282" s="227"/>
      <c r="BP282" s="227"/>
      <c r="BQ282" s="227"/>
      <c r="BR282" s="227"/>
      <c r="BS282" s="227"/>
      <c r="BT282" s="227"/>
      <c r="BU282" s="227"/>
    </row>
    <row r="283" spans="41:73" ht="12.75">
      <c r="AO283"/>
      <c r="AS283"/>
      <c r="BC283" s="227"/>
      <c r="BD283" s="227"/>
      <c r="BE283" s="227"/>
      <c r="BF283" s="227"/>
      <c r="BG283" s="227"/>
      <c r="BH283" s="227"/>
      <c r="BI283" s="227"/>
      <c r="BJ283" s="227"/>
      <c r="BK283" s="227"/>
      <c r="BL283" s="227"/>
      <c r="BM283" s="227"/>
      <c r="BN283" s="227"/>
      <c r="BO283" s="227"/>
      <c r="BP283" s="227"/>
      <c r="BQ283" s="227"/>
      <c r="BR283" s="227"/>
      <c r="BS283" s="227"/>
      <c r="BT283" s="227"/>
      <c r="BU283" s="227"/>
    </row>
    <row r="284" spans="41:73" ht="12.75">
      <c r="AO284"/>
      <c r="AS284"/>
      <c r="BC284" s="227"/>
      <c r="BD284" s="227"/>
      <c r="BE284" s="227"/>
      <c r="BF284" s="227"/>
      <c r="BG284" s="227"/>
      <c r="BH284" s="227"/>
      <c r="BI284" s="227"/>
      <c r="BJ284" s="227"/>
      <c r="BK284" s="227"/>
      <c r="BL284" s="227"/>
      <c r="BM284" s="227"/>
      <c r="BN284" s="227"/>
      <c r="BO284" s="227"/>
      <c r="BP284" s="227"/>
      <c r="BQ284" s="227"/>
      <c r="BR284" s="227"/>
      <c r="BS284" s="227"/>
      <c r="BT284" s="227"/>
      <c r="BU284" s="227"/>
    </row>
    <row r="285" spans="41:73" ht="12.75">
      <c r="AO285"/>
      <c r="AS285"/>
      <c r="BC285" s="227"/>
      <c r="BD285" s="227"/>
      <c r="BE285" s="227"/>
      <c r="BF285" s="227"/>
      <c r="BG285" s="227"/>
      <c r="BH285" s="227"/>
      <c r="BI285" s="227"/>
      <c r="BJ285" s="227"/>
      <c r="BK285" s="227"/>
      <c r="BL285" s="227"/>
      <c r="BM285" s="227"/>
      <c r="BN285" s="227"/>
      <c r="BO285" s="227"/>
      <c r="BP285" s="227"/>
      <c r="BQ285" s="227"/>
      <c r="BR285" s="227"/>
      <c r="BS285" s="227"/>
      <c r="BT285" s="227"/>
      <c r="BU285" s="227"/>
    </row>
    <row r="286" spans="41:73" ht="12.75">
      <c r="AO286"/>
      <c r="AS286"/>
      <c r="BC286" s="227"/>
      <c r="BD286" s="227"/>
      <c r="BE286" s="227"/>
      <c r="BF286" s="227"/>
      <c r="BG286" s="227"/>
      <c r="BH286" s="227"/>
      <c r="BI286" s="227"/>
      <c r="BJ286" s="227"/>
      <c r="BK286" s="227"/>
      <c r="BL286" s="227"/>
      <c r="BM286" s="227"/>
      <c r="BN286" s="227"/>
      <c r="BO286" s="227"/>
      <c r="BP286" s="227"/>
      <c r="BQ286" s="227"/>
      <c r="BR286" s="227"/>
      <c r="BS286" s="227"/>
      <c r="BT286" s="227"/>
      <c r="BU286" s="227"/>
    </row>
    <row r="287" spans="41:73" ht="12.75">
      <c r="AO287"/>
      <c r="AS287"/>
      <c r="BC287" s="227"/>
      <c r="BD287" s="227"/>
      <c r="BE287" s="227"/>
      <c r="BF287" s="227"/>
      <c r="BG287" s="227"/>
      <c r="BH287" s="227"/>
      <c r="BI287" s="227"/>
      <c r="BJ287" s="227"/>
      <c r="BK287" s="227"/>
      <c r="BL287" s="227"/>
      <c r="BM287" s="227"/>
      <c r="BN287" s="227"/>
      <c r="BO287" s="227"/>
      <c r="BP287" s="227"/>
      <c r="BQ287" s="227"/>
      <c r="BR287" s="227"/>
      <c r="BS287" s="227"/>
      <c r="BT287" s="227"/>
      <c r="BU287" s="227"/>
    </row>
    <row r="288" spans="41:73" ht="12.75">
      <c r="AO288"/>
      <c r="AS288"/>
      <c r="BC288" s="227"/>
      <c r="BD288" s="227"/>
      <c r="BE288" s="227"/>
      <c r="BF288" s="227"/>
      <c r="BG288" s="227"/>
      <c r="BH288" s="227"/>
      <c r="BI288" s="227"/>
      <c r="BJ288" s="227"/>
      <c r="BK288" s="227"/>
      <c r="BL288" s="227"/>
      <c r="BM288" s="227"/>
      <c r="BN288" s="227"/>
      <c r="BO288" s="227"/>
      <c r="BP288" s="227"/>
      <c r="BQ288" s="227"/>
      <c r="BR288" s="227"/>
      <c r="BS288" s="227"/>
      <c r="BT288" s="227"/>
      <c r="BU288" s="227"/>
    </row>
    <row r="289" spans="41:73" ht="12.75">
      <c r="AO289"/>
      <c r="AS289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  <c r="BN289" s="227"/>
      <c r="BO289" s="227"/>
      <c r="BP289" s="227"/>
      <c r="BQ289" s="227"/>
      <c r="BR289" s="227"/>
      <c r="BS289" s="227"/>
      <c r="BT289" s="227"/>
      <c r="BU289" s="227"/>
    </row>
    <row r="290" spans="41:73" ht="12.75">
      <c r="AO290"/>
      <c r="AS290"/>
      <c r="BC290" s="227"/>
      <c r="BD290" s="227"/>
      <c r="BE290" s="227"/>
      <c r="BF290" s="227"/>
      <c r="BG290" s="227"/>
      <c r="BH290" s="227"/>
      <c r="BI290" s="227"/>
      <c r="BJ290" s="227"/>
      <c r="BK290" s="227"/>
      <c r="BL290" s="227"/>
      <c r="BM290" s="227"/>
      <c r="BN290" s="227"/>
      <c r="BO290" s="227"/>
      <c r="BP290" s="227"/>
      <c r="BQ290" s="227"/>
      <c r="BR290" s="227"/>
      <c r="BS290" s="227"/>
      <c r="BT290" s="227"/>
      <c r="BU290" s="227"/>
    </row>
    <row r="291" spans="41:73" ht="12.75">
      <c r="AO291"/>
      <c r="AS291"/>
      <c r="BC291" s="227"/>
      <c r="BD291" s="227"/>
      <c r="BE291" s="227"/>
      <c r="BF291" s="227"/>
      <c r="BG291" s="227"/>
      <c r="BH291" s="227"/>
      <c r="BI291" s="227"/>
      <c r="BJ291" s="227"/>
      <c r="BK291" s="227"/>
      <c r="BL291" s="227"/>
      <c r="BM291" s="227"/>
      <c r="BN291" s="227"/>
      <c r="BO291" s="227"/>
      <c r="BP291" s="227"/>
      <c r="BQ291" s="227"/>
      <c r="BR291" s="227"/>
      <c r="BS291" s="227"/>
      <c r="BT291" s="227"/>
      <c r="BU291" s="227"/>
    </row>
    <row r="292" spans="41:73" ht="12.75">
      <c r="AO292"/>
      <c r="AS292"/>
      <c r="BC292" s="227"/>
      <c r="BD292" s="227"/>
      <c r="BE292" s="227"/>
      <c r="BF292" s="227"/>
      <c r="BG292" s="227"/>
      <c r="BH292" s="227"/>
      <c r="BI292" s="227"/>
      <c r="BJ292" s="227"/>
      <c r="BK292" s="227"/>
      <c r="BL292" s="227"/>
      <c r="BM292" s="227"/>
      <c r="BN292" s="227"/>
      <c r="BO292" s="227"/>
      <c r="BP292" s="227"/>
      <c r="BQ292" s="227"/>
      <c r="BR292" s="227"/>
      <c r="BS292" s="227"/>
      <c r="BT292" s="227"/>
      <c r="BU292" s="227"/>
    </row>
    <row r="293" spans="41:73" ht="12.75">
      <c r="AO293"/>
      <c r="AS293"/>
      <c r="BC293" s="227"/>
      <c r="BD293" s="227"/>
      <c r="BE293" s="227"/>
      <c r="BF293" s="227"/>
      <c r="BG293" s="227"/>
      <c r="BH293" s="227"/>
      <c r="BI293" s="227"/>
      <c r="BJ293" s="227"/>
      <c r="BK293" s="227"/>
      <c r="BL293" s="227"/>
      <c r="BM293" s="227"/>
      <c r="BN293" s="227"/>
      <c r="BO293" s="227"/>
      <c r="BP293" s="227"/>
      <c r="BQ293" s="227"/>
      <c r="BR293" s="227"/>
      <c r="BS293" s="227"/>
      <c r="BT293" s="227"/>
      <c r="BU293" s="227"/>
    </row>
    <row r="294" spans="41:73" ht="12.75">
      <c r="AO294"/>
      <c r="AS294"/>
      <c r="BC294" s="227"/>
      <c r="BD294" s="227"/>
      <c r="BE294" s="227"/>
      <c r="BF294" s="227"/>
      <c r="BG294" s="227"/>
      <c r="BH294" s="227"/>
      <c r="BI294" s="227"/>
      <c r="BJ294" s="227"/>
      <c r="BK294" s="227"/>
      <c r="BL294" s="227"/>
      <c r="BM294" s="227"/>
      <c r="BN294" s="227"/>
      <c r="BO294" s="227"/>
      <c r="BP294" s="227"/>
      <c r="BQ294" s="227"/>
      <c r="BR294" s="227"/>
      <c r="BS294" s="227"/>
      <c r="BT294" s="227"/>
      <c r="BU294" s="227"/>
    </row>
    <row r="295" spans="41:73" ht="12.75">
      <c r="AO295"/>
      <c r="AS295"/>
      <c r="BC295" s="227"/>
      <c r="BD295" s="227"/>
      <c r="BE295" s="227"/>
      <c r="BF295" s="227"/>
      <c r="BG295" s="227"/>
      <c r="BH295" s="227"/>
      <c r="BI295" s="227"/>
      <c r="BJ295" s="227"/>
      <c r="BK295" s="227"/>
      <c r="BL295" s="227"/>
      <c r="BM295" s="227"/>
      <c r="BN295" s="227"/>
      <c r="BO295" s="227"/>
      <c r="BP295" s="227"/>
      <c r="BQ295" s="227"/>
      <c r="BR295" s="227"/>
      <c r="BS295" s="227"/>
      <c r="BT295" s="227"/>
      <c r="BU295" s="227"/>
    </row>
    <row r="296" spans="41:73" ht="12.75">
      <c r="AO296"/>
      <c r="AS296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  <c r="BR296" s="227"/>
      <c r="BS296" s="227"/>
      <c r="BT296" s="227"/>
      <c r="BU296" s="227"/>
    </row>
    <row r="297" spans="41:73" ht="12.75">
      <c r="AO297"/>
      <c r="AS297"/>
      <c r="BC297" s="227"/>
      <c r="BD297" s="227"/>
      <c r="BE297" s="227"/>
      <c r="BF297" s="227"/>
      <c r="BG297" s="227"/>
      <c r="BH297" s="227"/>
      <c r="BI297" s="227"/>
      <c r="BJ297" s="227"/>
      <c r="BK297" s="227"/>
      <c r="BL297" s="227"/>
      <c r="BM297" s="227"/>
      <c r="BN297" s="227"/>
      <c r="BO297" s="227"/>
      <c r="BP297" s="227"/>
      <c r="BQ297" s="227"/>
      <c r="BR297" s="227"/>
      <c r="BS297" s="227"/>
      <c r="BT297" s="227"/>
      <c r="BU297" s="227"/>
    </row>
    <row r="298" spans="41:73" ht="12.75">
      <c r="AO298"/>
      <c r="AS298"/>
      <c r="BC298" s="227"/>
      <c r="BD298" s="227"/>
      <c r="BE298" s="227"/>
      <c r="BF298" s="227"/>
      <c r="BG298" s="227"/>
      <c r="BH298" s="227"/>
      <c r="BI298" s="227"/>
      <c r="BJ298" s="227"/>
      <c r="BK298" s="227"/>
      <c r="BL298" s="227"/>
      <c r="BM298" s="227"/>
      <c r="BN298" s="227"/>
      <c r="BO298" s="227"/>
      <c r="BP298" s="227"/>
      <c r="BQ298" s="227"/>
      <c r="BR298" s="227"/>
      <c r="BS298" s="227"/>
      <c r="BT298" s="227"/>
      <c r="BU298" s="227"/>
    </row>
    <row r="299" spans="41:73" ht="12.75">
      <c r="AO299"/>
      <c r="AS299"/>
      <c r="BC299" s="227"/>
      <c r="BD299" s="227"/>
      <c r="BE299" s="227"/>
      <c r="BF299" s="227"/>
      <c r="BG299" s="227"/>
      <c r="BH299" s="227"/>
      <c r="BI299" s="227"/>
      <c r="BJ299" s="227"/>
      <c r="BK299" s="227"/>
      <c r="BL299" s="227"/>
      <c r="BM299" s="227"/>
      <c r="BN299" s="227"/>
      <c r="BO299" s="227"/>
      <c r="BP299" s="227"/>
      <c r="BQ299" s="227"/>
      <c r="BR299" s="227"/>
      <c r="BS299" s="227"/>
      <c r="BT299" s="227"/>
      <c r="BU299" s="227"/>
    </row>
    <row r="300" spans="41:73" ht="12.75">
      <c r="AO300"/>
      <c r="AS300"/>
      <c r="BC300" s="227"/>
      <c r="BD300" s="227"/>
      <c r="BE300" s="227"/>
      <c r="BF300" s="227"/>
      <c r="BG300" s="227"/>
      <c r="BH300" s="227"/>
      <c r="BI300" s="227"/>
      <c r="BJ300" s="227"/>
      <c r="BK300" s="227"/>
      <c r="BL300" s="227"/>
      <c r="BM300" s="227"/>
      <c r="BN300" s="227"/>
      <c r="BO300" s="227"/>
      <c r="BP300" s="227"/>
      <c r="BQ300" s="227"/>
      <c r="BR300" s="227"/>
      <c r="BS300" s="227"/>
      <c r="BT300" s="227"/>
      <c r="BU300" s="227"/>
    </row>
    <row r="301" spans="41:73" ht="12.75">
      <c r="AO301"/>
      <c r="AS301"/>
      <c r="BC301" s="227"/>
      <c r="BD301" s="227"/>
      <c r="BE301" s="227"/>
      <c r="BF301" s="227"/>
      <c r="BG301" s="227"/>
      <c r="BH301" s="227"/>
      <c r="BI301" s="227"/>
      <c r="BJ301" s="227"/>
      <c r="BK301" s="227"/>
      <c r="BL301" s="227"/>
      <c r="BM301" s="227"/>
      <c r="BN301" s="227"/>
      <c r="BO301" s="227"/>
      <c r="BP301" s="227"/>
      <c r="BQ301" s="227"/>
      <c r="BR301" s="227"/>
      <c r="BS301" s="227"/>
      <c r="BT301" s="227"/>
      <c r="BU301" s="227"/>
    </row>
    <row r="302" spans="41:73" ht="12.75">
      <c r="AO302"/>
      <c r="AS302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  <c r="BR302" s="227"/>
      <c r="BS302" s="227"/>
      <c r="BT302" s="227"/>
      <c r="BU302" s="227"/>
    </row>
    <row r="303" spans="41:73" ht="12.75">
      <c r="AO303"/>
      <c r="AS303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  <c r="BR303" s="227"/>
      <c r="BS303" s="227"/>
      <c r="BT303" s="227"/>
      <c r="BU303" s="227"/>
    </row>
    <row r="304" spans="41:73" ht="12.75">
      <c r="AO304"/>
      <c r="AS304"/>
      <c r="BC304" s="227"/>
      <c r="BD304" s="227"/>
      <c r="BE304" s="227"/>
      <c r="BF304" s="227"/>
      <c r="BG304" s="227"/>
      <c r="BH304" s="227"/>
      <c r="BI304" s="227"/>
      <c r="BJ304" s="227"/>
      <c r="BK304" s="227"/>
      <c r="BL304" s="227"/>
      <c r="BM304" s="227"/>
      <c r="BN304" s="227"/>
      <c r="BO304" s="227"/>
      <c r="BP304" s="227"/>
      <c r="BQ304" s="227"/>
      <c r="BR304" s="227"/>
      <c r="BS304" s="227"/>
      <c r="BT304" s="227"/>
      <c r="BU304" s="227"/>
    </row>
    <row r="305" spans="41:73" ht="12.75">
      <c r="AO305"/>
      <c r="AS305"/>
      <c r="BC305" s="227"/>
      <c r="BD305" s="227"/>
      <c r="BE305" s="227"/>
      <c r="BF305" s="227"/>
      <c r="BG305" s="227"/>
      <c r="BH305" s="227"/>
      <c r="BI305" s="227"/>
      <c r="BJ305" s="227"/>
      <c r="BK305" s="227"/>
      <c r="BL305" s="227"/>
      <c r="BM305" s="227"/>
      <c r="BN305" s="227"/>
      <c r="BO305" s="227"/>
      <c r="BP305" s="227"/>
      <c r="BQ305" s="227"/>
      <c r="BR305" s="227"/>
      <c r="BS305" s="227"/>
      <c r="BT305" s="227"/>
      <c r="BU305" s="227"/>
    </row>
    <row r="306" spans="41:73" ht="12.75">
      <c r="AO306"/>
      <c r="AS306"/>
      <c r="BC306" s="227"/>
      <c r="BD306" s="227"/>
      <c r="BE306" s="227"/>
      <c r="BF306" s="227"/>
      <c r="BG306" s="227"/>
      <c r="BH306" s="227"/>
      <c r="BI306" s="227"/>
      <c r="BJ306" s="227"/>
      <c r="BK306" s="227"/>
      <c r="BL306" s="227"/>
      <c r="BM306" s="227"/>
      <c r="BN306" s="227"/>
      <c r="BO306" s="227"/>
      <c r="BP306" s="227"/>
      <c r="BQ306" s="227"/>
      <c r="BR306" s="227"/>
      <c r="BS306" s="227"/>
      <c r="BT306" s="227"/>
      <c r="BU306" s="227"/>
    </row>
    <row r="307" spans="41:73" ht="12.75">
      <c r="AO307"/>
      <c r="AS307"/>
      <c r="BC307" s="227"/>
      <c r="BD307" s="227"/>
      <c r="BE307" s="227"/>
      <c r="BF307" s="227"/>
      <c r="BG307" s="227"/>
      <c r="BH307" s="227"/>
      <c r="BI307" s="227"/>
      <c r="BJ307" s="227"/>
      <c r="BK307" s="227"/>
      <c r="BL307" s="227"/>
      <c r="BM307" s="227"/>
      <c r="BN307" s="227"/>
      <c r="BO307" s="227"/>
      <c r="BP307" s="227"/>
      <c r="BQ307" s="227"/>
      <c r="BR307" s="227"/>
      <c r="BS307" s="227"/>
      <c r="BT307" s="227"/>
      <c r="BU307" s="227"/>
    </row>
    <row r="308" spans="41:73" ht="12.75">
      <c r="AO308"/>
      <c r="AS308"/>
      <c r="BC308" s="227"/>
      <c r="BD308" s="227"/>
      <c r="BE308" s="227"/>
      <c r="BF308" s="227"/>
      <c r="BG308" s="227"/>
      <c r="BH308" s="227"/>
      <c r="BI308" s="227"/>
      <c r="BJ308" s="227"/>
      <c r="BK308" s="227"/>
      <c r="BL308" s="227"/>
      <c r="BM308" s="227"/>
      <c r="BN308" s="227"/>
      <c r="BO308" s="227"/>
      <c r="BP308" s="227"/>
      <c r="BQ308" s="227"/>
      <c r="BR308" s="227"/>
      <c r="BS308" s="227"/>
      <c r="BT308" s="227"/>
      <c r="BU308" s="227"/>
    </row>
    <row r="309" spans="41:73" ht="12.75">
      <c r="AO309"/>
      <c r="AS309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  <c r="BN309" s="227"/>
      <c r="BO309" s="227"/>
      <c r="BP309" s="227"/>
      <c r="BQ309" s="227"/>
      <c r="BR309" s="227"/>
      <c r="BS309" s="227"/>
      <c r="BT309" s="227"/>
      <c r="BU309" s="227"/>
    </row>
    <row r="310" spans="41:73" ht="12.75">
      <c r="AO310"/>
      <c r="AS310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  <c r="BR310" s="227"/>
      <c r="BS310" s="227"/>
      <c r="BT310" s="227"/>
      <c r="BU310" s="227"/>
    </row>
    <row r="311" spans="41:73" ht="12.75">
      <c r="AO311"/>
      <c r="AS311"/>
      <c r="BC311" s="227"/>
      <c r="BD311" s="227"/>
      <c r="BE311" s="227"/>
      <c r="BF311" s="227"/>
      <c r="BG311" s="227"/>
      <c r="BH311" s="227"/>
      <c r="BI311" s="227"/>
      <c r="BJ311" s="227"/>
      <c r="BK311" s="227"/>
      <c r="BL311" s="227"/>
      <c r="BM311" s="227"/>
      <c r="BN311" s="227"/>
      <c r="BO311" s="227"/>
      <c r="BP311" s="227"/>
      <c r="BQ311" s="227"/>
      <c r="BR311" s="227"/>
      <c r="BS311" s="227"/>
      <c r="BT311" s="227"/>
      <c r="BU311" s="227"/>
    </row>
    <row r="312" spans="41:73" ht="12.75">
      <c r="AO312"/>
      <c r="AS312"/>
      <c r="BC312" s="227"/>
      <c r="BD312" s="227"/>
      <c r="BE312" s="227"/>
      <c r="BF312" s="227"/>
      <c r="BG312" s="227"/>
      <c r="BH312" s="227"/>
      <c r="BI312" s="227"/>
      <c r="BJ312" s="227"/>
      <c r="BK312" s="227"/>
      <c r="BL312" s="227"/>
      <c r="BM312" s="227"/>
      <c r="BN312" s="227"/>
      <c r="BO312" s="227"/>
      <c r="BP312" s="227"/>
      <c r="BQ312" s="227"/>
      <c r="BR312" s="227"/>
      <c r="BS312" s="227"/>
      <c r="BT312" s="227"/>
      <c r="BU312" s="227"/>
    </row>
    <row r="313" spans="41:73" ht="12.75">
      <c r="AO313"/>
      <c r="AS313"/>
      <c r="BC313" s="227"/>
      <c r="BD313" s="227"/>
      <c r="BE313" s="227"/>
      <c r="BF313" s="227"/>
      <c r="BG313" s="227"/>
      <c r="BH313" s="227"/>
      <c r="BI313" s="227"/>
      <c r="BJ313" s="227"/>
      <c r="BK313" s="227"/>
      <c r="BL313" s="227"/>
      <c r="BM313" s="227"/>
      <c r="BN313" s="227"/>
      <c r="BO313" s="227"/>
      <c r="BP313" s="227"/>
      <c r="BQ313" s="227"/>
      <c r="BR313" s="227"/>
      <c r="BS313" s="227"/>
      <c r="BT313" s="227"/>
      <c r="BU313" s="227"/>
    </row>
    <row r="314" spans="41:73" ht="12.75">
      <c r="AO314"/>
      <c r="AS314"/>
      <c r="BC314" s="227"/>
      <c r="BD314" s="227"/>
      <c r="BE314" s="227"/>
      <c r="BF314" s="227"/>
      <c r="BG314" s="227"/>
      <c r="BH314" s="227"/>
      <c r="BI314" s="227"/>
      <c r="BJ314" s="227"/>
      <c r="BK314" s="227"/>
      <c r="BL314" s="227"/>
      <c r="BM314" s="227"/>
      <c r="BN314" s="227"/>
      <c r="BO314" s="227"/>
      <c r="BP314" s="227"/>
      <c r="BQ314" s="227"/>
      <c r="BR314" s="227"/>
      <c r="BS314" s="227"/>
      <c r="BT314" s="227"/>
      <c r="BU314" s="227"/>
    </row>
    <row r="315" spans="41:73" ht="12.75">
      <c r="AO315"/>
      <c r="AS315"/>
      <c r="BC315" s="227"/>
      <c r="BD315" s="227"/>
      <c r="BE315" s="227"/>
      <c r="BF315" s="227"/>
      <c r="BG315" s="227"/>
      <c r="BH315" s="227"/>
      <c r="BI315" s="227"/>
      <c r="BJ315" s="227"/>
      <c r="BK315" s="227"/>
      <c r="BL315" s="227"/>
      <c r="BM315" s="227"/>
      <c r="BN315" s="227"/>
      <c r="BO315" s="227"/>
      <c r="BP315" s="227"/>
      <c r="BQ315" s="227"/>
      <c r="BR315" s="227"/>
      <c r="BS315" s="227"/>
      <c r="BT315" s="227"/>
      <c r="BU315" s="227"/>
    </row>
    <row r="316" spans="41:73" ht="12.75">
      <c r="AO316"/>
      <c r="AS316"/>
      <c r="BC316" s="227"/>
      <c r="BD316" s="227"/>
      <c r="BE316" s="227"/>
      <c r="BF316" s="227"/>
      <c r="BG316" s="227"/>
      <c r="BH316" s="227"/>
      <c r="BI316" s="227"/>
      <c r="BJ316" s="227"/>
      <c r="BK316" s="227"/>
      <c r="BL316" s="227"/>
      <c r="BM316" s="227"/>
      <c r="BN316" s="227"/>
      <c r="BO316" s="227"/>
      <c r="BP316" s="227"/>
      <c r="BQ316" s="227"/>
      <c r="BR316" s="227"/>
      <c r="BS316" s="227"/>
      <c r="BT316" s="227"/>
      <c r="BU316" s="227"/>
    </row>
    <row r="317" spans="41:73" ht="12.75">
      <c r="AO317"/>
      <c r="AS317"/>
      <c r="BC317" s="227"/>
      <c r="BD317" s="227"/>
      <c r="BE317" s="227"/>
      <c r="BF317" s="227"/>
      <c r="BG317" s="227"/>
      <c r="BH317" s="227"/>
      <c r="BI317" s="227"/>
      <c r="BJ317" s="227"/>
      <c r="BK317" s="227"/>
      <c r="BL317" s="227"/>
      <c r="BM317" s="227"/>
      <c r="BN317" s="227"/>
      <c r="BO317" s="227"/>
      <c r="BP317" s="227"/>
      <c r="BQ317" s="227"/>
      <c r="BR317" s="227"/>
      <c r="BS317" s="227"/>
      <c r="BT317" s="227"/>
      <c r="BU317" s="227"/>
    </row>
    <row r="318" spans="41:73" ht="12.75">
      <c r="AO318"/>
      <c r="AS318"/>
      <c r="BC318" s="227"/>
      <c r="BD318" s="227"/>
      <c r="BE318" s="227"/>
      <c r="BF318" s="227"/>
      <c r="BG318" s="227"/>
      <c r="BH318" s="227"/>
      <c r="BI318" s="227"/>
      <c r="BJ318" s="227"/>
      <c r="BK318" s="227"/>
      <c r="BL318" s="227"/>
      <c r="BM318" s="227"/>
      <c r="BN318" s="227"/>
      <c r="BO318" s="227"/>
      <c r="BP318" s="227"/>
      <c r="BQ318" s="227"/>
      <c r="BR318" s="227"/>
      <c r="BS318" s="227"/>
      <c r="BT318" s="227"/>
      <c r="BU318" s="227"/>
    </row>
    <row r="319" spans="41:73" ht="12.75">
      <c r="AO319"/>
      <c r="AS319"/>
      <c r="BC319" s="227"/>
      <c r="BD319" s="227"/>
      <c r="BE319" s="227"/>
      <c r="BF319" s="227"/>
      <c r="BG319" s="227"/>
      <c r="BH319" s="227"/>
      <c r="BI319" s="227"/>
      <c r="BJ319" s="227"/>
      <c r="BK319" s="227"/>
      <c r="BL319" s="227"/>
      <c r="BM319" s="227"/>
      <c r="BN319" s="227"/>
      <c r="BO319" s="227"/>
      <c r="BP319" s="227"/>
      <c r="BQ319" s="227"/>
      <c r="BR319" s="227"/>
      <c r="BS319" s="227"/>
      <c r="BT319" s="227"/>
      <c r="BU319" s="227"/>
    </row>
    <row r="320" spans="41:73" ht="12.75">
      <c r="AO320"/>
      <c r="AS320"/>
      <c r="BC320" s="227"/>
      <c r="BD320" s="227"/>
      <c r="BE320" s="227"/>
      <c r="BF320" s="227"/>
      <c r="BG320" s="227"/>
      <c r="BH320" s="227"/>
      <c r="BI320" s="227"/>
      <c r="BJ320" s="227"/>
      <c r="BK320" s="227"/>
      <c r="BL320" s="227"/>
      <c r="BM320" s="227"/>
      <c r="BN320" s="227"/>
      <c r="BO320" s="227"/>
      <c r="BP320" s="227"/>
      <c r="BQ320" s="227"/>
      <c r="BR320" s="227"/>
      <c r="BS320" s="227"/>
      <c r="BT320" s="227"/>
      <c r="BU320" s="227"/>
    </row>
    <row r="321" spans="41:73" ht="12.75">
      <c r="AO321"/>
      <c r="AS321"/>
      <c r="BC321" s="227"/>
      <c r="BD321" s="227"/>
      <c r="BE321" s="227"/>
      <c r="BF321" s="227"/>
      <c r="BG321" s="227"/>
      <c r="BH321" s="227"/>
      <c r="BI321" s="227"/>
      <c r="BJ321" s="227"/>
      <c r="BK321" s="227"/>
      <c r="BL321" s="227"/>
      <c r="BM321" s="227"/>
      <c r="BN321" s="227"/>
      <c r="BO321" s="227"/>
      <c r="BP321" s="227"/>
      <c r="BQ321" s="227"/>
      <c r="BR321" s="227"/>
      <c r="BS321" s="227"/>
      <c r="BT321" s="227"/>
      <c r="BU321" s="227"/>
    </row>
    <row r="322" spans="41:73" ht="12.75">
      <c r="AO322"/>
      <c r="AS322"/>
      <c r="BC322" s="227"/>
      <c r="BD322" s="227"/>
      <c r="BE322" s="227"/>
      <c r="BF322" s="227"/>
      <c r="BG322" s="227"/>
      <c r="BH322" s="227"/>
      <c r="BI322" s="227"/>
      <c r="BJ322" s="227"/>
      <c r="BK322" s="227"/>
      <c r="BL322" s="227"/>
      <c r="BM322" s="227"/>
      <c r="BN322" s="227"/>
      <c r="BO322" s="227"/>
      <c r="BP322" s="227"/>
      <c r="BQ322" s="227"/>
      <c r="BR322" s="227"/>
      <c r="BS322" s="227"/>
      <c r="BT322" s="227"/>
      <c r="BU322" s="227"/>
    </row>
    <row r="323" spans="41:73" ht="12.75">
      <c r="AO323"/>
      <c r="AS323"/>
      <c r="BC323" s="227"/>
      <c r="BD323" s="227"/>
      <c r="BE323" s="227"/>
      <c r="BF323" s="227"/>
      <c r="BG323" s="227"/>
      <c r="BH323" s="227"/>
      <c r="BI323" s="227"/>
      <c r="BJ323" s="227"/>
      <c r="BK323" s="227"/>
      <c r="BL323" s="227"/>
      <c r="BM323" s="227"/>
      <c r="BN323" s="227"/>
      <c r="BO323" s="227"/>
      <c r="BP323" s="227"/>
      <c r="BQ323" s="227"/>
      <c r="BR323" s="227"/>
      <c r="BS323" s="227"/>
      <c r="BT323" s="227"/>
      <c r="BU323" s="227"/>
    </row>
    <row r="324" spans="41:73" ht="12.75">
      <c r="AO324"/>
      <c r="AS324"/>
      <c r="BC324" s="227"/>
      <c r="BD324" s="227"/>
      <c r="BE324" s="227"/>
      <c r="BF324" s="227"/>
      <c r="BG324" s="227"/>
      <c r="BH324" s="227"/>
      <c r="BI324" s="227"/>
      <c r="BJ324" s="227"/>
      <c r="BK324" s="227"/>
      <c r="BL324" s="227"/>
      <c r="BM324" s="227"/>
      <c r="BN324" s="227"/>
      <c r="BO324" s="227"/>
      <c r="BP324" s="227"/>
      <c r="BQ324" s="227"/>
      <c r="BR324" s="227"/>
      <c r="BS324" s="227"/>
      <c r="BT324" s="227"/>
      <c r="BU324" s="227"/>
    </row>
    <row r="325" spans="41:73" ht="12.75">
      <c r="AO325"/>
      <c r="AS325"/>
      <c r="BC325" s="227"/>
      <c r="BD325" s="227"/>
      <c r="BE325" s="227"/>
      <c r="BF325" s="227"/>
      <c r="BG325" s="227"/>
      <c r="BH325" s="227"/>
      <c r="BI325" s="227"/>
      <c r="BJ325" s="227"/>
      <c r="BK325" s="227"/>
      <c r="BL325" s="227"/>
      <c r="BM325" s="227"/>
      <c r="BN325" s="227"/>
      <c r="BO325" s="227"/>
      <c r="BP325" s="227"/>
      <c r="BQ325" s="227"/>
      <c r="BR325" s="227"/>
      <c r="BS325" s="227"/>
      <c r="BT325" s="227"/>
      <c r="BU325" s="227"/>
    </row>
    <row r="326" spans="41:73" ht="12.75">
      <c r="AO326"/>
      <c r="AS326"/>
      <c r="BC326" s="227"/>
      <c r="BD326" s="227"/>
      <c r="BE326" s="227"/>
      <c r="BF326" s="227"/>
      <c r="BG326" s="227"/>
      <c r="BH326" s="227"/>
      <c r="BI326" s="227"/>
      <c r="BJ326" s="227"/>
      <c r="BK326" s="227"/>
      <c r="BL326" s="227"/>
      <c r="BM326" s="227"/>
      <c r="BN326" s="227"/>
      <c r="BO326" s="227"/>
      <c r="BP326" s="227"/>
      <c r="BQ326" s="227"/>
      <c r="BR326" s="227"/>
      <c r="BS326" s="227"/>
      <c r="BT326" s="227"/>
      <c r="BU326" s="227"/>
    </row>
    <row r="327" spans="41:73" ht="12.75">
      <c r="AO327"/>
      <c r="AS327"/>
      <c r="BC327" s="227"/>
      <c r="BD327" s="227"/>
      <c r="BE327" s="227"/>
      <c r="BF327" s="227"/>
      <c r="BG327" s="227"/>
      <c r="BH327" s="227"/>
      <c r="BI327" s="227"/>
      <c r="BJ327" s="227"/>
      <c r="BK327" s="227"/>
      <c r="BL327" s="227"/>
      <c r="BM327" s="227"/>
      <c r="BN327" s="227"/>
      <c r="BO327" s="227"/>
      <c r="BP327" s="227"/>
      <c r="BQ327" s="227"/>
      <c r="BR327" s="227"/>
      <c r="BS327" s="227"/>
      <c r="BT327" s="227"/>
      <c r="BU327" s="227"/>
    </row>
    <row r="328" spans="41:73" ht="12.75">
      <c r="AO328"/>
      <c r="AS328"/>
      <c r="BC328" s="227"/>
      <c r="BD328" s="227"/>
      <c r="BE328" s="227"/>
      <c r="BF328" s="227"/>
      <c r="BG328" s="227"/>
      <c r="BH328" s="227"/>
      <c r="BI328" s="227"/>
      <c r="BJ328" s="227"/>
      <c r="BK328" s="227"/>
      <c r="BL328" s="227"/>
      <c r="BM328" s="227"/>
      <c r="BN328" s="227"/>
      <c r="BO328" s="227"/>
      <c r="BP328" s="227"/>
      <c r="BQ328" s="227"/>
      <c r="BR328" s="227"/>
      <c r="BS328" s="227"/>
      <c r="BT328" s="227"/>
      <c r="BU328" s="227"/>
    </row>
    <row r="329" spans="41:73" ht="12.75">
      <c r="AO329"/>
      <c r="AS329"/>
      <c r="BC329" s="227"/>
      <c r="BD329" s="227"/>
      <c r="BE329" s="227"/>
      <c r="BF329" s="227"/>
      <c r="BG329" s="227"/>
      <c r="BH329" s="227"/>
      <c r="BI329" s="227"/>
      <c r="BJ329" s="227"/>
      <c r="BK329" s="227"/>
      <c r="BL329" s="227"/>
      <c r="BM329" s="227"/>
      <c r="BN329" s="227"/>
      <c r="BO329" s="227"/>
      <c r="BP329" s="227"/>
      <c r="BQ329" s="227"/>
      <c r="BR329" s="227"/>
      <c r="BS329" s="227"/>
      <c r="BT329" s="227"/>
      <c r="BU329" s="227"/>
    </row>
    <row r="330" spans="41:73" ht="12.75">
      <c r="AO330"/>
      <c r="AS330"/>
      <c r="BC330" s="227"/>
      <c r="BD330" s="227"/>
      <c r="BE330" s="227"/>
      <c r="BF330" s="227"/>
      <c r="BG330" s="227"/>
      <c r="BH330" s="227"/>
      <c r="BI330" s="227"/>
      <c r="BJ330" s="227"/>
      <c r="BK330" s="227"/>
      <c r="BL330" s="227"/>
      <c r="BM330" s="227"/>
      <c r="BN330" s="227"/>
      <c r="BO330" s="227"/>
      <c r="BP330" s="227"/>
      <c r="BQ330" s="227"/>
      <c r="BR330" s="227"/>
      <c r="BS330" s="227"/>
      <c r="BT330" s="227"/>
      <c r="BU330" s="227"/>
    </row>
    <row r="331" spans="41:73" ht="12.75">
      <c r="AO331"/>
      <c r="AS331"/>
      <c r="BC331" s="227"/>
      <c r="BD331" s="227"/>
      <c r="BE331" s="227"/>
      <c r="BF331" s="227"/>
      <c r="BG331" s="227"/>
      <c r="BH331" s="227"/>
      <c r="BI331" s="227"/>
      <c r="BJ331" s="227"/>
      <c r="BK331" s="227"/>
      <c r="BL331" s="227"/>
      <c r="BM331" s="227"/>
      <c r="BN331" s="227"/>
      <c r="BO331" s="227"/>
      <c r="BP331" s="227"/>
      <c r="BQ331" s="227"/>
      <c r="BR331" s="227"/>
      <c r="BS331" s="227"/>
      <c r="BT331" s="227"/>
      <c r="BU331" s="227"/>
    </row>
    <row r="332" spans="41:73" ht="12.75">
      <c r="AO332"/>
      <c r="AS332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  <c r="BN332" s="227"/>
      <c r="BO332" s="227"/>
      <c r="BP332" s="227"/>
      <c r="BQ332" s="227"/>
      <c r="BR332" s="227"/>
      <c r="BS332" s="227"/>
      <c r="BT332" s="227"/>
      <c r="BU332" s="227"/>
    </row>
    <row r="333" spans="41:73" ht="12.75">
      <c r="AO333"/>
      <c r="AS333"/>
      <c r="BC333" s="227"/>
      <c r="BD333" s="227"/>
      <c r="BE333" s="227"/>
      <c r="BF333" s="227"/>
      <c r="BG333" s="227"/>
      <c r="BH333" s="227"/>
      <c r="BI333" s="227"/>
      <c r="BJ333" s="227"/>
      <c r="BK333" s="227"/>
      <c r="BL333" s="227"/>
      <c r="BM333" s="227"/>
      <c r="BN333" s="227"/>
      <c r="BO333" s="227"/>
      <c r="BP333" s="227"/>
      <c r="BQ333" s="227"/>
      <c r="BR333" s="227"/>
      <c r="BS333" s="227"/>
      <c r="BT333" s="227"/>
      <c r="BU333" s="227"/>
    </row>
    <row r="334" spans="41:73" ht="12.75">
      <c r="AO334"/>
      <c r="AS334"/>
      <c r="BC334" s="227"/>
      <c r="BD334" s="227"/>
      <c r="BE334" s="227"/>
      <c r="BF334" s="227"/>
      <c r="BG334" s="227"/>
      <c r="BH334" s="227"/>
      <c r="BI334" s="227"/>
      <c r="BJ334" s="227"/>
      <c r="BK334" s="227"/>
      <c r="BL334" s="227"/>
      <c r="BM334" s="227"/>
      <c r="BN334" s="227"/>
      <c r="BO334" s="227"/>
      <c r="BP334" s="227"/>
      <c r="BQ334" s="227"/>
      <c r="BR334" s="227"/>
      <c r="BS334" s="227"/>
      <c r="BT334" s="227"/>
      <c r="BU334" s="227"/>
    </row>
    <row r="335" spans="41:73" ht="12.75">
      <c r="AO335"/>
      <c r="AS335"/>
      <c r="BC335" s="227"/>
      <c r="BD335" s="227"/>
      <c r="BE335" s="227"/>
      <c r="BF335" s="227"/>
      <c r="BG335" s="227"/>
      <c r="BH335" s="227"/>
      <c r="BI335" s="227"/>
      <c r="BJ335" s="227"/>
      <c r="BK335" s="227"/>
      <c r="BL335" s="227"/>
      <c r="BM335" s="227"/>
      <c r="BN335" s="227"/>
      <c r="BO335" s="227"/>
      <c r="BP335" s="227"/>
      <c r="BQ335" s="227"/>
      <c r="BR335" s="227"/>
      <c r="BS335" s="227"/>
      <c r="BT335" s="227"/>
      <c r="BU335" s="227"/>
    </row>
    <row r="336" spans="41:73" ht="12.75">
      <c r="AO336"/>
      <c r="AS336"/>
      <c r="BC336" s="227"/>
      <c r="BD336" s="227"/>
      <c r="BE336" s="227"/>
      <c r="BF336" s="227"/>
      <c r="BG336" s="227"/>
      <c r="BH336" s="227"/>
      <c r="BI336" s="227"/>
      <c r="BJ336" s="227"/>
      <c r="BK336" s="227"/>
      <c r="BL336" s="227"/>
      <c r="BM336" s="227"/>
      <c r="BN336" s="227"/>
      <c r="BO336" s="227"/>
      <c r="BP336" s="227"/>
      <c r="BQ336" s="227"/>
      <c r="BR336" s="227"/>
      <c r="BS336" s="227"/>
      <c r="BT336" s="227"/>
      <c r="BU336" s="227"/>
    </row>
    <row r="337" spans="41:73" ht="12.75">
      <c r="AO337"/>
      <c r="AS337"/>
      <c r="BC337" s="227"/>
      <c r="BD337" s="227"/>
      <c r="BE337" s="227"/>
      <c r="BF337" s="227"/>
      <c r="BG337" s="227"/>
      <c r="BH337" s="227"/>
      <c r="BI337" s="227"/>
      <c r="BJ337" s="227"/>
      <c r="BK337" s="227"/>
      <c r="BL337" s="227"/>
      <c r="BM337" s="227"/>
      <c r="BN337" s="227"/>
      <c r="BO337" s="227"/>
      <c r="BP337" s="227"/>
      <c r="BQ337" s="227"/>
      <c r="BR337" s="227"/>
      <c r="BS337" s="227"/>
      <c r="BT337" s="227"/>
      <c r="BU337" s="227"/>
    </row>
    <row r="338" spans="41:73" ht="12.75">
      <c r="AO338"/>
      <c r="AS338"/>
      <c r="BC338" s="227"/>
      <c r="BD338" s="227"/>
      <c r="BE338" s="227"/>
      <c r="BF338" s="227"/>
      <c r="BG338" s="227"/>
      <c r="BH338" s="227"/>
      <c r="BI338" s="227"/>
      <c r="BJ338" s="227"/>
      <c r="BK338" s="227"/>
      <c r="BL338" s="227"/>
      <c r="BM338" s="227"/>
      <c r="BN338" s="227"/>
      <c r="BO338" s="227"/>
      <c r="BP338" s="227"/>
      <c r="BQ338" s="227"/>
      <c r="BR338" s="227"/>
      <c r="BS338" s="227"/>
      <c r="BT338" s="227"/>
      <c r="BU338" s="227"/>
    </row>
    <row r="339" spans="41:73" ht="12.75">
      <c r="AO339"/>
      <c r="AS339"/>
      <c r="BC339" s="227"/>
      <c r="BD339" s="227"/>
      <c r="BE339" s="227"/>
      <c r="BF339" s="227"/>
      <c r="BG339" s="227"/>
      <c r="BH339" s="227"/>
      <c r="BI339" s="227"/>
      <c r="BJ339" s="227"/>
      <c r="BK339" s="227"/>
      <c r="BL339" s="227"/>
      <c r="BM339" s="227"/>
      <c r="BN339" s="227"/>
      <c r="BO339" s="227"/>
      <c r="BP339" s="227"/>
      <c r="BQ339" s="227"/>
      <c r="BR339" s="227"/>
      <c r="BS339" s="227"/>
      <c r="BT339" s="227"/>
      <c r="BU339" s="227"/>
    </row>
    <row r="340" spans="41:73" ht="12.75">
      <c r="AO340"/>
      <c r="AS340"/>
      <c r="BC340" s="227"/>
      <c r="BD340" s="227"/>
      <c r="BE340" s="227"/>
      <c r="BF340" s="227"/>
      <c r="BG340" s="227"/>
      <c r="BH340" s="227"/>
      <c r="BI340" s="227"/>
      <c r="BJ340" s="227"/>
      <c r="BK340" s="227"/>
      <c r="BL340" s="227"/>
      <c r="BM340" s="227"/>
      <c r="BN340" s="227"/>
      <c r="BO340" s="227"/>
      <c r="BP340" s="227"/>
      <c r="BQ340" s="227"/>
      <c r="BR340" s="227"/>
      <c r="BS340" s="227"/>
      <c r="BT340" s="227"/>
      <c r="BU340" s="227"/>
    </row>
    <row r="341" spans="41:73" ht="12.75">
      <c r="AO341"/>
      <c r="AS341"/>
      <c r="BC341" s="227"/>
      <c r="BD341" s="227"/>
      <c r="BE341" s="227"/>
      <c r="BF341" s="227"/>
      <c r="BG341" s="227"/>
      <c r="BH341" s="227"/>
      <c r="BI341" s="227"/>
      <c r="BJ341" s="227"/>
      <c r="BK341" s="227"/>
      <c r="BL341" s="227"/>
      <c r="BM341" s="227"/>
      <c r="BN341" s="227"/>
      <c r="BO341" s="227"/>
      <c r="BP341" s="227"/>
      <c r="BQ341" s="227"/>
      <c r="BR341" s="227"/>
      <c r="BS341" s="227"/>
      <c r="BT341" s="227"/>
      <c r="BU341" s="227"/>
    </row>
    <row r="342" spans="41:73" ht="12.75">
      <c r="AO342"/>
      <c r="AS342"/>
      <c r="BC342" s="227"/>
      <c r="BD342" s="227"/>
      <c r="BE342" s="227"/>
      <c r="BF342" s="227"/>
      <c r="BG342" s="227"/>
      <c r="BH342" s="227"/>
      <c r="BI342" s="227"/>
      <c r="BJ342" s="227"/>
      <c r="BK342" s="227"/>
      <c r="BL342" s="227"/>
      <c r="BM342" s="227"/>
      <c r="BN342" s="227"/>
      <c r="BO342" s="227"/>
      <c r="BP342" s="227"/>
      <c r="BQ342" s="227"/>
      <c r="BR342" s="227"/>
      <c r="BS342" s="227"/>
      <c r="BT342" s="227"/>
      <c r="BU342" s="227"/>
    </row>
    <row r="343" spans="41:73" ht="12.75">
      <c r="AO343"/>
      <c r="AS343"/>
      <c r="BC343" s="227"/>
      <c r="BD343" s="227"/>
      <c r="BE343" s="227"/>
      <c r="BF343" s="227"/>
      <c r="BG343" s="227"/>
      <c r="BH343" s="227"/>
      <c r="BI343" s="227"/>
      <c r="BJ343" s="227"/>
      <c r="BK343" s="227"/>
      <c r="BL343" s="227"/>
      <c r="BM343" s="227"/>
      <c r="BN343" s="227"/>
      <c r="BO343" s="227"/>
      <c r="BP343" s="227"/>
      <c r="BQ343" s="227"/>
      <c r="BR343" s="227"/>
      <c r="BS343" s="227"/>
      <c r="BT343" s="227"/>
      <c r="BU343" s="227"/>
    </row>
    <row r="344" spans="41:73" ht="12.75">
      <c r="AO344"/>
      <c r="AS344"/>
      <c r="BC344" s="227"/>
      <c r="BD344" s="227"/>
      <c r="BE344" s="227"/>
      <c r="BF344" s="227"/>
      <c r="BG344" s="227"/>
      <c r="BH344" s="227"/>
      <c r="BI344" s="227"/>
      <c r="BJ344" s="227"/>
      <c r="BK344" s="227"/>
      <c r="BL344" s="227"/>
      <c r="BM344" s="227"/>
      <c r="BN344" s="227"/>
      <c r="BO344" s="227"/>
      <c r="BP344" s="227"/>
      <c r="BQ344" s="227"/>
      <c r="BR344" s="227"/>
      <c r="BS344" s="227"/>
      <c r="BT344" s="227"/>
      <c r="BU344" s="227"/>
    </row>
    <row r="345" spans="41:73" ht="12.75">
      <c r="AO345"/>
      <c r="AS345"/>
      <c r="BC345" s="227"/>
      <c r="BD345" s="227"/>
      <c r="BE345" s="227"/>
      <c r="BF345" s="227"/>
      <c r="BG345" s="227"/>
      <c r="BH345" s="227"/>
      <c r="BI345" s="227"/>
      <c r="BJ345" s="227"/>
      <c r="BK345" s="227"/>
      <c r="BL345" s="227"/>
      <c r="BM345" s="227"/>
      <c r="BN345" s="227"/>
      <c r="BO345" s="227"/>
      <c r="BP345" s="227"/>
      <c r="BQ345" s="227"/>
      <c r="BR345" s="227"/>
      <c r="BS345" s="227"/>
      <c r="BT345" s="227"/>
      <c r="BU345" s="227"/>
    </row>
    <row r="346" spans="41:73" ht="12.75">
      <c r="AO346"/>
      <c r="AS346"/>
      <c r="BC346" s="227"/>
      <c r="BD346" s="227"/>
      <c r="BE346" s="227"/>
      <c r="BF346" s="227"/>
      <c r="BG346" s="227"/>
      <c r="BH346" s="227"/>
      <c r="BI346" s="227"/>
      <c r="BJ346" s="227"/>
      <c r="BK346" s="227"/>
      <c r="BL346" s="227"/>
      <c r="BM346" s="227"/>
      <c r="BN346" s="227"/>
      <c r="BO346" s="227"/>
      <c r="BP346" s="227"/>
      <c r="BQ346" s="227"/>
      <c r="BR346" s="227"/>
      <c r="BS346" s="227"/>
      <c r="BT346" s="227"/>
      <c r="BU346" s="227"/>
    </row>
    <row r="347" spans="41:73" ht="12.75">
      <c r="AO347"/>
      <c r="AS347"/>
      <c r="BC347" s="227"/>
      <c r="BD347" s="227"/>
      <c r="BE347" s="227"/>
      <c r="BF347" s="227"/>
      <c r="BG347" s="227"/>
      <c r="BH347" s="227"/>
      <c r="BI347" s="227"/>
      <c r="BJ347" s="227"/>
      <c r="BK347" s="227"/>
      <c r="BL347" s="227"/>
      <c r="BM347" s="227"/>
      <c r="BN347" s="227"/>
      <c r="BO347" s="227"/>
      <c r="BP347" s="227"/>
      <c r="BQ347" s="227"/>
      <c r="BR347" s="227"/>
      <c r="BS347" s="227"/>
      <c r="BT347" s="227"/>
      <c r="BU347" s="227"/>
    </row>
    <row r="348" spans="41:73" ht="12.75">
      <c r="AO348"/>
      <c r="AS348"/>
      <c r="BC348" s="227"/>
      <c r="BD348" s="227"/>
      <c r="BE348" s="227"/>
      <c r="BF348" s="227"/>
      <c r="BG348" s="227"/>
      <c r="BH348" s="227"/>
      <c r="BI348" s="227"/>
      <c r="BJ348" s="227"/>
      <c r="BK348" s="227"/>
      <c r="BL348" s="227"/>
      <c r="BM348" s="227"/>
      <c r="BN348" s="227"/>
      <c r="BO348" s="227"/>
      <c r="BP348" s="227"/>
      <c r="BQ348" s="227"/>
      <c r="BR348" s="227"/>
      <c r="BS348" s="227"/>
      <c r="BT348" s="227"/>
      <c r="BU348" s="227"/>
    </row>
    <row r="349" spans="41:73" ht="12.75">
      <c r="AO349"/>
      <c r="AS349"/>
      <c r="BC349" s="227"/>
      <c r="BD349" s="227"/>
      <c r="BE349" s="227"/>
      <c r="BF349" s="227"/>
      <c r="BG349" s="227"/>
      <c r="BH349" s="227"/>
      <c r="BI349" s="227"/>
      <c r="BJ349" s="227"/>
      <c r="BK349" s="227"/>
      <c r="BL349" s="227"/>
      <c r="BM349" s="227"/>
      <c r="BN349" s="227"/>
      <c r="BO349" s="227"/>
      <c r="BP349" s="227"/>
      <c r="BQ349" s="227"/>
      <c r="BR349" s="227"/>
      <c r="BS349" s="227"/>
      <c r="BT349" s="227"/>
      <c r="BU349" s="227"/>
    </row>
    <row r="350" spans="41:73" ht="12.75">
      <c r="AO350"/>
      <c r="AS350"/>
      <c r="BC350" s="227"/>
      <c r="BD350" s="227"/>
      <c r="BE350" s="227"/>
      <c r="BF350" s="227"/>
      <c r="BG350" s="227"/>
      <c r="BH350" s="227"/>
      <c r="BI350" s="227"/>
      <c r="BJ350" s="227"/>
      <c r="BK350" s="227"/>
      <c r="BL350" s="227"/>
      <c r="BM350" s="227"/>
      <c r="BN350" s="227"/>
      <c r="BO350" s="227"/>
      <c r="BP350" s="227"/>
      <c r="BQ350" s="227"/>
      <c r="BR350" s="227"/>
      <c r="BS350" s="227"/>
      <c r="BT350" s="227"/>
      <c r="BU350" s="227"/>
    </row>
    <row r="351" spans="41:73" ht="12.75">
      <c r="AO351"/>
      <c r="AS351"/>
      <c r="BC351" s="227"/>
      <c r="BD351" s="227"/>
      <c r="BE351" s="227"/>
      <c r="BF351" s="227"/>
      <c r="BG351" s="227"/>
      <c r="BH351" s="227"/>
      <c r="BI351" s="227"/>
      <c r="BJ351" s="227"/>
      <c r="BK351" s="227"/>
      <c r="BL351" s="227"/>
      <c r="BM351" s="227"/>
      <c r="BN351" s="227"/>
      <c r="BO351" s="227"/>
      <c r="BP351" s="227"/>
      <c r="BQ351" s="227"/>
      <c r="BR351" s="227"/>
      <c r="BS351" s="227"/>
      <c r="BT351" s="227"/>
      <c r="BU351" s="227"/>
    </row>
    <row r="352" spans="41:73" ht="12.75">
      <c r="AO352"/>
      <c r="AS352"/>
      <c r="BC352" s="227"/>
      <c r="BD352" s="227"/>
      <c r="BE352" s="227"/>
      <c r="BF352" s="227"/>
      <c r="BG352" s="227"/>
      <c r="BH352" s="227"/>
      <c r="BI352" s="227"/>
      <c r="BJ352" s="227"/>
      <c r="BK352" s="227"/>
      <c r="BL352" s="227"/>
      <c r="BM352" s="227"/>
      <c r="BN352" s="227"/>
      <c r="BO352" s="227"/>
      <c r="BP352" s="227"/>
      <c r="BQ352" s="227"/>
      <c r="BR352" s="227"/>
      <c r="BS352" s="227"/>
      <c r="BT352" s="227"/>
      <c r="BU352" s="227"/>
    </row>
    <row r="353" spans="41:73" ht="12.75">
      <c r="AO353"/>
      <c r="AS353"/>
      <c r="BC353" s="227"/>
      <c r="BD353" s="227"/>
      <c r="BE353" s="227"/>
      <c r="BF353" s="227"/>
      <c r="BG353" s="227"/>
      <c r="BH353" s="227"/>
      <c r="BI353" s="227"/>
      <c r="BJ353" s="227"/>
      <c r="BK353" s="227"/>
      <c r="BL353" s="227"/>
      <c r="BM353" s="227"/>
      <c r="BN353" s="227"/>
      <c r="BO353" s="227"/>
      <c r="BP353" s="227"/>
      <c r="BQ353" s="227"/>
      <c r="BR353" s="227"/>
      <c r="BS353" s="227"/>
      <c r="BT353" s="227"/>
      <c r="BU353" s="227"/>
    </row>
    <row r="354" spans="41:73" ht="12.75">
      <c r="AO354"/>
      <c r="AS354"/>
      <c r="BC354" s="227"/>
      <c r="BD354" s="227"/>
      <c r="BE354" s="227"/>
      <c r="BF354" s="227"/>
      <c r="BG354" s="227"/>
      <c r="BH354" s="227"/>
      <c r="BI354" s="227"/>
      <c r="BJ354" s="227"/>
      <c r="BK354" s="227"/>
      <c r="BL354" s="227"/>
      <c r="BM354" s="227"/>
      <c r="BN354" s="227"/>
      <c r="BO354" s="227"/>
      <c r="BP354" s="227"/>
      <c r="BQ354" s="227"/>
      <c r="BR354" s="227"/>
      <c r="BS354" s="227"/>
      <c r="BT354" s="227"/>
      <c r="BU354" s="227"/>
    </row>
    <row r="355" spans="41:73" ht="12.75">
      <c r="AO355"/>
      <c r="AS355"/>
      <c r="BC355" s="227"/>
      <c r="BD355" s="227"/>
      <c r="BE355" s="227"/>
      <c r="BF355" s="227"/>
      <c r="BG355" s="227"/>
      <c r="BH355" s="227"/>
      <c r="BI355" s="227"/>
      <c r="BJ355" s="227"/>
      <c r="BK355" s="227"/>
      <c r="BL355" s="227"/>
      <c r="BM355" s="227"/>
      <c r="BN355" s="227"/>
      <c r="BO355" s="227"/>
      <c r="BP355" s="227"/>
      <c r="BQ355" s="227"/>
      <c r="BR355" s="227"/>
      <c r="BS355" s="227"/>
      <c r="BT355" s="227"/>
      <c r="BU355" s="227"/>
    </row>
    <row r="356" spans="41:73" ht="12.75">
      <c r="AO356"/>
      <c r="AS356"/>
      <c r="BC356" s="227"/>
      <c r="BD356" s="227"/>
      <c r="BE356" s="227"/>
      <c r="BF356" s="227"/>
      <c r="BG356" s="227"/>
      <c r="BH356" s="227"/>
      <c r="BI356" s="227"/>
      <c r="BJ356" s="227"/>
      <c r="BK356" s="227"/>
      <c r="BL356" s="227"/>
      <c r="BM356" s="227"/>
      <c r="BN356" s="227"/>
      <c r="BO356" s="227"/>
      <c r="BP356" s="227"/>
      <c r="BQ356" s="227"/>
      <c r="BR356" s="227"/>
      <c r="BS356" s="227"/>
      <c r="BT356" s="227"/>
      <c r="BU356" s="227"/>
    </row>
    <row r="357" spans="41:73" ht="12.75">
      <c r="AO357"/>
      <c r="AS357"/>
      <c r="BC357" s="227"/>
      <c r="BD357" s="227"/>
      <c r="BE357" s="227"/>
      <c r="BF357" s="227"/>
      <c r="BG357" s="227"/>
      <c r="BH357" s="227"/>
      <c r="BI357" s="227"/>
      <c r="BJ357" s="227"/>
      <c r="BK357" s="227"/>
      <c r="BL357" s="227"/>
      <c r="BM357" s="227"/>
      <c r="BN357" s="227"/>
      <c r="BO357" s="227"/>
      <c r="BP357" s="227"/>
      <c r="BQ357" s="227"/>
      <c r="BR357" s="227"/>
      <c r="BS357" s="227"/>
      <c r="BT357" s="227"/>
      <c r="BU357" s="227"/>
    </row>
    <row r="358" spans="41:73" ht="12.75">
      <c r="AO358"/>
      <c r="AS358"/>
      <c r="BC358" s="227"/>
      <c r="BD358" s="227"/>
      <c r="BE358" s="227"/>
      <c r="BF358" s="227"/>
      <c r="BG358" s="227"/>
      <c r="BH358" s="227"/>
      <c r="BI358" s="227"/>
      <c r="BJ358" s="227"/>
      <c r="BK358" s="227"/>
      <c r="BL358" s="227"/>
      <c r="BM358" s="227"/>
      <c r="BN358" s="227"/>
      <c r="BO358" s="227"/>
      <c r="BP358" s="227"/>
      <c r="BQ358" s="227"/>
      <c r="BR358" s="227"/>
      <c r="BS358" s="227"/>
      <c r="BT358" s="227"/>
      <c r="BU358" s="227"/>
    </row>
    <row r="359" spans="41:73" ht="12.75">
      <c r="AO359"/>
      <c r="AS359"/>
      <c r="BC359" s="227"/>
      <c r="BD359" s="227"/>
      <c r="BE359" s="227"/>
      <c r="BF359" s="227"/>
      <c r="BG359" s="227"/>
      <c r="BH359" s="227"/>
      <c r="BI359" s="227"/>
      <c r="BJ359" s="227"/>
      <c r="BK359" s="227"/>
      <c r="BL359" s="227"/>
      <c r="BM359" s="227"/>
      <c r="BN359" s="227"/>
      <c r="BO359" s="227"/>
      <c r="BP359" s="227"/>
      <c r="BQ359" s="227"/>
      <c r="BR359" s="227"/>
      <c r="BS359" s="227"/>
      <c r="BT359" s="227"/>
      <c r="BU359" s="227"/>
    </row>
    <row r="360" spans="41:73" ht="12.75">
      <c r="AO360"/>
      <c r="AS360"/>
      <c r="BC360" s="227"/>
      <c r="BD360" s="227"/>
      <c r="BE360" s="227"/>
      <c r="BF360" s="227"/>
      <c r="BG360" s="227"/>
      <c r="BH360" s="227"/>
      <c r="BI360" s="227"/>
      <c r="BJ360" s="227"/>
      <c r="BK360" s="227"/>
      <c r="BL360" s="227"/>
      <c r="BM360" s="227"/>
      <c r="BN360" s="227"/>
      <c r="BO360" s="227"/>
      <c r="BP360" s="227"/>
      <c r="BQ360" s="227"/>
      <c r="BR360" s="227"/>
      <c r="BS360" s="227"/>
      <c r="BT360" s="227"/>
      <c r="BU360" s="227"/>
    </row>
    <row r="361" spans="41:73" ht="12.75">
      <c r="AO361"/>
      <c r="AS361"/>
      <c r="BC361" s="227"/>
      <c r="BD361" s="227"/>
      <c r="BE361" s="227"/>
      <c r="BF361" s="227"/>
      <c r="BG361" s="227"/>
      <c r="BH361" s="227"/>
      <c r="BI361" s="227"/>
      <c r="BJ361" s="227"/>
      <c r="BK361" s="227"/>
      <c r="BL361" s="227"/>
      <c r="BM361" s="227"/>
      <c r="BN361" s="227"/>
      <c r="BO361" s="227"/>
      <c r="BP361" s="227"/>
      <c r="BQ361" s="227"/>
      <c r="BR361" s="227"/>
      <c r="BS361" s="227"/>
      <c r="BT361" s="227"/>
      <c r="BU361" s="227"/>
    </row>
    <row r="362" spans="41:73" ht="12.75">
      <c r="AO362"/>
      <c r="AS362"/>
      <c r="BC362" s="227"/>
      <c r="BD362" s="227"/>
      <c r="BE362" s="227"/>
      <c r="BF362" s="227"/>
      <c r="BG362" s="227"/>
      <c r="BH362" s="227"/>
      <c r="BI362" s="227"/>
      <c r="BJ362" s="227"/>
      <c r="BK362" s="227"/>
      <c r="BL362" s="227"/>
      <c r="BM362" s="227"/>
      <c r="BN362" s="227"/>
      <c r="BO362" s="227"/>
      <c r="BP362" s="227"/>
      <c r="BQ362" s="227"/>
      <c r="BR362" s="227"/>
      <c r="BS362" s="227"/>
      <c r="BT362" s="227"/>
      <c r="BU362" s="227"/>
    </row>
    <row r="363" spans="41:73" ht="12.75">
      <c r="AO363"/>
      <c r="AS363"/>
      <c r="BC363" s="227"/>
      <c r="BD363" s="227"/>
      <c r="BE363" s="227"/>
      <c r="BF363" s="227"/>
      <c r="BG363" s="227"/>
      <c r="BH363" s="227"/>
      <c r="BI363" s="227"/>
      <c r="BJ363" s="227"/>
      <c r="BK363" s="227"/>
      <c r="BL363" s="227"/>
      <c r="BM363" s="227"/>
      <c r="BN363" s="227"/>
      <c r="BO363" s="227"/>
      <c r="BP363" s="227"/>
      <c r="BQ363" s="227"/>
      <c r="BR363" s="227"/>
      <c r="BS363" s="227"/>
      <c r="BT363" s="227"/>
      <c r="BU363" s="227"/>
    </row>
    <row r="364" spans="41:73" ht="12.75">
      <c r="AO364"/>
      <c r="AS364"/>
      <c r="BC364" s="227"/>
      <c r="BD364" s="227"/>
      <c r="BE364" s="227"/>
      <c r="BF364" s="227"/>
      <c r="BG364" s="227"/>
      <c r="BH364" s="227"/>
      <c r="BI364" s="227"/>
      <c r="BJ364" s="227"/>
      <c r="BK364" s="227"/>
      <c r="BL364" s="227"/>
      <c r="BM364" s="227"/>
      <c r="BN364" s="227"/>
      <c r="BO364" s="227"/>
      <c r="BP364" s="227"/>
      <c r="BQ364" s="227"/>
      <c r="BR364" s="227"/>
      <c r="BS364" s="227"/>
      <c r="BT364" s="227"/>
      <c r="BU364" s="227"/>
    </row>
    <row r="365" spans="41:73" ht="12.75">
      <c r="AO365"/>
      <c r="AS365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227"/>
      <c r="BM365" s="227"/>
      <c r="BN365" s="227"/>
      <c r="BO365" s="227"/>
      <c r="BP365" s="227"/>
      <c r="BQ365" s="227"/>
      <c r="BR365" s="227"/>
      <c r="BS365" s="227"/>
      <c r="BT365" s="227"/>
      <c r="BU365" s="227"/>
    </row>
    <row r="366" spans="41:73" ht="12.75">
      <c r="AO366"/>
      <c r="AS366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  <c r="BN366" s="227"/>
      <c r="BO366" s="227"/>
      <c r="BP366" s="227"/>
      <c r="BQ366" s="227"/>
      <c r="BR366" s="227"/>
      <c r="BS366" s="227"/>
      <c r="BT366" s="227"/>
      <c r="BU366" s="227"/>
    </row>
    <row r="367" spans="41:73" ht="12.75">
      <c r="AO367"/>
      <c r="AS367"/>
      <c r="BC367" s="227"/>
      <c r="BD367" s="227"/>
      <c r="BE367" s="227"/>
      <c r="BF367" s="227"/>
      <c r="BG367" s="227"/>
      <c r="BH367" s="227"/>
      <c r="BI367" s="227"/>
      <c r="BJ367" s="227"/>
      <c r="BK367" s="227"/>
      <c r="BL367" s="227"/>
      <c r="BM367" s="227"/>
      <c r="BN367" s="227"/>
      <c r="BO367" s="227"/>
      <c r="BP367" s="227"/>
      <c r="BQ367" s="227"/>
      <c r="BR367" s="227"/>
      <c r="BS367" s="227"/>
      <c r="BT367" s="227"/>
      <c r="BU367" s="227"/>
    </row>
    <row r="368" spans="41:73" ht="12.75">
      <c r="AO368"/>
      <c r="AS368"/>
      <c r="BC368" s="227"/>
      <c r="BD368" s="227"/>
      <c r="BE368" s="227"/>
      <c r="BF368" s="227"/>
      <c r="BG368" s="227"/>
      <c r="BH368" s="227"/>
      <c r="BI368" s="227"/>
      <c r="BJ368" s="227"/>
      <c r="BK368" s="227"/>
      <c r="BL368" s="227"/>
      <c r="BM368" s="227"/>
      <c r="BN368" s="227"/>
      <c r="BO368" s="227"/>
      <c r="BP368" s="227"/>
      <c r="BQ368" s="227"/>
      <c r="BR368" s="227"/>
      <c r="BS368" s="227"/>
      <c r="BT368" s="227"/>
      <c r="BU368" s="227"/>
    </row>
    <row r="369" spans="41:73" ht="12.75">
      <c r="AO369"/>
      <c r="AS369"/>
      <c r="BC369" s="227"/>
      <c r="BD369" s="227"/>
      <c r="BE369" s="227"/>
      <c r="BF369" s="227"/>
      <c r="BG369" s="227"/>
      <c r="BH369" s="227"/>
      <c r="BI369" s="227"/>
      <c r="BJ369" s="227"/>
      <c r="BK369" s="227"/>
      <c r="BL369" s="227"/>
      <c r="BM369" s="227"/>
      <c r="BN369" s="227"/>
      <c r="BO369" s="227"/>
      <c r="BP369" s="227"/>
      <c r="BQ369" s="227"/>
      <c r="BR369" s="227"/>
      <c r="BS369" s="227"/>
      <c r="BT369" s="227"/>
      <c r="BU369" s="227"/>
    </row>
    <row r="370" spans="41:73" ht="12.75">
      <c r="AO370"/>
      <c r="AS370"/>
      <c r="BC370" s="227"/>
      <c r="BD370" s="227"/>
      <c r="BE370" s="227"/>
      <c r="BF370" s="227"/>
      <c r="BG370" s="227"/>
      <c r="BH370" s="227"/>
      <c r="BI370" s="227"/>
      <c r="BJ370" s="227"/>
      <c r="BK370" s="227"/>
      <c r="BL370" s="227"/>
      <c r="BM370" s="227"/>
      <c r="BN370" s="227"/>
      <c r="BO370" s="227"/>
      <c r="BP370" s="227"/>
      <c r="BQ370" s="227"/>
      <c r="BR370" s="227"/>
      <c r="BS370" s="227"/>
      <c r="BT370" s="227"/>
      <c r="BU370" s="227"/>
    </row>
    <row r="371" spans="41:73" ht="12.75">
      <c r="AO371"/>
      <c r="AS371"/>
      <c r="BC371" s="227"/>
      <c r="BD371" s="227"/>
      <c r="BE371" s="227"/>
      <c r="BF371" s="227"/>
      <c r="BG371" s="227"/>
      <c r="BH371" s="227"/>
      <c r="BI371" s="227"/>
      <c r="BJ371" s="227"/>
      <c r="BK371" s="227"/>
      <c r="BL371" s="227"/>
      <c r="BM371" s="227"/>
      <c r="BN371" s="227"/>
      <c r="BO371" s="227"/>
      <c r="BP371" s="227"/>
      <c r="BQ371" s="227"/>
      <c r="BR371" s="227"/>
      <c r="BS371" s="227"/>
      <c r="BT371" s="227"/>
      <c r="BU371" s="227"/>
    </row>
    <row r="372" spans="41:73" ht="12.75">
      <c r="AO372"/>
      <c r="AS372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  <c r="BN372" s="227"/>
      <c r="BO372" s="227"/>
      <c r="BP372" s="227"/>
      <c r="BQ372" s="227"/>
      <c r="BR372" s="227"/>
      <c r="BS372" s="227"/>
      <c r="BT372" s="227"/>
      <c r="BU372" s="227"/>
    </row>
    <row r="373" spans="41:73" ht="12.75">
      <c r="AO373"/>
      <c r="AS373"/>
      <c r="BC373" s="227"/>
      <c r="BD373" s="227"/>
      <c r="BE373" s="227"/>
      <c r="BF373" s="227"/>
      <c r="BG373" s="227"/>
      <c r="BH373" s="227"/>
      <c r="BI373" s="227"/>
      <c r="BJ373" s="227"/>
      <c r="BK373" s="227"/>
      <c r="BL373" s="227"/>
      <c r="BM373" s="227"/>
      <c r="BN373" s="227"/>
      <c r="BO373" s="227"/>
      <c r="BP373" s="227"/>
      <c r="BQ373" s="227"/>
      <c r="BR373" s="227"/>
      <c r="BS373" s="227"/>
      <c r="BT373" s="227"/>
      <c r="BU373" s="227"/>
    </row>
    <row r="374" spans="41:73" ht="12.75">
      <c r="AO374"/>
      <c r="AS374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  <c r="BR374" s="227"/>
      <c r="BS374" s="227"/>
      <c r="BT374" s="227"/>
      <c r="BU374" s="227"/>
    </row>
    <row r="375" spans="41:73" ht="12.75">
      <c r="AO375"/>
      <c r="AS375"/>
      <c r="BC375" s="227"/>
      <c r="BD375" s="227"/>
      <c r="BE375" s="227"/>
      <c r="BF375" s="227"/>
      <c r="BG375" s="227"/>
      <c r="BH375" s="227"/>
      <c r="BI375" s="227"/>
      <c r="BJ375" s="227"/>
      <c r="BK375" s="227"/>
      <c r="BL375" s="227"/>
      <c r="BM375" s="227"/>
      <c r="BN375" s="227"/>
      <c r="BO375" s="227"/>
      <c r="BP375" s="227"/>
      <c r="BQ375" s="227"/>
      <c r="BR375" s="227"/>
      <c r="BS375" s="227"/>
      <c r="BT375" s="227"/>
      <c r="BU375" s="227"/>
    </row>
    <row r="376" spans="41:73" ht="12.75">
      <c r="AO376"/>
      <c r="AS376"/>
      <c r="BC376" s="227"/>
      <c r="BD376" s="227"/>
      <c r="BE376" s="227"/>
      <c r="BF376" s="227"/>
      <c r="BG376" s="227"/>
      <c r="BH376" s="227"/>
      <c r="BI376" s="227"/>
      <c r="BJ376" s="227"/>
      <c r="BK376" s="227"/>
      <c r="BL376" s="227"/>
      <c r="BM376" s="227"/>
      <c r="BN376" s="227"/>
      <c r="BO376" s="227"/>
      <c r="BP376" s="227"/>
      <c r="BQ376" s="227"/>
      <c r="BR376" s="227"/>
      <c r="BS376" s="227"/>
      <c r="BT376" s="227"/>
      <c r="BU376" s="227"/>
    </row>
    <row r="377" spans="41:73" ht="12.75">
      <c r="AO377"/>
      <c r="AS377"/>
      <c r="BC377" s="227"/>
      <c r="BD377" s="227"/>
      <c r="BE377" s="227"/>
      <c r="BF377" s="227"/>
      <c r="BG377" s="227"/>
      <c r="BH377" s="227"/>
      <c r="BI377" s="227"/>
      <c r="BJ377" s="227"/>
      <c r="BK377" s="227"/>
      <c r="BL377" s="227"/>
      <c r="BM377" s="227"/>
      <c r="BN377" s="227"/>
      <c r="BO377" s="227"/>
      <c r="BP377" s="227"/>
      <c r="BQ377" s="227"/>
      <c r="BR377" s="227"/>
      <c r="BS377" s="227"/>
      <c r="BT377" s="227"/>
      <c r="BU377" s="227"/>
    </row>
    <row r="378" spans="41:73" ht="12.75">
      <c r="AO378"/>
      <c r="AS378"/>
      <c r="BC378" s="227"/>
      <c r="BD378" s="227"/>
      <c r="BE378" s="227"/>
      <c r="BF378" s="227"/>
      <c r="BG378" s="227"/>
      <c r="BH378" s="227"/>
      <c r="BI378" s="227"/>
      <c r="BJ378" s="227"/>
      <c r="BK378" s="227"/>
      <c r="BL378" s="227"/>
      <c r="BM378" s="227"/>
      <c r="BN378" s="227"/>
      <c r="BO378" s="227"/>
      <c r="BP378" s="227"/>
      <c r="BQ378" s="227"/>
      <c r="BR378" s="227"/>
      <c r="BS378" s="227"/>
      <c r="BT378" s="227"/>
      <c r="BU378" s="227"/>
    </row>
    <row r="379" spans="41:73" ht="12.75">
      <c r="AO379"/>
      <c r="AS379"/>
      <c r="BC379" s="227"/>
      <c r="BD379" s="227"/>
      <c r="BE379" s="227"/>
      <c r="BF379" s="227"/>
      <c r="BG379" s="227"/>
      <c r="BH379" s="227"/>
      <c r="BI379" s="227"/>
      <c r="BJ379" s="227"/>
      <c r="BK379" s="227"/>
      <c r="BL379" s="227"/>
      <c r="BM379" s="227"/>
      <c r="BN379" s="227"/>
      <c r="BO379" s="227"/>
      <c r="BP379" s="227"/>
      <c r="BQ379" s="227"/>
      <c r="BR379" s="227"/>
      <c r="BS379" s="227"/>
      <c r="BT379" s="227"/>
      <c r="BU379" s="227"/>
    </row>
    <row r="380" spans="41:73" ht="12.75">
      <c r="AO380"/>
      <c r="AS380"/>
      <c r="BC380" s="227"/>
      <c r="BD380" s="227"/>
      <c r="BE380" s="227"/>
      <c r="BF380" s="227"/>
      <c r="BG380" s="227"/>
      <c r="BH380" s="227"/>
      <c r="BI380" s="227"/>
      <c r="BJ380" s="227"/>
      <c r="BK380" s="227"/>
      <c r="BL380" s="227"/>
      <c r="BM380" s="227"/>
      <c r="BN380" s="227"/>
      <c r="BO380" s="227"/>
      <c r="BP380" s="227"/>
      <c r="BQ380" s="227"/>
      <c r="BR380" s="227"/>
      <c r="BS380" s="227"/>
      <c r="BT380" s="227"/>
      <c r="BU380" s="227"/>
    </row>
    <row r="381" spans="41:73" ht="12.75">
      <c r="AO381"/>
      <c r="AS381"/>
      <c r="BC381" s="227"/>
      <c r="BD381" s="227"/>
      <c r="BE381" s="227"/>
      <c r="BF381" s="227"/>
      <c r="BG381" s="227"/>
      <c r="BH381" s="227"/>
      <c r="BI381" s="227"/>
      <c r="BJ381" s="227"/>
      <c r="BK381" s="227"/>
      <c r="BL381" s="227"/>
      <c r="BM381" s="227"/>
      <c r="BN381" s="227"/>
      <c r="BO381" s="227"/>
      <c r="BP381" s="227"/>
      <c r="BQ381" s="227"/>
      <c r="BR381" s="227"/>
      <c r="BS381" s="227"/>
      <c r="BT381" s="227"/>
      <c r="BU381" s="227"/>
    </row>
    <row r="382" spans="41:73" ht="12.75">
      <c r="AO382"/>
      <c r="AS382"/>
      <c r="BC382" s="227"/>
      <c r="BD382" s="227"/>
      <c r="BE382" s="227"/>
      <c r="BF382" s="227"/>
      <c r="BG382" s="227"/>
      <c r="BH382" s="227"/>
      <c r="BI382" s="227"/>
      <c r="BJ382" s="227"/>
      <c r="BK382" s="227"/>
      <c r="BL382" s="227"/>
      <c r="BM382" s="227"/>
      <c r="BN382" s="227"/>
      <c r="BO382" s="227"/>
      <c r="BP382" s="227"/>
      <c r="BQ382" s="227"/>
      <c r="BR382" s="227"/>
      <c r="BS382" s="227"/>
      <c r="BT382" s="227"/>
      <c r="BU382" s="227"/>
    </row>
    <row r="383" spans="41:73" ht="12.75">
      <c r="AO383"/>
      <c r="AS383"/>
      <c r="BC383" s="227"/>
      <c r="BD383" s="227"/>
      <c r="BE383" s="227"/>
      <c r="BF383" s="227"/>
      <c r="BG383" s="227"/>
      <c r="BH383" s="227"/>
      <c r="BI383" s="227"/>
      <c r="BJ383" s="227"/>
      <c r="BK383" s="227"/>
      <c r="BL383" s="227"/>
      <c r="BM383" s="227"/>
      <c r="BN383" s="227"/>
      <c r="BO383" s="227"/>
      <c r="BP383" s="227"/>
      <c r="BQ383" s="227"/>
      <c r="BR383" s="227"/>
      <c r="BS383" s="227"/>
      <c r="BT383" s="227"/>
      <c r="BU383" s="227"/>
    </row>
    <row r="384" spans="41:73" ht="12.75">
      <c r="AO384"/>
      <c r="AS384"/>
      <c r="BC384" s="227"/>
      <c r="BD384" s="227"/>
      <c r="BE384" s="227"/>
      <c r="BF384" s="227"/>
      <c r="BG384" s="227"/>
      <c r="BH384" s="227"/>
      <c r="BI384" s="227"/>
      <c r="BJ384" s="227"/>
      <c r="BK384" s="227"/>
      <c r="BL384" s="227"/>
      <c r="BM384" s="227"/>
      <c r="BN384" s="227"/>
      <c r="BO384" s="227"/>
      <c r="BP384" s="227"/>
      <c r="BQ384" s="227"/>
      <c r="BR384" s="227"/>
      <c r="BS384" s="227"/>
      <c r="BT384" s="227"/>
      <c r="BU384" s="227"/>
    </row>
    <row r="385" spans="41:73" ht="12.75">
      <c r="AO385"/>
      <c r="AS385"/>
      <c r="BC385" s="227"/>
      <c r="BD385" s="227"/>
      <c r="BE385" s="227"/>
      <c r="BF385" s="227"/>
      <c r="BG385" s="227"/>
      <c r="BH385" s="227"/>
      <c r="BI385" s="227"/>
      <c r="BJ385" s="227"/>
      <c r="BK385" s="227"/>
      <c r="BL385" s="227"/>
      <c r="BM385" s="227"/>
      <c r="BN385" s="227"/>
      <c r="BO385" s="227"/>
      <c r="BP385" s="227"/>
      <c r="BQ385" s="227"/>
      <c r="BR385" s="227"/>
      <c r="BS385" s="227"/>
      <c r="BT385" s="227"/>
      <c r="BU385" s="227"/>
    </row>
    <row r="386" spans="41:73" ht="12.75">
      <c r="AO386"/>
      <c r="AS386"/>
      <c r="BC386" s="227"/>
      <c r="BD386" s="227"/>
      <c r="BE386" s="227"/>
      <c r="BF386" s="227"/>
      <c r="BG386" s="227"/>
      <c r="BH386" s="227"/>
      <c r="BI386" s="227"/>
      <c r="BJ386" s="227"/>
      <c r="BK386" s="227"/>
      <c r="BL386" s="227"/>
      <c r="BM386" s="227"/>
      <c r="BN386" s="227"/>
      <c r="BO386" s="227"/>
      <c r="BP386" s="227"/>
      <c r="BQ386" s="227"/>
      <c r="BR386" s="227"/>
      <c r="BS386" s="227"/>
      <c r="BT386" s="227"/>
      <c r="BU386" s="227"/>
    </row>
    <row r="387" spans="41:73" ht="12.75">
      <c r="AO387"/>
      <c r="AS387"/>
      <c r="BC387" s="227"/>
      <c r="BD387" s="227"/>
      <c r="BE387" s="227"/>
      <c r="BF387" s="227"/>
      <c r="BG387" s="227"/>
      <c r="BH387" s="227"/>
      <c r="BI387" s="227"/>
      <c r="BJ387" s="227"/>
      <c r="BK387" s="227"/>
      <c r="BL387" s="227"/>
      <c r="BM387" s="227"/>
      <c r="BN387" s="227"/>
      <c r="BO387" s="227"/>
      <c r="BP387" s="227"/>
      <c r="BQ387" s="227"/>
      <c r="BR387" s="227"/>
      <c r="BS387" s="227"/>
      <c r="BT387" s="227"/>
      <c r="BU387" s="227"/>
    </row>
    <row r="388" spans="41:73" ht="12.75">
      <c r="AO388"/>
      <c r="AS388"/>
      <c r="BC388" s="227"/>
      <c r="BD388" s="227"/>
      <c r="BE388" s="227"/>
      <c r="BF388" s="227"/>
      <c r="BG388" s="227"/>
      <c r="BH388" s="227"/>
      <c r="BI388" s="227"/>
      <c r="BJ388" s="227"/>
      <c r="BK388" s="227"/>
      <c r="BL388" s="227"/>
      <c r="BM388" s="227"/>
      <c r="BN388" s="227"/>
      <c r="BO388" s="227"/>
      <c r="BP388" s="227"/>
      <c r="BQ388" s="227"/>
      <c r="BR388" s="227"/>
      <c r="BS388" s="227"/>
      <c r="BT388" s="227"/>
      <c r="BU388" s="227"/>
    </row>
    <row r="389" spans="41:73" ht="12.75">
      <c r="AO389"/>
      <c r="AS389"/>
      <c r="BC389" s="227"/>
      <c r="BD389" s="227"/>
      <c r="BE389" s="227"/>
      <c r="BF389" s="227"/>
      <c r="BG389" s="227"/>
      <c r="BH389" s="227"/>
      <c r="BI389" s="227"/>
      <c r="BJ389" s="227"/>
      <c r="BK389" s="227"/>
      <c r="BL389" s="227"/>
      <c r="BM389" s="227"/>
      <c r="BN389" s="227"/>
      <c r="BO389" s="227"/>
      <c r="BP389" s="227"/>
      <c r="BQ389" s="227"/>
      <c r="BR389" s="227"/>
      <c r="BS389" s="227"/>
      <c r="BT389" s="227"/>
      <c r="BU389" s="227"/>
    </row>
    <row r="390" spans="41:73" ht="12.75">
      <c r="AO390"/>
      <c r="AS390"/>
      <c r="BC390" s="227"/>
      <c r="BD390" s="227"/>
      <c r="BE390" s="227"/>
      <c r="BF390" s="227"/>
      <c r="BG390" s="227"/>
      <c r="BH390" s="227"/>
      <c r="BI390" s="227"/>
      <c r="BJ390" s="227"/>
      <c r="BK390" s="227"/>
      <c r="BL390" s="227"/>
      <c r="BM390" s="227"/>
      <c r="BN390" s="227"/>
      <c r="BO390" s="227"/>
      <c r="BP390" s="227"/>
      <c r="BQ390" s="227"/>
      <c r="BR390" s="227"/>
      <c r="BS390" s="227"/>
      <c r="BT390" s="227"/>
      <c r="BU390" s="227"/>
    </row>
    <row r="391" spans="41:73" ht="12.75">
      <c r="AO391"/>
      <c r="AS391"/>
      <c r="BC391" s="227"/>
      <c r="BD391" s="227"/>
      <c r="BE391" s="227"/>
      <c r="BF391" s="227"/>
      <c r="BG391" s="227"/>
      <c r="BH391" s="227"/>
      <c r="BI391" s="227"/>
      <c r="BJ391" s="227"/>
      <c r="BK391" s="227"/>
      <c r="BL391" s="227"/>
      <c r="BM391" s="227"/>
      <c r="BN391" s="227"/>
      <c r="BO391" s="227"/>
      <c r="BP391" s="227"/>
      <c r="BQ391" s="227"/>
      <c r="BR391" s="227"/>
      <c r="BS391" s="227"/>
      <c r="BT391" s="227"/>
      <c r="BU391" s="227"/>
    </row>
    <row r="392" spans="41:73" ht="12.75">
      <c r="AO392"/>
      <c r="AS392"/>
      <c r="BC392" s="227"/>
      <c r="BD392" s="227"/>
      <c r="BE392" s="227"/>
      <c r="BF392" s="227"/>
      <c r="BG392" s="227"/>
      <c r="BH392" s="227"/>
      <c r="BI392" s="227"/>
      <c r="BJ392" s="227"/>
      <c r="BK392" s="227"/>
      <c r="BL392" s="227"/>
      <c r="BM392" s="227"/>
      <c r="BN392" s="227"/>
      <c r="BO392" s="227"/>
      <c r="BP392" s="227"/>
      <c r="BQ392" s="227"/>
      <c r="BR392" s="227"/>
      <c r="BS392" s="227"/>
      <c r="BT392" s="227"/>
      <c r="BU392" s="227"/>
    </row>
    <row r="393" spans="41:73" ht="12.75">
      <c r="AO393"/>
      <c r="AS393"/>
      <c r="BC393" s="227"/>
      <c r="BD393" s="227"/>
      <c r="BE393" s="227"/>
      <c r="BF393" s="227"/>
      <c r="BG393" s="227"/>
      <c r="BH393" s="227"/>
      <c r="BI393" s="227"/>
      <c r="BJ393" s="227"/>
      <c r="BK393" s="227"/>
      <c r="BL393" s="227"/>
      <c r="BM393" s="227"/>
      <c r="BN393" s="227"/>
      <c r="BO393" s="227"/>
      <c r="BP393" s="227"/>
      <c r="BQ393" s="227"/>
      <c r="BR393" s="227"/>
      <c r="BS393" s="227"/>
      <c r="BT393" s="227"/>
      <c r="BU393" s="227"/>
    </row>
    <row r="394" spans="41:73" ht="12.75">
      <c r="AO394"/>
      <c r="AS394"/>
      <c r="BC394" s="227"/>
      <c r="BD394" s="227"/>
      <c r="BE394" s="227"/>
      <c r="BF394" s="227"/>
      <c r="BG394" s="227"/>
      <c r="BH394" s="227"/>
      <c r="BI394" s="227"/>
      <c r="BJ394" s="227"/>
      <c r="BK394" s="227"/>
      <c r="BL394" s="227"/>
      <c r="BM394" s="227"/>
      <c r="BN394" s="227"/>
      <c r="BO394" s="227"/>
      <c r="BP394" s="227"/>
      <c r="BQ394" s="227"/>
      <c r="BR394" s="227"/>
      <c r="BS394" s="227"/>
      <c r="BT394" s="227"/>
      <c r="BU394" s="227"/>
    </row>
    <row r="395" spans="41:73" ht="12.75">
      <c r="AO395"/>
      <c r="AS395"/>
      <c r="BC395" s="227"/>
      <c r="BD395" s="227"/>
      <c r="BE395" s="227"/>
      <c r="BF395" s="227"/>
      <c r="BG395" s="227"/>
      <c r="BH395" s="227"/>
      <c r="BI395" s="227"/>
      <c r="BJ395" s="227"/>
      <c r="BK395" s="227"/>
      <c r="BL395" s="227"/>
      <c r="BM395" s="227"/>
      <c r="BN395" s="227"/>
      <c r="BO395" s="227"/>
      <c r="BP395" s="227"/>
      <c r="BQ395" s="227"/>
      <c r="BR395" s="227"/>
      <c r="BS395" s="227"/>
      <c r="BT395" s="227"/>
      <c r="BU395" s="227"/>
    </row>
    <row r="396" spans="41:73" ht="12.75">
      <c r="AO396"/>
      <c r="AS396"/>
      <c r="BC396" s="227"/>
      <c r="BD396" s="227"/>
      <c r="BE396" s="227"/>
      <c r="BF396" s="227"/>
      <c r="BG396" s="227"/>
      <c r="BH396" s="227"/>
      <c r="BI396" s="227"/>
      <c r="BJ396" s="227"/>
      <c r="BK396" s="227"/>
      <c r="BL396" s="227"/>
      <c r="BM396" s="227"/>
      <c r="BN396" s="227"/>
      <c r="BO396" s="227"/>
      <c r="BP396" s="227"/>
      <c r="BQ396" s="227"/>
      <c r="BR396" s="227"/>
      <c r="BS396" s="227"/>
      <c r="BT396" s="227"/>
      <c r="BU396" s="227"/>
    </row>
    <row r="397" spans="41:73" ht="12.75">
      <c r="AO397"/>
      <c r="AS397"/>
      <c r="BC397" s="227"/>
      <c r="BD397" s="227"/>
      <c r="BE397" s="227"/>
      <c r="BF397" s="227"/>
      <c r="BG397" s="227"/>
      <c r="BH397" s="227"/>
      <c r="BI397" s="227"/>
      <c r="BJ397" s="227"/>
      <c r="BK397" s="227"/>
      <c r="BL397" s="227"/>
      <c r="BM397" s="227"/>
      <c r="BN397" s="227"/>
      <c r="BO397" s="227"/>
      <c r="BP397" s="227"/>
      <c r="BQ397" s="227"/>
      <c r="BR397" s="227"/>
      <c r="BS397" s="227"/>
      <c r="BT397" s="227"/>
      <c r="BU397" s="227"/>
    </row>
    <row r="398" spans="41:73" ht="12.75">
      <c r="AO398"/>
      <c r="AS398"/>
      <c r="BC398" s="227"/>
      <c r="BD398" s="227"/>
      <c r="BE398" s="227"/>
      <c r="BF398" s="227"/>
      <c r="BG398" s="227"/>
      <c r="BH398" s="227"/>
      <c r="BI398" s="227"/>
      <c r="BJ398" s="227"/>
      <c r="BK398" s="227"/>
      <c r="BL398" s="227"/>
      <c r="BM398" s="227"/>
      <c r="BN398" s="227"/>
      <c r="BO398" s="227"/>
      <c r="BP398" s="227"/>
      <c r="BQ398" s="227"/>
      <c r="BR398" s="227"/>
      <c r="BS398" s="227"/>
      <c r="BT398" s="227"/>
      <c r="BU398" s="227"/>
    </row>
    <row r="399" spans="41:73" ht="12.75">
      <c r="AO399"/>
      <c r="AS399"/>
      <c r="BC399" s="227"/>
      <c r="BD399" s="227"/>
      <c r="BE399" s="227"/>
      <c r="BF399" s="227"/>
      <c r="BG399" s="227"/>
      <c r="BH399" s="227"/>
      <c r="BI399" s="227"/>
      <c r="BJ399" s="227"/>
      <c r="BK399" s="227"/>
      <c r="BL399" s="227"/>
      <c r="BM399" s="227"/>
      <c r="BN399" s="227"/>
      <c r="BO399" s="227"/>
      <c r="BP399" s="227"/>
      <c r="BQ399" s="227"/>
      <c r="BR399" s="227"/>
      <c r="BS399" s="227"/>
      <c r="BT399" s="227"/>
      <c r="BU399" s="227"/>
    </row>
    <row r="400" spans="41:73" ht="12.75">
      <c r="AO400"/>
      <c r="AS400"/>
      <c r="BC400" s="227"/>
      <c r="BD400" s="227"/>
      <c r="BE400" s="227"/>
      <c r="BF400" s="227"/>
      <c r="BG400" s="227"/>
      <c r="BH400" s="227"/>
      <c r="BI400" s="227"/>
      <c r="BJ400" s="227"/>
      <c r="BK400" s="227"/>
      <c r="BL400" s="227"/>
      <c r="BM400" s="227"/>
      <c r="BN400" s="227"/>
      <c r="BO400" s="227"/>
      <c r="BP400" s="227"/>
      <c r="BQ400" s="227"/>
      <c r="BR400" s="227"/>
      <c r="BS400" s="227"/>
      <c r="BT400" s="227"/>
      <c r="BU400" s="227"/>
    </row>
    <row r="401" spans="41:73" ht="12.75">
      <c r="AO401"/>
      <c r="AS401"/>
      <c r="BC401" s="227"/>
      <c r="BD401" s="227"/>
      <c r="BE401" s="227"/>
      <c r="BF401" s="227"/>
      <c r="BG401" s="227"/>
      <c r="BH401" s="227"/>
      <c r="BI401" s="227"/>
      <c r="BJ401" s="227"/>
      <c r="BK401" s="227"/>
      <c r="BL401" s="227"/>
      <c r="BM401" s="227"/>
      <c r="BN401" s="227"/>
      <c r="BO401" s="227"/>
      <c r="BP401" s="227"/>
      <c r="BQ401" s="227"/>
      <c r="BR401" s="227"/>
      <c r="BS401" s="227"/>
      <c r="BT401" s="227"/>
      <c r="BU401" s="227"/>
    </row>
    <row r="402" spans="41:73" ht="12.75">
      <c r="AO402"/>
      <c r="AS402"/>
      <c r="BC402" s="227"/>
      <c r="BD402" s="227"/>
      <c r="BE402" s="227"/>
      <c r="BF402" s="227"/>
      <c r="BG402" s="227"/>
      <c r="BH402" s="227"/>
      <c r="BI402" s="227"/>
      <c r="BJ402" s="227"/>
      <c r="BK402" s="227"/>
      <c r="BL402" s="227"/>
      <c r="BM402" s="227"/>
      <c r="BN402" s="227"/>
      <c r="BO402" s="227"/>
      <c r="BP402" s="227"/>
      <c r="BQ402" s="227"/>
      <c r="BR402" s="227"/>
      <c r="BS402" s="227"/>
      <c r="BT402" s="227"/>
      <c r="BU402" s="227"/>
    </row>
    <row r="403" spans="41:73" ht="12.75">
      <c r="AO403"/>
      <c r="AS403"/>
      <c r="BC403" s="227"/>
      <c r="BD403" s="227"/>
      <c r="BE403" s="227"/>
      <c r="BF403" s="227"/>
      <c r="BG403" s="227"/>
      <c r="BH403" s="227"/>
      <c r="BI403" s="227"/>
      <c r="BJ403" s="227"/>
      <c r="BK403" s="227"/>
      <c r="BL403" s="227"/>
      <c r="BM403" s="227"/>
      <c r="BN403" s="227"/>
      <c r="BO403" s="227"/>
      <c r="BP403" s="227"/>
      <c r="BQ403" s="227"/>
      <c r="BR403" s="227"/>
      <c r="BS403" s="227"/>
      <c r="BT403" s="227"/>
      <c r="BU403" s="227"/>
    </row>
    <row r="404" spans="41:73" ht="12.75">
      <c r="AO404"/>
      <c r="AS404"/>
      <c r="BC404" s="227"/>
      <c r="BD404" s="227"/>
      <c r="BE404" s="227"/>
      <c r="BF404" s="227"/>
      <c r="BG404" s="227"/>
      <c r="BH404" s="227"/>
      <c r="BI404" s="227"/>
      <c r="BJ404" s="227"/>
      <c r="BK404" s="227"/>
      <c r="BL404" s="227"/>
      <c r="BM404" s="227"/>
      <c r="BN404" s="227"/>
      <c r="BO404" s="227"/>
      <c r="BP404" s="227"/>
      <c r="BQ404" s="227"/>
      <c r="BR404" s="227"/>
      <c r="BS404" s="227"/>
      <c r="BT404" s="227"/>
      <c r="BU404" s="227"/>
    </row>
    <row r="405" spans="41:73" ht="12.75">
      <c r="AO405"/>
      <c r="AS405"/>
      <c r="BC405" s="227"/>
      <c r="BD405" s="227"/>
      <c r="BE405" s="227"/>
      <c r="BF405" s="227"/>
      <c r="BG405" s="227"/>
      <c r="BH405" s="227"/>
      <c r="BI405" s="227"/>
      <c r="BJ405" s="227"/>
      <c r="BK405" s="227"/>
      <c r="BL405" s="227"/>
      <c r="BM405" s="227"/>
      <c r="BN405" s="227"/>
      <c r="BO405" s="227"/>
      <c r="BP405" s="227"/>
      <c r="BQ405" s="227"/>
      <c r="BR405" s="227"/>
      <c r="BS405" s="227"/>
      <c r="BT405" s="227"/>
      <c r="BU405" s="227"/>
    </row>
    <row r="406" spans="41:73" ht="12.75">
      <c r="AO406"/>
      <c r="AS406"/>
      <c r="BC406" s="227"/>
      <c r="BD406" s="227"/>
      <c r="BE406" s="227"/>
      <c r="BF406" s="227"/>
      <c r="BG406" s="227"/>
      <c r="BH406" s="227"/>
      <c r="BI406" s="227"/>
      <c r="BJ406" s="227"/>
      <c r="BK406" s="227"/>
      <c r="BL406" s="227"/>
      <c r="BM406" s="227"/>
      <c r="BN406" s="227"/>
      <c r="BO406" s="227"/>
      <c r="BP406" s="227"/>
      <c r="BQ406" s="227"/>
      <c r="BR406" s="227"/>
      <c r="BS406" s="227"/>
      <c r="BT406" s="227"/>
      <c r="BU406" s="227"/>
    </row>
    <row r="407" spans="41:73" ht="12.75">
      <c r="AO407"/>
      <c r="AS407"/>
      <c r="BC407" s="227"/>
      <c r="BD407" s="227"/>
      <c r="BE407" s="227"/>
      <c r="BF407" s="227"/>
      <c r="BG407" s="227"/>
      <c r="BH407" s="227"/>
      <c r="BI407" s="227"/>
      <c r="BJ407" s="227"/>
      <c r="BK407" s="227"/>
      <c r="BL407" s="227"/>
      <c r="BM407" s="227"/>
      <c r="BN407" s="227"/>
      <c r="BO407" s="227"/>
      <c r="BP407" s="227"/>
      <c r="BQ407" s="227"/>
      <c r="BR407" s="227"/>
      <c r="BS407" s="227"/>
      <c r="BT407" s="227"/>
      <c r="BU407" s="227"/>
    </row>
    <row r="408" spans="41:73" ht="12.75">
      <c r="AO408"/>
      <c r="AS408"/>
      <c r="BC408" s="227"/>
      <c r="BD408" s="227"/>
      <c r="BE408" s="227"/>
      <c r="BF408" s="227"/>
      <c r="BG408" s="227"/>
      <c r="BH408" s="227"/>
      <c r="BI408" s="227"/>
      <c r="BJ408" s="227"/>
      <c r="BK408" s="227"/>
      <c r="BL408" s="227"/>
      <c r="BM408" s="227"/>
      <c r="BN408" s="227"/>
      <c r="BO408" s="227"/>
      <c r="BP408" s="227"/>
      <c r="BQ408" s="227"/>
      <c r="BR408" s="227"/>
      <c r="BS408" s="227"/>
      <c r="BT408" s="227"/>
      <c r="BU408" s="227"/>
    </row>
    <row r="409" spans="41:73" ht="12.75">
      <c r="AO409"/>
      <c r="AS409"/>
      <c r="BC409" s="227"/>
      <c r="BD409" s="227"/>
      <c r="BE409" s="227"/>
      <c r="BF409" s="227"/>
      <c r="BG409" s="227"/>
      <c r="BH409" s="227"/>
      <c r="BI409" s="227"/>
      <c r="BJ409" s="227"/>
      <c r="BK409" s="227"/>
      <c r="BL409" s="227"/>
      <c r="BM409" s="227"/>
      <c r="BN409" s="227"/>
      <c r="BO409" s="227"/>
      <c r="BP409" s="227"/>
      <c r="BQ409" s="227"/>
      <c r="BR409" s="227"/>
      <c r="BS409" s="227"/>
      <c r="BT409" s="227"/>
      <c r="BU409" s="227"/>
    </row>
    <row r="410" spans="41:73" ht="12.75">
      <c r="AO410"/>
      <c r="AS410"/>
      <c r="BC410" s="227"/>
      <c r="BD410" s="227"/>
      <c r="BE410" s="227"/>
      <c r="BF410" s="227"/>
      <c r="BG410" s="227"/>
      <c r="BH410" s="227"/>
      <c r="BI410" s="227"/>
      <c r="BJ410" s="227"/>
      <c r="BK410" s="227"/>
      <c r="BL410" s="227"/>
      <c r="BM410" s="227"/>
      <c r="BN410" s="227"/>
      <c r="BO410" s="227"/>
      <c r="BP410" s="227"/>
      <c r="BQ410" s="227"/>
      <c r="BR410" s="227"/>
      <c r="BS410" s="227"/>
      <c r="BT410" s="227"/>
      <c r="BU410" s="227"/>
    </row>
    <row r="411" spans="41:73" ht="12.75">
      <c r="AO411"/>
      <c r="AS411"/>
      <c r="BC411" s="227"/>
      <c r="BD411" s="227"/>
      <c r="BE411" s="227"/>
      <c r="BF411" s="227"/>
      <c r="BG411" s="227"/>
      <c r="BH411" s="227"/>
      <c r="BI411" s="227"/>
      <c r="BJ411" s="227"/>
      <c r="BK411" s="227"/>
      <c r="BL411" s="227"/>
      <c r="BM411" s="227"/>
      <c r="BN411" s="227"/>
      <c r="BO411" s="227"/>
      <c r="BP411" s="227"/>
      <c r="BQ411" s="227"/>
      <c r="BR411" s="227"/>
      <c r="BS411" s="227"/>
      <c r="BT411" s="227"/>
      <c r="BU411" s="227"/>
    </row>
    <row r="412" spans="41:73" ht="12.75">
      <c r="AO412"/>
      <c r="AS412"/>
      <c r="BC412" s="227"/>
      <c r="BD412" s="227"/>
      <c r="BE412" s="227"/>
      <c r="BF412" s="227"/>
      <c r="BG412" s="227"/>
      <c r="BH412" s="227"/>
      <c r="BI412" s="227"/>
      <c r="BJ412" s="227"/>
      <c r="BK412" s="227"/>
      <c r="BL412" s="227"/>
      <c r="BM412" s="227"/>
      <c r="BN412" s="227"/>
      <c r="BO412" s="227"/>
      <c r="BP412" s="227"/>
      <c r="BQ412" s="227"/>
      <c r="BR412" s="227"/>
      <c r="BS412" s="227"/>
      <c r="BT412" s="227"/>
      <c r="BU412" s="227"/>
    </row>
    <row r="413" spans="41:73" ht="12.75">
      <c r="AO413"/>
      <c r="AS413"/>
      <c r="BC413" s="227"/>
      <c r="BD413" s="227"/>
      <c r="BE413" s="227"/>
      <c r="BF413" s="227"/>
      <c r="BG413" s="227"/>
      <c r="BH413" s="227"/>
      <c r="BI413" s="227"/>
      <c r="BJ413" s="227"/>
      <c r="BK413" s="227"/>
      <c r="BL413" s="227"/>
      <c r="BM413" s="227"/>
      <c r="BN413" s="227"/>
      <c r="BO413" s="227"/>
      <c r="BP413" s="227"/>
      <c r="BQ413" s="227"/>
      <c r="BR413" s="227"/>
      <c r="BS413" s="227"/>
      <c r="BT413" s="227"/>
      <c r="BU413" s="227"/>
    </row>
    <row r="414" spans="41:73" ht="12.75">
      <c r="AO414"/>
      <c r="AS414"/>
      <c r="BC414" s="227"/>
      <c r="BD414" s="227"/>
      <c r="BE414" s="227"/>
      <c r="BF414" s="227"/>
      <c r="BG414" s="227"/>
      <c r="BH414" s="227"/>
      <c r="BI414" s="227"/>
      <c r="BJ414" s="227"/>
      <c r="BK414" s="227"/>
      <c r="BL414" s="227"/>
      <c r="BM414" s="227"/>
      <c r="BN414" s="227"/>
      <c r="BO414" s="227"/>
      <c r="BP414" s="227"/>
      <c r="BQ414" s="227"/>
      <c r="BR414" s="227"/>
      <c r="BS414" s="227"/>
      <c r="BT414" s="227"/>
      <c r="BU414" s="227"/>
    </row>
    <row r="415" spans="41:73" ht="12.75">
      <c r="AO415"/>
      <c r="AS415"/>
      <c r="BC415" s="227"/>
      <c r="BD415" s="227"/>
      <c r="BE415" s="227"/>
      <c r="BF415" s="227"/>
      <c r="BG415" s="227"/>
      <c r="BH415" s="227"/>
      <c r="BI415" s="227"/>
      <c r="BJ415" s="227"/>
      <c r="BK415" s="227"/>
      <c r="BL415" s="227"/>
      <c r="BM415" s="227"/>
      <c r="BN415" s="227"/>
      <c r="BO415" s="227"/>
      <c r="BP415" s="227"/>
      <c r="BQ415" s="227"/>
      <c r="BR415" s="227"/>
      <c r="BS415" s="227"/>
      <c r="BT415" s="227"/>
      <c r="BU415" s="227"/>
    </row>
    <row r="416" spans="41:73" ht="12.75">
      <c r="AO416"/>
      <c r="AS416"/>
      <c r="BC416" s="227"/>
      <c r="BD416" s="227"/>
      <c r="BE416" s="227"/>
      <c r="BF416" s="227"/>
      <c r="BG416" s="227"/>
      <c r="BH416" s="227"/>
      <c r="BI416" s="227"/>
      <c r="BJ416" s="227"/>
      <c r="BK416" s="227"/>
      <c r="BL416" s="227"/>
      <c r="BM416" s="227"/>
      <c r="BN416" s="227"/>
      <c r="BO416" s="227"/>
      <c r="BP416" s="227"/>
      <c r="BQ416" s="227"/>
      <c r="BR416" s="227"/>
      <c r="BS416" s="227"/>
      <c r="BT416" s="227"/>
      <c r="BU416" s="227"/>
    </row>
    <row r="417" spans="41:73" ht="12.75">
      <c r="AO417"/>
      <c r="AS417"/>
      <c r="BC417" s="227"/>
      <c r="BD417" s="227"/>
      <c r="BE417" s="227"/>
      <c r="BF417" s="227"/>
      <c r="BG417" s="227"/>
      <c r="BH417" s="227"/>
      <c r="BI417" s="227"/>
      <c r="BJ417" s="227"/>
      <c r="BK417" s="227"/>
      <c r="BL417" s="227"/>
      <c r="BM417" s="227"/>
      <c r="BN417" s="227"/>
      <c r="BO417" s="227"/>
      <c r="BP417" s="227"/>
      <c r="BQ417" s="227"/>
      <c r="BR417" s="227"/>
      <c r="BS417" s="227"/>
      <c r="BT417" s="227"/>
      <c r="BU417" s="227"/>
    </row>
    <row r="418" spans="41:73" ht="12.75">
      <c r="AO418"/>
      <c r="AS418"/>
      <c r="BC418" s="227"/>
      <c r="BD418" s="227"/>
      <c r="BE418" s="227"/>
      <c r="BF418" s="227"/>
      <c r="BG418" s="227"/>
      <c r="BH418" s="227"/>
      <c r="BI418" s="227"/>
      <c r="BJ418" s="227"/>
      <c r="BK418" s="227"/>
      <c r="BL418" s="227"/>
      <c r="BM418" s="227"/>
      <c r="BN418" s="227"/>
      <c r="BO418" s="227"/>
      <c r="BP418" s="227"/>
      <c r="BQ418" s="227"/>
      <c r="BR418" s="227"/>
      <c r="BS418" s="227"/>
      <c r="BT418" s="227"/>
      <c r="BU418" s="227"/>
    </row>
    <row r="419" spans="41:73" ht="12.75">
      <c r="AO419"/>
      <c r="AS419"/>
      <c r="BC419" s="227"/>
      <c r="BD419" s="227"/>
      <c r="BE419" s="227"/>
      <c r="BF419" s="227"/>
      <c r="BG419" s="227"/>
      <c r="BH419" s="227"/>
      <c r="BI419" s="227"/>
      <c r="BJ419" s="227"/>
      <c r="BK419" s="227"/>
      <c r="BL419" s="227"/>
      <c r="BM419" s="227"/>
      <c r="BN419" s="227"/>
      <c r="BO419" s="227"/>
      <c r="BP419" s="227"/>
      <c r="BQ419" s="227"/>
      <c r="BR419" s="227"/>
      <c r="BS419" s="227"/>
      <c r="BT419" s="227"/>
      <c r="BU419" s="227"/>
    </row>
    <row r="420" spans="41:73" ht="12.75">
      <c r="AO420"/>
      <c r="AS420"/>
      <c r="BC420" s="227"/>
      <c r="BD420" s="227"/>
      <c r="BE420" s="227"/>
      <c r="BF420" s="227"/>
      <c r="BG420" s="227"/>
      <c r="BH420" s="227"/>
      <c r="BI420" s="227"/>
      <c r="BJ420" s="227"/>
      <c r="BK420" s="227"/>
      <c r="BL420" s="227"/>
      <c r="BM420" s="227"/>
      <c r="BN420" s="227"/>
      <c r="BO420" s="227"/>
      <c r="BP420" s="227"/>
      <c r="BQ420" s="227"/>
      <c r="BR420" s="227"/>
      <c r="BS420" s="227"/>
      <c r="BT420" s="227"/>
      <c r="BU420" s="227"/>
    </row>
    <row r="421" spans="41:73" ht="12.75">
      <c r="AO421"/>
      <c r="AS421"/>
      <c r="BC421" s="227"/>
      <c r="BD421" s="227"/>
      <c r="BE421" s="227"/>
      <c r="BF421" s="227"/>
      <c r="BG421" s="227"/>
      <c r="BH421" s="227"/>
      <c r="BI421" s="227"/>
      <c r="BJ421" s="227"/>
      <c r="BK421" s="227"/>
      <c r="BL421" s="227"/>
      <c r="BM421" s="227"/>
      <c r="BN421" s="227"/>
      <c r="BO421" s="227"/>
      <c r="BP421" s="227"/>
      <c r="BQ421" s="227"/>
      <c r="BR421" s="227"/>
      <c r="BS421" s="227"/>
      <c r="BT421" s="227"/>
      <c r="BU421" s="227"/>
    </row>
    <row r="422" spans="41:73" ht="12.75">
      <c r="AO422"/>
      <c r="AS422"/>
      <c r="BC422" s="227"/>
      <c r="BD422" s="227"/>
      <c r="BE422" s="227"/>
      <c r="BF422" s="227"/>
      <c r="BG422" s="227"/>
      <c r="BH422" s="227"/>
      <c r="BI422" s="227"/>
      <c r="BJ422" s="227"/>
      <c r="BK422" s="227"/>
      <c r="BL422" s="227"/>
      <c r="BM422" s="227"/>
      <c r="BN422" s="227"/>
      <c r="BO422" s="227"/>
      <c r="BP422" s="227"/>
      <c r="BQ422" s="227"/>
      <c r="BR422" s="227"/>
      <c r="BS422" s="227"/>
      <c r="BT422" s="227"/>
      <c r="BU422" s="227"/>
    </row>
    <row r="423" spans="41:73" ht="12.75">
      <c r="AO423"/>
      <c r="AS423"/>
      <c r="BC423" s="227"/>
      <c r="BD423" s="227"/>
      <c r="BE423" s="227"/>
      <c r="BF423" s="227"/>
      <c r="BG423" s="227"/>
      <c r="BH423" s="227"/>
      <c r="BI423" s="227"/>
      <c r="BJ423" s="227"/>
      <c r="BK423" s="227"/>
      <c r="BL423" s="227"/>
      <c r="BM423" s="227"/>
      <c r="BN423" s="227"/>
      <c r="BO423" s="227"/>
      <c r="BP423" s="227"/>
      <c r="BQ423" s="227"/>
      <c r="BR423" s="227"/>
      <c r="BS423" s="227"/>
      <c r="BT423" s="227"/>
      <c r="BU423" s="227"/>
    </row>
    <row r="424" spans="41:73" ht="12.75">
      <c r="AO424"/>
      <c r="AS424"/>
      <c r="BC424" s="227"/>
      <c r="BD424" s="227"/>
      <c r="BE424" s="227"/>
      <c r="BF424" s="227"/>
      <c r="BG424" s="227"/>
      <c r="BH424" s="227"/>
      <c r="BI424" s="227"/>
      <c r="BJ424" s="227"/>
      <c r="BK424" s="227"/>
      <c r="BL424" s="227"/>
      <c r="BM424" s="227"/>
      <c r="BN424" s="227"/>
      <c r="BO424" s="227"/>
      <c r="BP424" s="227"/>
      <c r="BQ424" s="227"/>
      <c r="BR424" s="227"/>
      <c r="BS424" s="227"/>
      <c r="BT424" s="227"/>
      <c r="BU424" s="227"/>
    </row>
    <row r="425" spans="41:73" ht="12.75">
      <c r="AO425"/>
      <c r="AS425"/>
      <c r="BC425" s="227"/>
      <c r="BD425" s="227"/>
      <c r="BE425" s="227"/>
      <c r="BF425" s="227"/>
      <c r="BG425" s="227"/>
      <c r="BH425" s="227"/>
      <c r="BI425" s="227"/>
      <c r="BJ425" s="227"/>
      <c r="BK425" s="227"/>
      <c r="BL425" s="227"/>
      <c r="BM425" s="227"/>
      <c r="BN425" s="227"/>
      <c r="BO425" s="227"/>
      <c r="BP425" s="227"/>
      <c r="BQ425" s="227"/>
      <c r="BR425" s="227"/>
      <c r="BS425" s="227"/>
      <c r="BT425" s="227"/>
      <c r="BU425" s="227"/>
    </row>
    <row r="426" spans="41:73" ht="12.75">
      <c r="AO426"/>
      <c r="AS426"/>
      <c r="BC426" s="227"/>
      <c r="BD426" s="227"/>
      <c r="BE426" s="227"/>
      <c r="BF426" s="227"/>
      <c r="BG426" s="227"/>
      <c r="BH426" s="227"/>
      <c r="BI426" s="227"/>
      <c r="BJ426" s="227"/>
      <c r="BK426" s="227"/>
      <c r="BL426" s="227"/>
      <c r="BM426" s="227"/>
      <c r="BN426" s="227"/>
      <c r="BO426" s="227"/>
      <c r="BP426" s="227"/>
      <c r="BQ426" s="227"/>
      <c r="BR426" s="227"/>
      <c r="BS426" s="227"/>
      <c r="BT426" s="227"/>
      <c r="BU426" s="227"/>
    </row>
  </sheetData>
  <sheetProtection password="CCC5" sheet="1"/>
  <mergeCells count="188">
    <mergeCell ref="BR62:BU62"/>
    <mergeCell ref="BR63:BU63"/>
    <mergeCell ref="CN3:CN4"/>
    <mergeCell ref="BC63:BF63"/>
    <mergeCell ref="BJ63:BM63"/>
    <mergeCell ref="BN63:BQ63"/>
    <mergeCell ref="BR61:BU61"/>
    <mergeCell ref="BJ62:BM62"/>
    <mergeCell ref="BN62:BQ62"/>
    <mergeCell ref="CL3:CL4"/>
    <mergeCell ref="AM63:AP63"/>
    <mergeCell ref="AQ63:AT63"/>
    <mergeCell ref="AU63:AX63"/>
    <mergeCell ref="AY63:BB63"/>
    <mergeCell ref="BR2:BU2"/>
    <mergeCell ref="BR3:BR4"/>
    <mergeCell ref="BS3:BS4"/>
    <mergeCell ref="BT3:BT4"/>
    <mergeCell ref="BU3:BU4"/>
    <mergeCell ref="BR60:BU60"/>
    <mergeCell ref="B63:C63"/>
    <mergeCell ref="D63:F63"/>
    <mergeCell ref="G63:J63"/>
    <mergeCell ref="K63:N63"/>
    <mergeCell ref="O63:R63"/>
    <mergeCell ref="S63:V63"/>
    <mergeCell ref="W63:Z63"/>
    <mergeCell ref="AA63:AD63"/>
    <mergeCell ref="AI62:AL62"/>
    <mergeCell ref="AM62:AP62"/>
    <mergeCell ref="AQ62:AT62"/>
    <mergeCell ref="AU62:AX62"/>
    <mergeCell ref="AA62:AD62"/>
    <mergeCell ref="AE62:AH62"/>
    <mergeCell ref="AE63:AH63"/>
    <mergeCell ref="AI63:AL63"/>
    <mergeCell ref="AY62:BB62"/>
    <mergeCell ref="BC62:BF62"/>
    <mergeCell ref="BN61:BQ61"/>
    <mergeCell ref="B62:C62"/>
    <mergeCell ref="D62:F62"/>
    <mergeCell ref="G62:J62"/>
    <mergeCell ref="K62:N62"/>
    <mergeCell ref="O62:R62"/>
    <mergeCell ref="S62:V62"/>
    <mergeCell ref="W62:Z62"/>
    <mergeCell ref="AM61:AP61"/>
    <mergeCell ref="AQ61:AT61"/>
    <mergeCell ref="AU61:AX61"/>
    <mergeCell ref="AY61:BB61"/>
    <mergeCell ref="BC61:BF61"/>
    <mergeCell ref="BJ61:BM61"/>
    <mergeCell ref="O61:R61"/>
    <mergeCell ref="S61:V61"/>
    <mergeCell ref="W61:Z61"/>
    <mergeCell ref="AA61:AD61"/>
    <mergeCell ref="AE61:AH61"/>
    <mergeCell ref="AI61:AL61"/>
    <mergeCell ref="AQ60:AT60"/>
    <mergeCell ref="AU60:AX60"/>
    <mergeCell ref="AY60:BB60"/>
    <mergeCell ref="BC60:BF60"/>
    <mergeCell ref="BJ60:BM60"/>
    <mergeCell ref="BN60:BQ60"/>
    <mergeCell ref="S60:V60"/>
    <mergeCell ref="W60:Z60"/>
    <mergeCell ref="AA60:AD60"/>
    <mergeCell ref="AE60:AH60"/>
    <mergeCell ref="AI60:AL60"/>
    <mergeCell ref="AM60:AP60"/>
    <mergeCell ref="A60:A63"/>
    <mergeCell ref="B60:C60"/>
    <mergeCell ref="D60:F60"/>
    <mergeCell ref="G60:J60"/>
    <mergeCell ref="K60:N60"/>
    <mergeCell ref="O60:R60"/>
    <mergeCell ref="B61:C61"/>
    <mergeCell ref="D61:F61"/>
    <mergeCell ref="G61:J61"/>
    <mergeCell ref="K61:N61"/>
    <mergeCell ref="A46:A47"/>
    <mergeCell ref="A48:A58"/>
    <mergeCell ref="CG3:CG4"/>
    <mergeCell ref="CH3:CH4"/>
    <mergeCell ref="CI3:CI4"/>
    <mergeCell ref="CJ3:CJ4"/>
    <mergeCell ref="CF3:CF4"/>
    <mergeCell ref="CA3:CA4"/>
    <mergeCell ref="CB3:CB4"/>
    <mergeCell ref="CC3:CC4"/>
    <mergeCell ref="CK3:CK4"/>
    <mergeCell ref="CO3:CO4"/>
    <mergeCell ref="CP3:CP4"/>
    <mergeCell ref="CQ3:CQ4"/>
    <mergeCell ref="A5:A13"/>
    <mergeCell ref="BW3:BW4"/>
    <mergeCell ref="BX3:BX4"/>
    <mergeCell ref="BY3:BY4"/>
    <mergeCell ref="BZ3:BZ4"/>
    <mergeCell ref="CM3:CM4"/>
    <mergeCell ref="CD3:CD4"/>
    <mergeCell ref="CE3:CE4"/>
    <mergeCell ref="BM3:BM4"/>
    <mergeCell ref="BN3:BN4"/>
    <mergeCell ref="BO3:BO4"/>
    <mergeCell ref="BP3:BP4"/>
    <mergeCell ref="BQ3:BQ4"/>
    <mergeCell ref="BV3:BV4"/>
    <mergeCell ref="BA3:BA4"/>
    <mergeCell ref="BB3:BB4"/>
    <mergeCell ref="BC3:BC4"/>
    <mergeCell ref="BJ3:BJ4"/>
    <mergeCell ref="BK3:BK4"/>
    <mergeCell ref="BL3:BL4"/>
    <mergeCell ref="AU3:AU4"/>
    <mergeCell ref="AV3:AV4"/>
    <mergeCell ref="AW3:AW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BJ2:BM2"/>
    <mergeCell ref="BN2:BQ2"/>
    <mergeCell ref="CO2:CQ2"/>
    <mergeCell ref="D3:D4"/>
    <mergeCell ref="E3:E4"/>
    <mergeCell ref="F3:F4"/>
    <mergeCell ref="G3:G4"/>
    <mergeCell ref="H3:H4"/>
    <mergeCell ref="I3:I4"/>
    <mergeCell ref="J3:J4"/>
    <mergeCell ref="AI2:AL2"/>
    <mergeCell ref="AM2:AP2"/>
    <mergeCell ref="AQ2:AT2"/>
    <mergeCell ref="AU2:AX2"/>
    <mergeCell ref="AY2:BB2"/>
    <mergeCell ref="BC2:BF2"/>
    <mergeCell ref="K2:N2"/>
    <mergeCell ref="O2:R2"/>
    <mergeCell ref="S2:V2"/>
    <mergeCell ref="W2:Z2"/>
    <mergeCell ref="AA2:AD2"/>
    <mergeCell ref="AE2:AH2"/>
    <mergeCell ref="BG2:BI2"/>
    <mergeCell ref="BG3:BG4"/>
    <mergeCell ref="BH3:BH4"/>
    <mergeCell ref="BI3:BI4"/>
    <mergeCell ref="A1:BZ1"/>
    <mergeCell ref="A2:A4"/>
    <mergeCell ref="B2:B4"/>
    <mergeCell ref="C2:C4"/>
    <mergeCell ref="D2:F2"/>
    <mergeCell ref="G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Y426"/>
  <sheetViews>
    <sheetView zoomScalePageLayoutView="0" workbookViewId="0" topLeftCell="A1">
      <pane xSplit="3" ySplit="4" topLeftCell="CQ47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11.421875" defaultRowHeight="12.75"/>
  <cols>
    <col min="1" max="1" width="17.57421875" style="0" customWidth="1"/>
    <col min="2" max="2" width="34.57421875" style="0" customWidth="1"/>
    <col min="3" max="3" width="8.57421875" style="0" customWidth="1"/>
    <col min="4" max="4" width="12.7109375" style="0" customWidth="1"/>
    <col min="5" max="5" width="11.00390625" style="0" customWidth="1"/>
    <col min="6" max="6" width="12.00390625" style="0" customWidth="1"/>
    <col min="7" max="7" width="11.421875" style="0" customWidth="1"/>
    <col min="8" max="38" width="10.8515625" style="0" customWidth="1"/>
    <col min="39" max="39" width="12.57421875" style="0" customWidth="1"/>
    <col min="40" max="40" width="10.8515625" style="0" customWidth="1"/>
    <col min="41" max="41" width="10.8515625" style="57" customWidth="1"/>
    <col min="42" max="42" width="10.8515625" style="0" customWidth="1"/>
    <col min="43" max="43" width="17.28125" style="0" bestFit="1" customWidth="1"/>
    <col min="44" max="44" width="10.8515625" style="0" customWidth="1"/>
    <col min="45" max="45" width="17.7109375" style="57" bestFit="1" customWidth="1"/>
    <col min="46" max="46" width="22.7109375" style="0" bestFit="1" customWidth="1"/>
    <col min="47" max="47" width="17.140625" style="0" bestFit="1" customWidth="1"/>
    <col min="48" max="48" width="10.8515625" style="0" customWidth="1"/>
    <col min="49" max="49" width="17.7109375" style="0" bestFit="1" customWidth="1"/>
    <col min="50" max="50" width="22.7109375" style="0" bestFit="1" customWidth="1"/>
    <col min="51" max="51" width="21.140625" style="0" customWidth="1"/>
    <col min="52" max="52" width="10.8515625" style="0" customWidth="1"/>
    <col min="53" max="53" width="17.7109375" style="0" bestFit="1" customWidth="1"/>
    <col min="54" max="54" width="22.7109375" style="0" bestFit="1" customWidth="1"/>
    <col min="55" max="55" width="24.140625" style="193" bestFit="1" customWidth="1"/>
    <col min="56" max="56" width="10.8515625" style="193" customWidth="1"/>
    <col min="57" max="57" width="13.28125" style="193" customWidth="1"/>
    <col min="58" max="58" width="10.8515625" style="193" customWidth="1"/>
    <col min="59" max="59" width="13.7109375" style="193" customWidth="1"/>
    <col min="60" max="60" width="15.00390625" style="193" customWidth="1"/>
    <col min="61" max="61" width="14.57421875" style="193" customWidth="1"/>
    <col min="62" max="62" width="15.00390625" style="193" customWidth="1"/>
    <col min="63" max="63" width="10.8515625" style="193" customWidth="1"/>
    <col min="64" max="64" width="14.00390625" style="193" customWidth="1"/>
    <col min="65" max="65" width="10.8515625" style="193" customWidth="1"/>
    <col min="66" max="66" width="16.421875" style="193" customWidth="1"/>
    <col min="67" max="67" width="10.8515625" style="193" customWidth="1"/>
    <col min="68" max="68" width="12.7109375" style="193" customWidth="1"/>
    <col min="69" max="69" width="10.8515625" style="193" customWidth="1"/>
    <col min="70" max="70" width="15.00390625" style="193" customWidth="1"/>
    <col min="71" max="71" width="11.8515625" style="193" customWidth="1"/>
    <col min="72" max="72" width="13.28125" style="193" customWidth="1"/>
    <col min="73" max="73" width="10.8515625" style="193" customWidth="1"/>
    <col min="74" max="74" width="14.421875" style="193" customWidth="1"/>
    <col min="75" max="77" width="10.8515625" style="193" customWidth="1"/>
    <col min="78" max="97" width="11.140625" style="0" customWidth="1"/>
    <col min="98" max="98" width="25.8515625" style="0" bestFit="1" customWidth="1"/>
    <col min="99" max="99" width="13.00390625" style="0" customWidth="1"/>
    <col min="100" max="100" width="15.421875" style="0" customWidth="1"/>
    <col min="103" max="103" width="14.28125" style="0" customWidth="1"/>
  </cols>
  <sheetData>
    <row r="1" spans="1:82" ht="12.75">
      <c r="A1" s="325" t="s">
        <v>55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6"/>
      <c r="BW1" s="326"/>
      <c r="BX1" s="326"/>
      <c r="BY1" s="326"/>
      <c r="BZ1" s="326"/>
      <c r="CA1" s="326"/>
      <c r="CB1" s="326"/>
      <c r="CC1" s="326"/>
      <c r="CD1" s="326"/>
    </row>
    <row r="2" spans="1:100" ht="12.75" customHeight="1">
      <c r="A2" s="327" t="s">
        <v>0</v>
      </c>
      <c r="B2" s="327" t="s">
        <v>1</v>
      </c>
      <c r="C2" s="328" t="s">
        <v>2</v>
      </c>
      <c r="D2" s="329" t="s">
        <v>68</v>
      </c>
      <c r="E2" s="330"/>
      <c r="F2" s="331"/>
      <c r="G2" s="304">
        <v>2002</v>
      </c>
      <c r="H2" s="305"/>
      <c r="I2" s="305"/>
      <c r="J2" s="306"/>
      <c r="K2" s="307">
        <v>2003</v>
      </c>
      <c r="L2" s="308"/>
      <c r="M2" s="308"/>
      <c r="N2" s="309"/>
      <c r="O2" s="310">
        <v>2004</v>
      </c>
      <c r="P2" s="311"/>
      <c r="Q2" s="311"/>
      <c r="R2" s="312"/>
      <c r="S2" s="313">
        <v>2005</v>
      </c>
      <c r="T2" s="314"/>
      <c r="U2" s="314"/>
      <c r="V2" s="315"/>
      <c r="W2" s="304">
        <v>2006</v>
      </c>
      <c r="X2" s="305"/>
      <c r="Y2" s="305"/>
      <c r="Z2" s="306"/>
      <c r="AA2" s="307">
        <v>2007</v>
      </c>
      <c r="AB2" s="308"/>
      <c r="AC2" s="308"/>
      <c r="AD2" s="309"/>
      <c r="AE2" s="310">
        <v>2008</v>
      </c>
      <c r="AF2" s="311"/>
      <c r="AG2" s="311"/>
      <c r="AH2" s="312"/>
      <c r="AI2" s="313">
        <v>2009</v>
      </c>
      <c r="AJ2" s="314"/>
      <c r="AK2" s="314"/>
      <c r="AL2" s="315"/>
      <c r="AM2" s="316">
        <v>2010</v>
      </c>
      <c r="AN2" s="317"/>
      <c r="AO2" s="317"/>
      <c r="AP2" s="318"/>
      <c r="AQ2" s="319">
        <v>2011</v>
      </c>
      <c r="AR2" s="320"/>
      <c r="AS2" s="320"/>
      <c r="AT2" s="321"/>
      <c r="AU2" s="322">
        <v>2012</v>
      </c>
      <c r="AV2" s="323"/>
      <c r="AW2" s="323"/>
      <c r="AX2" s="324"/>
      <c r="AY2" s="332">
        <v>2013</v>
      </c>
      <c r="AZ2" s="333"/>
      <c r="BA2" s="333"/>
      <c r="BB2" s="334"/>
      <c r="BC2" s="396">
        <v>2014</v>
      </c>
      <c r="BD2" s="397"/>
      <c r="BE2" s="397"/>
      <c r="BF2" s="398"/>
      <c r="BG2" s="410">
        <v>2014.5</v>
      </c>
      <c r="BH2" s="411"/>
      <c r="BI2" s="412"/>
      <c r="BJ2" s="405">
        <v>2015</v>
      </c>
      <c r="BK2" s="406"/>
      <c r="BL2" s="406"/>
      <c r="BM2" s="407"/>
      <c r="BN2" s="420">
        <v>2016</v>
      </c>
      <c r="BO2" s="421"/>
      <c r="BP2" s="421"/>
      <c r="BQ2" s="421"/>
      <c r="BR2" s="405">
        <v>2017</v>
      </c>
      <c r="BS2" s="406"/>
      <c r="BT2" s="406"/>
      <c r="BU2" s="406"/>
      <c r="BV2" s="422">
        <v>2017.5</v>
      </c>
      <c r="BW2" s="423"/>
      <c r="BX2" s="423"/>
      <c r="BY2" s="423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335">
        <v>2017.5</v>
      </c>
      <c r="CU2" s="336"/>
      <c r="CV2" s="337"/>
    </row>
    <row r="3" spans="1:100" s="1" customFormat="1" ht="12.75" customHeight="1">
      <c r="A3" s="327"/>
      <c r="B3" s="327"/>
      <c r="C3" s="328"/>
      <c r="D3" s="338" t="s">
        <v>69</v>
      </c>
      <c r="E3" s="338" t="s">
        <v>3</v>
      </c>
      <c r="F3" s="338" t="s">
        <v>70</v>
      </c>
      <c r="G3" s="340" t="s">
        <v>5</v>
      </c>
      <c r="H3" s="340" t="s">
        <v>4</v>
      </c>
      <c r="I3" s="340" t="s">
        <v>3</v>
      </c>
      <c r="J3" s="340" t="s">
        <v>45</v>
      </c>
      <c r="K3" s="342" t="s">
        <v>5</v>
      </c>
      <c r="L3" s="342" t="s">
        <v>4</v>
      </c>
      <c r="M3" s="342" t="s">
        <v>3</v>
      </c>
      <c r="N3" s="342" t="s">
        <v>45</v>
      </c>
      <c r="O3" s="344" t="s">
        <v>5</v>
      </c>
      <c r="P3" s="344" t="s">
        <v>4</v>
      </c>
      <c r="Q3" s="344" t="s">
        <v>3</v>
      </c>
      <c r="R3" s="344" t="s">
        <v>45</v>
      </c>
      <c r="S3" s="346" t="s">
        <v>5</v>
      </c>
      <c r="T3" s="346" t="s">
        <v>4</v>
      </c>
      <c r="U3" s="346" t="s">
        <v>3</v>
      </c>
      <c r="V3" s="346" t="s">
        <v>45</v>
      </c>
      <c r="W3" s="340" t="s">
        <v>5</v>
      </c>
      <c r="X3" s="340" t="s">
        <v>4</v>
      </c>
      <c r="Y3" s="340" t="s">
        <v>3</v>
      </c>
      <c r="Z3" s="340" t="s">
        <v>45</v>
      </c>
      <c r="AA3" s="342" t="s">
        <v>5</v>
      </c>
      <c r="AB3" s="342" t="s">
        <v>4</v>
      </c>
      <c r="AC3" s="342" t="s">
        <v>3</v>
      </c>
      <c r="AD3" s="342" t="s">
        <v>45</v>
      </c>
      <c r="AE3" s="344" t="s">
        <v>5</v>
      </c>
      <c r="AF3" s="344" t="s">
        <v>4</v>
      </c>
      <c r="AG3" s="344" t="s">
        <v>3</v>
      </c>
      <c r="AH3" s="344" t="s">
        <v>45</v>
      </c>
      <c r="AI3" s="346" t="s">
        <v>5</v>
      </c>
      <c r="AJ3" s="346" t="s">
        <v>4</v>
      </c>
      <c r="AK3" s="346" t="s">
        <v>3</v>
      </c>
      <c r="AL3" s="346" t="s">
        <v>45</v>
      </c>
      <c r="AM3" s="348" t="s">
        <v>5</v>
      </c>
      <c r="AN3" s="348" t="s">
        <v>4</v>
      </c>
      <c r="AO3" s="348" t="s">
        <v>3</v>
      </c>
      <c r="AP3" s="348" t="s">
        <v>93</v>
      </c>
      <c r="AQ3" s="350" t="s">
        <v>5</v>
      </c>
      <c r="AR3" s="352" t="s">
        <v>4</v>
      </c>
      <c r="AS3" s="352" t="s">
        <v>3</v>
      </c>
      <c r="AT3" s="352" t="s">
        <v>93</v>
      </c>
      <c r="AU3" s="358" t="s">
        <v>5</v>
      </c>
      <c r="AV3" s="358" t="s">
        <v>4</v>
      </c>
      <c r="AW3" s="358" t="s">
        <v>3</v>
      </c>
      <c r="AX3" s="358" t="s">
        <v>93</v>
      </c>
      <c r="AY3" s="360" t="s">
        <v>5</v>
      </c>
      <c r="AZ3" s="354" t="s">
        <v>4</v>
      </c>
      <c r="BA3" s="354" t="s">
        <v>3</v>
      </c>
      <c r="BB3" s="354" t="s">
        <v>93</v>
      </c>
      <c r="BC3" s="362" t="s">
        <v>5</v>
      </c>
      <c r="BD3" s="245" t="s">
        <v>4</v>
      </c>
      <c r="BE3" s="245" t="s">
        <v>3</v>
      </c>
      <c r="BF3" s="245" t="s">
        <v>93</v>
      </c>
      <c r="BG3" s="413" t="s">
        <v>105</v>
      </c>
      <c r="BH3" s="413" t="s">
        <v>107</v>
      </c>
      <c r="BI3" s="413" t="s">
        <v>106</v>
      </c>
      <c r="BJ3" s="408" t="s">
        <v>5</v>
      </c>
      <c r="BK3" s="408" t="s">
        <v>4</v>
      </c>
      <c r="BL3" s="408" t="s">
        <v>3</v>
      </c>
      <c r="BM3" s="408" t="s">
        <v>93</v>
      </c>
      <c r="BN3" s="415" t="s">
        <v>5</v>
      </c>
      <c r="BO3" s="415" t="s">
        <v>4</v>
      </c>
      <c r="BP3" s="415" t="s">
        <v>3</v>
      </c>
      <c r="BQ3" s="415" t="s">
        <v>93</v>
      </c>
      <c r="BR3" s="408" t="s">
        <v>5</v>
      </c>
      <c r="BS3" s="408" t="s">
        <v>4</v>
      </c>
      <c r="BT3" s="408" t="s">
        <v>3</v>
      </c>
      <c r="BU3" s="408" t="s">
        <v>93</v>
      </c>
      <c r="BV3" s="424" t="s">
        <v>5</v>
      </c>
      <c r="BW3" s="424" t="s">
        <v>4</v>
      </c>
      <c r="BX3" s="424" t="s">
        <v>3</v>
      </c>
      <c r="BY3" s="424" t="s">
        <v>93</v>
      </c>
      <c r="BZ3" s="356" t="s">
        <v>63</v>
      </c>
      <c r="CA3" s="356" t="s">
        <v>71</v>
      </c>
      <c r="CB3" s="356" t="s">
        <v>72</v>
      </c>
      <c r="CC3" s="356" t="s">
        <v>73</v>
      </c>
      <c r="CD3" s="356" t="s">
        <v>74</v>
      </c>
      <c r="CE3" s="356" t="s">
        <v>75</v>
      </c>
      <c r="CF3" s="356" t="s">
        <v>62</v>
      </c>
      <c r="CG3" s="356" t="s">
        <v>64</v>
      </c>
      <c r="CH3" s="356" t="s">
        <v>65</v>
      </c>
      <c r="CI3" s="356" t="s">
        <v>66</v>
      </c>
      <c r="CJ3" s="356" t="s">
        <v>67</v>
      </c>
      <c r="CK3" s="356" t="s">
        <v>76</v>
      </c>
      <c r="CL3" s="356" t="s">
        <v>77</v>
      </c>
      <c r="CM3" s="356" t="s">
        <v>78</v>
      </c>
      <c r="CN3" s="356" t="s">
        <v>79</v>
      </c>
      <c r="CO3" s="356" t="s">
        <v>108</v>
      </c>
      <c r="CP3" s="356" t="s">
        <v>98</v>
      </c>
      <c r="CQ3" s="356" t="s">
        <v>99</v>
      </c>
      <c r="CR3" s="356" t="s">
        <v>100</v>
      </c>
      <c r="CS3" s="356" t="s">
        <v>101</v>
      </c>
      <c r="CT3" s="364" t="s">
        <v>56</v>
      </c>
      <c r="CU3" s="364" t="s">
        <v>57</v>
      </c>
      <c r="CV3" s="364" t="s">
        <v>58</v>
      </c>
    </row>
    <row r="4" spans="1:103" ht="26.25" customHeight="1">
      <c r="A4" s="327"/>
      <c r="B4" s="327"/>
      <c r="C4" s="328"/>
      <c r="D4" s="339"/>
      <c r="E4" s="339"/>
      <c r="F4" s="339"/>
      <c r="G4" s="341"/>
      <c r="H4" s="341"/>
      <c r="I4" s="341"/>
      <c r="J4" s="341"/>
      <c r="K4" s="343"/>
      <c r="L4" s="343"/>
      <c r="M4" s="343"/>
      <c r="N4" s="343"/>
      <c r="O4" s="345"/>
      <c r="P4" s="345"/>
      <c r="Q4" s="345"/>
      <c r="R4" s="345"/>
      <c r="S4" s="347"/>
      <c r="T4" s="347"/>
      <c r="U4" s="347"/>
      <c r="V4" s="347"/>
      <c r="W4" s="341"/>
      <c r="X4" s="341"/>
      <c r="Y4" s="341"/>
      <c r="Z4" s="341"/>
      <c r="AA4" s="343"/>
      <c r="AB4" s="343"/>
      <c r="AC4" s="343"/>
      <c r="AD4" s="343"/>
      <c r="AE4" s="345"/>
      <c r="AF4" s="345"/>
      <c r="AG4" s="345"/>
      <c r="AH4" s="345"/>
      <c r="AI4" s="347"/>
      <c r="AJ4" s="347"/>
      <c r="AK4" s="347"/>
      <c r="AL4" s="347"/>
      <c r="AM4" s="349"/>
      <c r="AN4" s="349"/>
      <c r="AO4" s="349"/>
      <c r="AP4" s="349"/>
      <c r="AQ4" s="351"/>
      <c r="AR4" s="353"/>
      <c r="AS4" s="353"/>
      <c r="AT4" s="353"/>
      <c r="AU4" s="359"/>
      <c r="AV4" s="359"/>
      <c r="AW4" s="359"/>
      <c r="AX4" s="359"/>
      <c r="AY4" s="361"/>
      <c r="AZ4" s="355"/>
      <c r="BA4" s="355"/>
      <c r="BB4" s="355"/>
      <c r="BC4" s="363"/>
      <c r="BD4" s="246"/>
      <c r="BE4" s="246"/>
      <c r="BF4" s="246"/>
      <c r="BG4" s="414"/>
      <c r="BH4" s="414"/>
      <c r="BI4" s="414"/>
      <c r="BJ4" s="409"/>
      <c r="BK4" s="409"/>
      <c r="BL4" s="409"/>
      <c r="BM4" s="409"/>
      <c r="BN4" s="416"/>
      <c r="BO4" s="416"/>
      <c r="BP4" s="416"/>
      <c r="BQ4" s="416"/>
      <c r="BR4" s="409"/>
      <c r="BS4" s="409"/>
      <c r="BT4" s="409"/>
      <c r="BU4" s="409"/>
      <c r="BV4" s="425"/>
      <c r="BW4" s="425"/>
      <c r="BX4" s="425"/>
      <c r="BY4" s="425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65"/>
      <c r="CU4" s="365"/>
      <c r="CV4" s="365"/>
      <c r="CX4" s="1" t="s">
        <v>116</v>
      </c>
      <c r="CY4" s="1" t="s">
        <v>117</v>
      </c>
    </row>
    <row r="5" spans="1:103" ht="12.75" customHeight="1">
      <c r="A5" s="372" t="s">
        <v>6</v>
      </c>
      <c r="B5" s="3" t="s">
        <v>7</v>
      </c>
      <c r="C5" s="7">
        <v>4</v>
      </c>
      <c r="D5" s="37">
        <v>2192460.6575303557</v>
      </c>
      <c r="E5" s="152"/>
      <c r="F5" s="153">
        <v>1449825.549561506</v>
      </c>
      <c r="G5" s="88">
        <v>167256.03900000002</v>
      </c>
      <c r="H5" s="89"/>
      <c r="I5" s="128"/>
      <c r="J5" s="89"/>
      <c r="K5" s="90">
        <v>48031.15</v>
      </c>
      <c r="L5" s="91"/>
      <c r="M5" s="154"/>
      <c r="N5" s="92"/>
      <c r="O5" s="93">
        <v>65709.41200000001</v>
      </c>
      <c r="P5" s="94"/>
      <c r="Q5" s="95"/>
      <c r="R5" s="94"/>
      <c r="S5" s="155">
        <v>62165.65</v>
      </c>
      <c r="T5" s="115"/>
      <c r="U5" s="155"/>
      <c r="V5" s="156"/>
      <c r="W5" s="58">
        <v>90684.24</v>
      </c>
      <c r="X5" s="58">
        <v>0</v>
      </c>
      <c r="Y5" s="58"/>
      <c r="Z5" s="59"/>
      <c r="AA5" s="60">
        <v>32408.87</v>
      </c>
      <c r="AB5" s="157">
        <v>0</v>
      </c>
      <c r="AC5" s="158"/>
      <c r="AD5" s="61"/>
      <c r="AE5" s="64">
        <v>97632.98</v>
      </c>
      <c r="AF5" s="64">
        <v>0</v>
      </c>
      <c r="AG5" s="159"/>
      <c r="AH5" s="62"/>
      <c r="AI5" s="155">
        <v>249294.06387699995</v>
      </c>
      <c r="AJ5" s="155">
        <v>0</v>
      </c>
      <c r="AK5" s="155"/>
      <c r="AL5" s="156"/>
      <c r="AM5" s="49">
        <v>61005.71</v>
      </c>
      <c r="AN5" s="49">
        <v>0</v>
      </c>
      <c r="AO5" s="49"/>
      <c r="AP5" s="50"/>
      <c r="AQ5" s="160">
        <v>121471.92000000001</v>
      </c>
      <c r="AR5" s="200">
        <v>0</v>
      </c>
      <c r="AS5" s="200"/>
      <c r="AT5" s="200"/>
      <c r="AU5" s="212">
        <v>0</v>
      </c>
      <c r="AV5" s="212">
        <v>0</v>
      </c>
      <c r="AW5" s="212"/>
      <c r="AX5" s="212"/>
      <c r="AY5" s="130">
        <v>12228.079999999998</v>
      </c>
      <c r="AZ5" s="130">
        <v>0</v>
      </c>
      <c r="BA5" s="130"/>
      <c r="BB5" s="130"/>
      <c r="BC5" s="145">
        <f>'[3]Resumen'!C5</f>
        <v>78776.69</v>
      </c>
      <c r="BD5" s="137"/>
      <c r="BE5" s="137"/>
      <c r="BF5" s="137"/>
      <c r="BG5" s="262"/>
      <c r="BH5" s="262"/>
      <c r="BI5" s="262"/>
      <c r="BJ5" s="228">
        <f>'[4]Resumen'!C5</f>
        <v>602994.7599999999</v>
      </c>
      <c r="BK5" s="228"/>
      <c r="BL5" s="228"/>
      <c r="BM5" s="228"/>
      <c r="BN5" s="235">
        <f>'[1]Resumen'!C5</f>
        <v>934571.9500000001</v>
      </c>
      <c r="BO5" s="235"/>
      <c r="BP5" s="235"/>
      <c r="BQ5" s="235"/>
      <c r="BR5" s="247">
        <f>'[2]Resumen'!C5</f>
        <v>677544.2199999997</v>
      </c>
      <c r="BS5" s="247"/>
      <c r="BT5" s="247"/>
      <c r="BU5" s="247"/>
      <c r="BV5" s="252">
        <f>'[5]Resumen'!C5</f>
        <v>1955990.4489609</v>
      </c>
      <c r="BW5" s="252"/>
      <c r="BX5" s="252"/>
      <c r="BY5" s="252"/>
      <c r="BZ5" s="26">
        <f aca="true" t="shared" si="0" ref="BZ5:BZ12">IF(D5=0,0,2001-(D5-F5)*C5/D5)</f>
        <v>1999.645111180594</v>
      </c>
      <c r="CA5" s="43">
        <f aca="true" t="shared" si="1" ref="CA5:CA12">IF((1-($CT$2-$BZ5)/$C5)&gt;0,(1-($CT$2-$BZ5)/$C5),0)</f>
        <v>0</v>
      </c>
      <c r="CB5" s="43">
        <f aca="true" t="shared" si="2" ref="CB5:CB12">IF((1-($CT$2-G$2)/$C5)&gt;0,(1-($CT$2-G$2)/$C5),0)</f>
        <v>0</v>
      </c>
      <c r="CC5" s="43">
        <f aca="true" t="shared" si="3" ref="CC5:CC12">IF((1-($CT$2-K$2)/$C5)&gt;0,(1-($CT$2-K$2)/$C5),0)</f>
        <v>0</v>
      </c>
      <c r="CD5" s="43">
        <f aca="true" t="shared" si="4" ref="CD5:CD12">IF((1-($CT$2-O$2)/$C5)&gt;0,(1-($CT$2-O$2)/$C5),0)</f>
        <v>0</v>
      </c>
      <c r="CE5" s="43">
        <f aca="true" t="shared" si="5" ref="CE5:CE12">IF((1-($CT$2-S$2)/$C5)&gt;0,(1-($CT$2-S$2)/$C5),0)</f>
        <v>0</v>
      </c>
      <c r="CF5" s="43">
        <f aca="true" t="shared" si="6" ref="CF5:CF12">IF((1-($CT$2-W$2)/$C5)&gt;0,(1-($CT$2-W$2)/$C5),0)</f>
        <v>0</v>
      </c>
      <c r="CG5" s="43">
        <f aca="true" t="shared" si="7" ref="CG5:CG12">IF((1-($CT$2-AA$2)/$C5)&gt;0,(1-($CT$2-AA$2)/$C5),0)</f>
        <v>0</v>
      </c>
      <c r="CH5" s="43">
        <f aca="true" t="shared" si="8" ref="CH5:CH12">IF((1-($CT$2-AE$2)/$C5)&gt;0,(1-($CT$2-AE$2)/$C5),0)</f>
        <v>0</v>
      </c>
      <c r="CI5" s="43">
        <f aca="true" t="shared" si="9" ref="CI5:CI12">IF((1-($CT$2-AI$2)/$C5)&gt;0,(1-($CT$2-AI$2)/$C5),0)</f>
        <v>0</v>
      </c>
      <c r="CJ5" s="43">
        <f aca="true" t="shared" si="10" ref="CJ5:CJ12">IF((1-($CT$2-AM$2)/$C5)&gt;0,(1-($CT$2-AM$2)/$C5),0)</f>
        <v>0</v>
      </c>
      <c r="CK5" s="43">
        <f aca="true" t="shared" si="11" ref="CK5:CK12">IF((1-($CT$2-AQ$2)/$C5)&gt;0,(1-($CT$2-AQ$2)/$C5),0)</f>
        <v>0</v>
      </c>
      <c r="CL5" s="43">
        <f aca="true" t="shared" si="12" ref="CL5:CL12">IF((1-($CT$2-AU$2)/$C5)&gt;0,(1-($CT$2-AU$2)/$C5),0)</f>
        <v>0</v>
      </c>
      <c r="CM5" s="43">
        <f aca="true" t="shared" si="13" ref="CM5:CM12">IF((1-($CT$2-AY$2)/$C5)&gt;0,(1-($CT$2-AY$2)/$C5),0)</f>
        <v>0</v>
      </c>
      <c r="CN5" s="43">
        <f aca="true" t="shared" si="14" ref="CN5:CN12">IF((1-($CT$2-BC$2)/$C5)&gt;0,(1-($CT$2-BC$2)/$C5),0)</f>
        <v>0.125</v>
      </c>
      <c r="CO5" s="43">
        <f>IF(BG5=0,0,1-($CT$2-(2014.5-(BG5-BI5)*C5/BG5))/C5)</f>
        <v>0</v>
      </c>
      <c r="CP5" s="43">
        <f aca="true" t="shared" si="15" ref="CP5:CP12">IF((1-($CT$2-BJ$2)/$C5)&gt;0,(1-($CT$2-BJ$2)/$C5),0)</f>
        <v>0.375</v>
      </c>
      <c r="CQ5" s="43">
        <f aca="true" t="shared" si="16" ref="CQ5:CQ12">IF((1-($CT$2-BN$2)/$C5)&gt;0,(1-($CT$2-BN$2)/$C5),0)</f>
        <v>0.625</v>
      </c>
      <c r="CR5" s="43">
        <f aca="true" t="shared" si="17" ref="CR5:CR12">IF((1-($CT$2-BR$2)/$C5)&gt;0,(1-($CT$2-BR$2)/$C5),0)</f>
        <v>0.875</v>
      </c>
      <c r="CS5" s="43">
        <f aca="true" t="shared" si="18" ref="CS5:CS12">IF((1-($CT$2-BV$2)/$C5)&gt;0,(1-($CT$2-BV$2)/$C5),0)</f>
        <v>1</v>
      </c>
      <c r="CT5" s="241">
        <f aca="true" t="shared" si="19" ref="CT5:CT12">D5-E5+(G5-I5)*G$60+(K5-M5)*K$60+(O5-Q5)*O$60+(S5-U5)*S$60+(W5-Y5)*W$60+(AA5-AC5)*AA$60+(AE5-AG5)*AE$60+(AI5-AK5)*AI$60+(AM5-AO5)*AM$60+(AQ5-AS5)*$AQ$60+(AU5-AW5)*$AU$60+(AY5-BA5)*$AY$60+(BC5-BE5)*$BC$60+(BJ5-BL5)*$BJ$60+BG5+(BN5-BP5)*$BN$60+(BR5-BT5)*$BR$60+(BV5-BX5)*$BV$60</f>
        <v>6634768.0328952605</v>
      </c>
      <c r="CU5" s="241">
        <f aca="true" t="shared" si="20" ref="CU5:CU12">IF(CA5=0,D5-E5,0)+IF(CB5=0,(G5-I5)*G$60,0)+IF(CC5=0,(K5-M5)*K$60,0)+IF(CD5=0,(O5-Q5)*O$60,0)+IF(CE5=0,(S5-U5)*S$60,0)+IF(CF5=0,(W5-Y5)*W$60,0)+IF(CG5=0,(AA5-AC5)*AA$60,0)+IF(CH5=0,(AE5-AG5)*AE$60,0)+IF(CI5=0,(AI5-AK5)*AI$60,0)+IF(CJ5=0,(AM5-AO5)*AM$60,0)+IF(CK5=0,(AQ5-AS5)*$AQ$60,0)+IF(CL5=0,(AU5-AW5)*$AU$60,0)+IF(CM5=0,(AY5-BA5)*$AY$60,0)++IF(CN5=0,(BC5-BE5)*$BC$60,0)+IF(CP5=0,(BJ5-BL5)*$BJ$60,0)+IF(CO5=0,BG5,0)+IF(CQ5=0,(BN5-BP5)*$BN$60,0)+IF(CR5=0,(BR5-BT5)*$BR$60,0)+IF(CS5=0,(BV5-BX5)*$BV$60,0)</f>
        <v>3035892.9195857565</v>
      </c>
      <c r="CV5" s="241">
        <f aca="true" t="shared" si="21" ref="CV5:CV12">(D5-E5)*CA5+((G5-H5-(I5-J5))*G$60)*CB5+((K5-L5-(M5-N5))*K$60)*CC5+((O5-P5-(Q5-R5))*O$60)*CD5+((S5-T5-(U5-V5))*S$60)*CE5+((W5-X5-(Y5-Z5))*W$60)*CF5+((AA5-AB5-(AC5-AD5))*AA$60)*CG5+((AE5-AF5-(AG5-AH5))*AE$60)*CH5+((AI5-AJ5-(AK5-AL5))*AI$60)*CI5+((AM5-AN5-(AO5-AP5))*$AM$60)*CJ5+((AQ5-AR5-(AS5-AT5))*$AQ$60)*CK5+((AU5-AV5-(AW5-AX5))*$AU$60)*CL5+((AY5-AZ5-(BA5-BB5))*$AY$60)*CM5+((BC5-BD5-(BE5-BF5))*$BC$60)*CN5+((BJ5-BK5-(BL5-BM5))*$BJ$60)*CP5+(BG5-BH5)*CO5+((BN5-BO5-(BP5-BQ5))*$BN$60)*CQ5+((BR5-BS5-(BT5-BU5))*$BR$60)*CR5+((BV5-BW5-(BX5-BY5))*$BV$60)*CS5</f>
        <v>2834586.5906737926</v>
      </c>
      <c r="CX5" s="222">
        <f>+CT5-CU5</f>
        <v>3598875.113309504</v>
      </c>
      <c r="CY5" s="300">
        <f aca="true" t="shared" si="22" ref="CY5:CY25">+M5+Q5+U5+Y5+AC5+AG5+AK5+AO5+AS5++AW5+BA5+BE5+BL5+BP5+BT5+BX5</f>
        <v>0</v>
      </c>
    </row>
    <row r="6" spans="1:103" ht="12.75" customHeight="1">
      <c r="A6" s="373"/>
      <c r="B6" s="3" t="s">
        <v>8</v>
      </c>
      <c r="C6" s="17">
        <v>1000</v>
      </c>
      <c r="D6" s="37">
        <v>103551.78496860871</v>
      </c>
      <c r="E6" s="152"/>
      <c r="F6" s="161">
        <v>103551.78496860871</v>
      </c>
      <c r="G6" s="88">
        <v>3081.72</v>
      </c>
      <c r="H6" s="89"/>
      <c r="I6" s="128"/>
      <c r="J6" s="89"/>
      <c r="K6" s="90">
        <v>0</v>
      </c>
      <c r="L6" s="91"/>
      <c r="M6" s="154"/>
      <c r="N6" s="92"/>
      <c r="O6" s="96">
        <v>0</v>
      </c>
      <c r="P6" s="94"/>
      <c r="Q6" s="95"/>
      <c r="R6" s="94"/>
      <c r="S6" s="155">
        <v>0</v>
      </c>
      <c r="T6" s="115"/>
      <c r="U6" s="155"/>
      <c r="V6" s="156"/>
      <c r="W6" s="58">
        <v>0</v>
      </c>
      <c r="X6" s="58">
        <v>0</v>
      </c>
      <c r="Y6" s="58"/>
      <c r="Z6" s="59"/>
      <c r="AA6" s="77">
        <v>0</v>
      </c>
      <c r="AB6" s="157">
        <v>0</v>
      </c>
      <c r="AC6" s="158"/>
      <c r="AD6" s="63"/>
      <c r="AE6" s="64">
        <v>0</v>
      </c>
      <c r="AF6" s="64">
        <v>0</v>
      </c>
      <c r="AG6" s="159"/>
      <c r="AH6" s="62"/>
      <c r="AI6" s="155">
        <v>0</v>
      </c>
      <c r="AJ6" s="155">
        <v>0</v>
      </c>
      <c r="AK6" s="155"/>
      <c r="AL6" s="156"/>
      <c r="AM6" s="49">
        <v>0</v>
      </c>
      <c r="AN6" s="49">
        <v>0</v>
      </c>
      <c r="AO6" s="49"/>
      <c r="AP6" s="50"/>
      <c r="AQ6" s="160">
        <v>0</v>
      </c>
      <c r="AR6" s="200">
        <v>0</v>
      </c>
      <c r="AS6" s="200"/>
      <c r="AT6" s="200"/>
      <c r="AU6" s="212">
        <v>0</v>
      </c>
      <c r="AV6" s="212">
        <v>0</v>
      </c>
      <c r="AW6" s="212"/>
      <c r="AX6" s="212"/>
      <c r="AY6" s="130">
        <v>0</v>
      </c>
      <c r="AZ6" s="130">
        <v>0</v>
      </c>
      <c r="BA6" s="130"/>
      <c r="BB6" s="130"/>
      <c r="BC6" s="145">
        <f>'[3]Resumen'!C6</f>
        <v>215517.81</v>
      </c>
      <c r="BD6" s="137"/>
      <c r="BE6" s="137"/>
      <c r="BF6" s="137"/>
      <c r="BG6" s="262">
        <v>690000</v>
      </c>
      <c r="BH6" s="262"/>
      <c r="BI6" s="262">
        <v>690000</v>
      </c>
      <c r="BJ6" s="228">
        <f>'[4]Resumen'!C6</f>
        <v>0</v>
      </c>
      <c r="BK6" s="228"/>
      <c r="BL6" s="228"/>
      <c r="BM6" s="228"/>
      <c r="BN6" s="235">
        <f>'[1]Resumen'!C6</f>
        <v>0</v>
      </c>
      <c r="BO6" s="235"/>
      <c r="BP6" s="235"/>
      <c r="BQ6" s="235"/>
      <c r="BR6" s="247">
        <f>'[2]Resumen'!C6</f>
        <v>348000</v>
      </c>
      <c r="BS6" s="247"/>
      <c r="BT6" s="247"/>
      <c r="BU6" s="247"/>
      <c r="BV6" s="252">
        <f>'[5]Resumen'!C6</f>
        <v>0</v>
      </c>
      <c r="BW6" s="252"/>
      <c r="BX6" s="252"/>
      <c r="BY6" s="252"/>
      <c r="BZ6" s="26">
        <f t="shared" si="0"/>
        <v>2001</v>
      </c>
      <c r="CA6" s="43">
        <f t="shared" si="1"/>
        <v>0.9835</v>
      </c>
      <c r="CB6" s="43">
        <f t="shared" si="2"/>
        <v>0.9845</v>
      </c>
      <c r="CC6" s="43">
        <f t="shared" si="3"/>
        <v>0.9855</v>
      </c>
      <c r="CD6" s="43">
        <f t="shared" si="4"/>
        <v>0.9865</v>
      </c>
      <c r="CE6" s="43">
        <f t="shared" si="5"/>
        <v>0.9875</v>
      </c>
      <c r="CF6" s="43">
        <f t="shared" si="6"/>
        <v>0.9885</v>
      </c>
      <c r="CG6" s="43">
        <f t="shared" si="7"/>
        <v>0.9895</v>
      </c>
      <c r="CH6" s="43">
        <f t="shared" si="8"/>
        <v>0.9905</v>
      </c>
      <c r="CI6" s="43">
        <f t="shared" si="9"/>
        <v>0.9915</v>
      </c>
      <c r="CJ6" s="43">
        <f t="shared" si="10"/>
        <v>0.9925</v>
      </c>
      <c r="CK6" s="43">
        <f t="shared" si="11"/>
        <v>0.9935</v>
      </c>
      <c r="CL6" s="43">
        <f t="shared" si="12"/>
        <v>0.9945</v>
      </c>
      <c r="CM6" s="43">
        <f t="shared" si="13"/>
        <v>0.9955</v>
      </c>
      <c r="CN6" s="43">
        <f t="shared" si="14"/>
        <v>0.9965</v>
      </c>
      <c r="CO6" s="43">
        <f aca="true" t="shared" si="23" ref="CO6:CO12">IF(BG6=0,0,1-($CT$2-(2014.5-(BG6-BI6)*C6/BG6))/C6)</f>
        <v>0.997</v>
      </c>
      <c r="CP6" s="43">
        <f t="shared" si="15"/>
        <v>0.9975</v>
      </c>
      <c r="CQ6" s="43">
        <f t="shared" si="16"/>
        <v>0.9985</v>
      </c>
      <c r="CR6" s="43">
        <f t="shared" si="17"/>
        <v>0.9995</v>
      </c>
      <c r="CS6" s="43">
        <f t="shared" si="18"/>
        <v>1</v>
      </c>
      <c r="CT6" s="241">
        <f t="shared" si="19"/>
        <v>1314125.0854951243</v>
      </c>
      <c r="CU6" s="241">
        <f t="shared" si="20"/>
        <v>0</v>
      </c>
      <c r="CV6" s="241">
        <f t="shared" si="21"/>
        <v>1309469.8758988108</v>
      </c>
      <c r="CX6" s="222">
        <f aca="true" t="shared" si="24" ref="CX6:CX59">+CT6-CU6</f>
        <v>1314125.0854951243</v>
      </c>
      <c r="CY6" s="300">
        <f t="shared" si="22"/>
        <v>0</v>
      </c>
    </row>
    <row r="7" spans="1:103" ht="12.75" customHeight="1">
      <c r="A7" s="373"/>
      <c r="B7" s="3" t="s">
        <v>9</v>
      </c>
      <c r="C7" s="7">
        <v>40</v>
      </c>
      <c r="D7" s="37">
        <v>1140916.485651873</v>
      </c>
      <c r="E7" s="152"/>
      <c r="F7" s="153">
        <v>709242.316974221</v>
      </c>
      <c r="G7" s="88">
        <v>4550.21</v>
      </c>
      <c r="H7" s="89"/>
      <c r="I7" s="128"/>
      <c r="J7" s="89"/>
      <c r="K7" s="90">
        <v>8402.57</v>
      </c>
      <c r="L7" s="91"/>
      <c r="M7" s="154"/>
      <c r="N7" s="92"/>
      <c r="O7" s="96">
        <v>0</v>
      </c>
      <c r="P7" s="94"/>
      <c r="Q7" s="95"/>
      <c r="R7" s="94"/>
      <c r="S7" s="155">
        <v>38527</v>
      </c>
      <c r="T7" s="115"/>
      <c r="U7" s="155"/>
      <c r="V7" s="156"/>
      <c r="W7" s="58">
        <v>34301.56</v>
      </c>
      <c r="X7" s="58">
        <v>0</v>
      </c>
      <c r="Y7" s="58"/>
      <c r="Z7" s="59"/>
      <c r="AA7" s="71">
        <v>58280.87</v>
      </c>
      <c r="AB7" s="157">
        <v>0</v>
      </c>
      <c r="AC7" s="158"/>
      <c r="AD7" s="63"/>
      <c r="AE7" s="64">
        <v>2487.96</v>
      </c>
      <c r="AF7" s="64">
        <v>0</v>
      </c>
      <c r="AG7" s="159"/>
      <c r="AH7" s="62"/>
      <c r="AI7" s="155">
        <v>0</v>
      </c>
      <c r="AJ7" s="155">
        <v>0</v>
      </c>
      <c r="AK7" s="155"/>
      <c r="AL7" s="156"/>
      <c r="AM7" s="49">
        <v>0</v>
      </c>
      <c r="AN7" s="49">
        <v>0</v>
      </c>
      <c r="AO7" s="49"/>
      <c r="AP7" s="50"/>
      <c r="AQ7" s="160">
        <v>7039.45</v>
      </c>
      <c r="AR7" s="200">
        <v>0</v>
      </c>
      <c r="AS7" s="200"/>
      <c r="AT7" s="200"/>
      <c r="AU7" s="212">
        <v>0</v>
      </c>
      <c r="AV7" s="212">
        <v>0</v>
      </c>
      <c r="AW7" s="212"/>
      <c r="AX7" s="212"/>
      <c r="AY7" s="130">
        <v>0</v>
      </c>
      <c r="AZ7" s="130">
        <v>0</v>
      </c>
      <c r="BA7" s="130"/>
      <c r="BB7" s="130"/>
      <c r="BC7" s="145">
        <f>'[3]Resumen'!C7</f>
        <v>8855.2</v>
      </c>
      <c r="BD7" s="137"/>
      <c r="BE7" s="137"/>
      <c r="BF7" s="137"/>
      <c r="BG7" s="262">
        <v>250000</v>
      </c>
      <c r="BH7" s="262"/>
      <c r="BI7" s="262">
        <v>250000</v>
      </c>
      <c r="BJ7" s="228">
        <f>'[4]Resumen'!C7</f>
        <v>132639.19</v>
      </c>
      <c r="BK7" s="228"/>
      <c r="BL7" s="228"/>
      <c r="BM7" s="228"/>
      <c r="BN7" s="235">
        <f>'[1]Resumen'!C7</f>
        <v>0</v>
      </c>
      <c r="BO7" s="235"/>
      <c r="BP7" s="235"/>
      <c r="BQ7" s="235"/>
      <c r="BR7" s="247">
        <f>'[2]Resumen'!C7</f>
        <v>0</v>
      </c>
      <c r="BS7" s="247"/>
      <c r="BT7" s="247"/>
      <c r="BU7" s="247"/>
      <c r="BV7" s="252">
        <f>'[5]Resumen'!C7</f>
        <v>0</v>
      </c>
      <c r="BW7" s="252"/>
      <c r="BX7" s="252"/>
      <c r="BY7" s="252"/>
      <c r="BZ7" s="26">
        <f t="shared" si="0"/>
        <v>1985.8657049273502</v>
      </c>
      <c r="CA7" s="43">
        <f t="shared" si="1"/>
        <v>0.20914262318375454</v>
      </c>
      <c r="CB7" s="43">
        <f t="shared" si="2"/>
        <v>0.6125</v>
      </c>
      <c r="CC7" s="43">
        <f t="shared" si="3"/>
        <v>0.6375</v>
      </c>
      <c r="CD7" s="43">
        <f t="shared" si="4"/>
        <v>0.6625</v>
      </c>
      <c r="CE7" s="43">
        <f t="shared" si="5"/>
        <v>0.6875</v>
      </c>
      <c r="CF7" s="43">
        <f t="shared" si="6"/>
        <v>0.7125</v>
      </c>
      <c r="CG7" s="43">
        <f t="shared" si="7"/>
        <v>0.7375</v>
      </c>
      <c r="CH7" s="43">
        <f t="shared" si="8"/>
        <v>0.7625</v>
      </c>
      <c r="CI7" s="43">
        <f t="shared" si="9"/>
        <v>0.7875</v>
      </c>
      <c r="CJ7" s="43">
        <f t="shared" si="10"/>
        <v>0.8125</v>
      </c>
      <c r="CK7" s="43">
        <f t="shared" si="11"/>
        <v>0.8375</v>
      </c>
      <c r="CL7" s="43">
        <f t="shared" si="12"/>
        <v>0.8625</v>
      </c>
      <c r="CM7" s="43">
        <f t="shared" si="13"/>
        <v>0.8875</v>
      </c>
      <c r="CN7" s="43">
        <f t="shared" si="14"/>
        <v>0.9125</v>
      </c>
      <c r="CO7" s="43">
        <f t="shared" si="23"/>
        <v>0.925</v>
      </c>
      <c r="CP7" s="43">
        <f t="shared" si="15"/>
        <v>0.9375</v>
      </c>
      <c r="CQ7" s="43">
        <f t="shared" si="16"/>
        <v>0.9625</v>
      </c>
      <c r="CR7" s="43">
        <f t="shared" si="17"/>
        <v>0.9875</v>
      </c>
      <c r="CS7" s="43">
        <f t="shared" si="18"/>
        <v>1</v>
      </c>
      <c r="CT7" s="241">
        <f t="shared" si="19"/>
        <v>1628486.3546337117</v>
      </c>
      <c r="CU7" s="241">
        <f t="shared" si="20"/>
        <v>0</v>
      </c>
      <c r="CV7" s="241">
        <f t="shared" si="21"/>
        <v>666049.3257693553</v>
      </c>
      <c r="CX7" s="222">
        <f t="shared" si="24"/>
        <v>1628486.3546337117</v>
      </c>
      <c r="CY7" s="300">
        <f t="shared" si="22"/>
        <v>0</v>
      </c>
    </row>
    <row r="8" spans="1:103" ht="12.75" customHeight="1">
      <c r="A8" s="373"/>
      <c r="B8" s="3" t="s">
        <v>10</v>
      </c>
      <c r="C8" s="7">
        <v>7</v>
      </c>
      <c r="D8" s="37">
        <v>945208.5289238252</v>
      </c>
      <c r="E8" s="152"/>
      <c r="F8" s="153">
        <v>67667.0693793609</v>
      </c>
      <c r="G8" s="88">
        <v>7357.58</v>
      </c>
      <c r="H8" s="89"/>
      <c r="I8" s="128"/>
      <c r="J8" s="89"/>
      <c r="K8" s="90">
        <v>6582.56</v>
      </c>
      <c r="L8" s="91"/>
      <c r="M8" s="154"/>
      <c r="N8" s="92"/>
      <c r="O8" s="96">
        <v>282.37</v>
      </c>
      <c r="P8" s="94"/>
      <c r="Q8" s="95"/>
      <c r="R8" s="94"/>
      <c r="S8" s="155">
        <v>0</v>
      </c>
      <c r="T8" s="115"/>
      <c r="U8" s="155"/>
      <c r="V8" s="156"/>
      <c r="W8" s="58">
        <v>17809.370000000003</v>
      </c>
      <c r="X8" s="58">
        <v>0</v>
      </c>
      <c r="Y8" s="58"/>
      <c r="Z8" s="59"/>
      <c r="AA8" s="77">
        <v>5325</v>
      </c>
      <c r="AB8" s="157">
        <v>0</v>
      </c>
      <c r="AC8" s="158"/>
      <c r="AD8" s="63"/>
      <c r="AE8" s="64">
        <v>5151</v>
      </c>
      <c r="AF8" s="64">
        <v>0</v>
      </c>
      <c r="AG8" s="159"/>
      <c r="AH8" s="62"/>
      <c r="AI8" s="155">
        <v>7295</v>
      </c>
      <c r="AJ8" s="155">
        <v>0</v>
      </c>
      <c r="AK8" s="155"/>
      <c r="AL8" s="156"/>
      <c r="AM8" s="49">
        <v>0</v>
      </c>
      <c r="AN8" s="49">
        <v>0</v>
      </c>
      <c r="AO8" s="49"/>
      <c r="AP8" s="53"/>
      <c r="AQ8" s="160">
        <v>8381.86</v>
      </c>
      <c r="AR8" s="200">
        <v>0</v>
      </c>
      <c r="AS8" s="200"/>
      <c r="AT8" s="200"/>
      <c r="AU8" s="212">
        <v>0</v>
      </c>
      <c r="AV8" s="212">
        <v>0</v>
      </c>
      <c r="AW8" s="212"/>
      <c r="AX8" s="212"/>
      <c r="AY8" s="130">
        <v>22739</v>
      </c>
      <c r="AZ8" s="130">
        <v>0</v>
      </c>
      <c r="BA8" s="130"/>
      <c r="BB8" s="130"/>
      <c r="BC8" s="145">
        <f>'[3]Resumen'!C8</f>
        <v>0</v>
      </c>
      <c r="BD8" s="137"/>
      <c r="BE8" s="137"/>
      <c r="BF8" s="137"/>
      <c r="BG8" s="262"/>
      <c r="BH8" s="262"/>
      <c r="BI8" s="262"/>
      <c r="BJ8" s="228">
        <f>'[4]Resumen'!C8</f>
        <v>0</v>
      </c>
      <c r="BK8" s="228"/>
      <c r="BL8" s="228"/>
      <c r="BM8" s="228"/>
      <c r="BN8" s="235">
        <f>'[1]Resumen'!C8</f>
        <v>18775.16</v>
      </c>
      <c r="BO8" s="235"/>
      <c r="BP8" s="235"/>
      <c r="BQ8" s="235"/>
      <c r="BR8" s="247">
        <f>'[2]Resumen'!C8</f>
        <v>10893.75</v>
      </c>
      <c r="BS8" s="247"/>
      <c r="BT8" s="247"/>
      <c r="BU8" s="247"/>
      <c r="BV8" s="252">
        <f>'[5]Resumen'!C8</f>
        <v>0</v>
      </c>
      <c r="BW8" s="252"/>
      <c r="BX8" s="252"/>
      <c r="BY8" s="252"/>
      <c r="BZ8" s="26">
        <f t="shared" si="0"/>
        <v>1994.501126969511</v>
      </c>
      <c r="CA8" s="43">
        <f t="shared" si="1"/>
        <v>0</v>
      </c>
      <c r="CB8" s="43">
        <f t="shared" si="2"/>
        <v>0</v>
      </c>
      <c r="CC8" s="43">
        <f t="shared" si="3"/>
        <v>0</v>
      </c>
      <c r="CD8" s="43">
        <f t="shared" si="4"/>
        <v>0</v>
      </c>
      <c r="CE8" s="43">
        <f t="shared" si="5"/>
        <v>0</v>
      </c>
      <c r="CF8" s="43">
        <f t="shared" si="6"/>
        <v>0</v>
      </c>
      <c r="CG8" s="43">
        <f t="shared" si="7"/>
        <v>0</v>
      </c>
      <c r="CH8" s="43">
        <f t="shared" si="8"/>
        <v>0</v>
      </c>
      <c r="CI8" s="43">
        <f t="shared" si="9"/>
        <v>0</v>
      </c>
      <c r="CJ8" s="43">
        <f t="shared" si="10"/>
        <v>0</v>
      </c>
      <c r="CK8" s="43">
        <f t="shared" si="11"/>
        <v>0.0714285714285714</v>
      </c>
      <c r="CL8" s="43">
        <f t="shared" si="12"/>
        <v>0.2142857142857143</v>
      </c>
      <c r="CM8" s="43">
        <f t="shared" si="13"/>
        <v>0.3571428571428571</v>
      </c>
      <c r="CN8" s="43">
        <f t="shared" si="14"/>
        <v>0.5</v>
      </c>
      <c r="CO8" s="43">
        <f t="shared" si="23"/>
        <v>0</v>
      </c>
      <c r="CP8" s="43">
        <f t="shared" si="15"/>
        <v>0.6428571428571428</v>
      </c>
      <c r="CQ8" s="43">
        <f t="shared" si="16"/>
        <v>0.7857142857142857</v>
      </c>
      <c r="CR8" s="43">
        <f t="shared" si="17"/>
        <v>0.9285714285714286</v>
      </c>
      <c r="CS8" s="43">
        <f t="shared" si="18"/>
        <v>1</v>
      </c>
      <c r="CT8" s="241">
        <f t="shared" si="19"/>
        <v>1044291.8698791814</v>
      </c>
      <c r="CU8" s="241">
        <f t="shared" si="20"/>
        <v>986512.1883645029</v>
      </c>
      <c r="CV8" s="241">
        <f t="shared" si="21"/>
        <v>31328.23723728638</v>
      </c>
      <c r="CX8" s="222">
        <f t="shared" si="24"/>
        <v>57779.68151467852</v>
      </c>
      <c r="CY8" s="300">
        <f t="shared" si="22"/>
        <v>0</v>
      </c>
    </row>
    <row r="9" spans="1:103" ht="12.75" customHeight="1">
      <c r="A9" s="373"/>
      <c r="B9" s="3" t="s">
        <v>11</v>
      </c>
      <c r="C9" s="7">
        <v>4</v>
      </c>
      <c r="D9" s="37">
        <v>626223.1565091494</v>
      </c>
      <c r="E9" s="152"/>
      <c r="F9" s="153">
        <v>147123.07508079166</v>
      </c>
      <c r="G9" s="88">
        <v>22741.82</v>
      </c>
      <c r="H9" s="89"/>
      <c r="I9" s="128"/>
      <c r="J9" s="89"/>
      <c r="K9" s="90">
        <v>15401.33</v>
      </c>
      <c r="L9" s="91"/>
      <c r="M9" s="154"/>
      <c r="N9" s="92"/>
      <c r="O9" s="96">
        <v>44549.32</v>
      </c>
      <c r="P9" s="94"/>
      <c r="Q9" s="95"/>
      <c r="R9" s="94"/>
      <c r="S9" s="155">
        <v>11154.82</v>
      </c>
      <c r="T9" s="115"/>
      <c r="U9" s="155"/>
      <c r="V9" s="156"/>
      <c r="W9" s="58">
        <v>87253.48000000001</v>
      </c>
      <c r="X9" s="58">
        <v>0</v>
      </c>
      <c r="Y9" s="58"/>
      <c r="Z9" s="59"/>
      <c r="AA9" s="77">
        <v>38353.979999999996</v>
      </c>
      <c r="AB9" s="157">
        <v>0</v>
      </c>
      <c r="AC9" s="158"/>
      <c r="AD9" s="63"/>
      <c r="AE9" s="64">
        <v>0</v>
      </c>
      <c r="AF9" s="64">
        <v>0</v>
      </c>
      <c r="AG9" s="159"/>
      <c r="AH9" s="62"/>
      <c r="AI9" s="155">
        <v>51587.420000000006</v>
      </c>
      <c r="AJ9" s="155">
        <v>0</v>
      </c>
      <c r="AK9" s="155"/>
      <c r="AL9" s="156"/>
      <c r="AM9" s="49">
        <v>20997.82</v>
      </c>
      <c r="AN9" s="49">
        <v>0</v>
      </c>
      <c r="AO9" s="49"/>
      <c r="AP9" s="50"/>
      <c r="AQ9" s="160">
        <v>2369.5</v>
      </c>
      <c r="AR9" s="200">
        <v>0</v>
      </c>
      <c r="AS9" s="200"/>
      <c r="AT9" s="200"/>
      <c r="AU9" s="212">
        <v>0</v>
      </c>
      <c r="AV9" s="212">
        <v>0</v>
      </c>
      <c r="AW9" s="212"/>
      <c r="AX9" s="212"/>
      <c r="AY9" s="130">
        <v>4786.7</v>
      </c>
      <c r="AZ9" s="130">
        <v>0</v>
      </c>
      <c r="BA9" s="130"/>
      <c r="BB9" s="130"/>
      <c r="BC9" s="145">
        <f>'[3]Resumen'!C9</f>
        <v>931198.84</v>
      </c>
      <c r="BD9" s="137"/>
      <c r="BE9" s="137"/>
      <c r="BF9" s="137"/>
      <c r="BG9" s="262"/>
      <c r="BH9" s="262"/>
      <c r="BI9" s="262"/>
      <c r="BJ9" s="228">
        <f>'[4]Resumen'!C9</f>
        <v>0</v>
      </c>
      <c r="BK9" s="228"/>
      <c r="BL9" s="228"/>
      <c r="BM9" s="228"/>
      <c r="BN9" s="235">
        <f>'[1]Resumen'!C9</f>
        <v>2422.05</v>
      </c>
      <c r="BO9" s="235"/>
      <c r="BP9" s="235"/>
      <c r="BQ9" s="235"/>
      <c r="BR9" s="247">
        <f>'[2]Resumen'!C9</f>
        <v>66017.9</v>
      </c>
      <c r="BS9" s="247"/>
      <c r="BT9" s="247"/>
      <c r="BU9" s="247"/>
      <c r="BV9" s="252">
        <f>'[5]Resumen'!C9</f>
        <v>99773.23374610001</v>
      </c>
      <c r="BW9" s="252"/>
      <c r="BX9" s="252"/>
      <c r="BY9" s="252"/>
      <c r="BZ9" s="26">
        <f t="shared" si="0"/>
        <v>1997.9397485452369</v>
      </c>
      <c r="CA9" s="43">
        <f t="shared" si="1"/>
        <v>0</v>
      </c>
      <c r="CB9" s="43">
        <f t="shared" si="2"/>
        <v>0</v>
      </c>
      <c r="CC9" s="43">
        <f t="shared" si="3"/>
        <v>0</v>
      </c>
      <c r="CD9" s="43">
        <f t="shared" si="4"/>
        <v>0</v>
      </c>
      <c r="CE9" s="43">
        <f t="shared" si="5"/>
        <v>0</v>
      </c>
      <c r="CF9" s="43">
        <f t="shared" si="6"/>
        <v>0</v>
      </c>
      <c r="CG9" s="43">
        <f t="shared" si="7"/>
        <v>0</v>
      </c>
      <c r="CH9" s="43">
        <f t="shared" si="8"/>
        <v>0</v>
      </c>
      <c r="CI9" s="43">
        <f t="shared" si="9"/>
        <v>0</v>
      </c>
      <c r="CJ9" s="43">
        <f t="shared" si="10"/>
        <v>0</v>
      </c>
      <c r="CK9" s="43">
        <f t="shared" si="11"/>
        <v>0</v>
      </c>
      <c r="CL9" s="43">
        <f t="shared" si="12"/>
        <v>0</v>
      </c>
      <c r="CM9" s="43">
        <f t="shared" si="13"/>
        <v>0</v>
      </c>
      <c r="CN9" s="43">
        <f t="shared" si="14"/>
        <v>0.125</v>
      </c>
      <c r="CO9" s="43">
        <f t="shared" si="23"/>
        <v>0</v>
      </c>
      <c r="CP9" s="43">
        <f t="shared" si="15"/>
        <v>0.375</v>
      </c>
      <c r="CQ9" s="43">
        <f t="shared" si="16"/>
        <v>0.625</v>
      </c>
      <c r="CR9" s="43">
        <f t="shared" si="17"/>
        <v>0.875</v>
      </c>
      <c r="CS9" s="43">
        <f t="shared" si="18"/>
        <v>1</v>
      </c>
      <c r="CT9" s="241">
        <f t="shared" si="19"/>
        <v>1860711.8426060688</v>
      </c>
      <c r="CU9" s="241">
        <f t="shared" si="20"/>
        <v>878456.5660249342</v>
      </c>
      <c r="CV9" s="241">
        <f t="shared" si="21"/>
        <v>239832.3357654239</v>
      </c>
      <c r="CX9" s="222">
        <f t="shared" si="24"/>
        <v>982255.2765811346</v>
      </c>
      <c r="CY9" s="300">
        <f t="shared" si="22"/>
        <v>0</v>
      </c>
    </row>
    <row r="10" spans="1:103" ht="12.75" customHeight="1">
      <c r="A10" s="373"/>
      <c r="B10" s="3" t="s">
        <v>12</v>
      </c>
      <c r="C10" s="7">
        <v>5</v>
      </c>
      <c r="D10" s="37">
        <v>1564545.6307439422</v>
      </c>
      <c r="E10" s="152"/>
      <c r="F10" s="153">
        <v>275838.40370647283</v>
      </c>
      <c r="G10" s="88">
        <v>0</v>
      </c>
      <c r="H10" s="89"/>
      <c r="I10" s="128"/>
      <c r="J10" s="89"/>
      <c r="K10" s="90">
        <v>0</v>
      </c>
      <c r="L10" s="91"/>
      <c r="M10" s="154"/>
      <c r="N10" s="92"/>
      <c r="O10" s="96">
        <v>0</v>
      </c>
      <c r="P10" s="94"/>
      <c r="Q10" s="95"/>
      <c r="R10" s="94"/>
      <c r="S10" s="155">
        <v>0</v>
      </c>
      <c r="T10" s="115"/>
      <c r="U10" s="155"/>
      <c r="V10" s="156"/>
      <c r="W10" s="58">
        <v>74281.9</v>
      </c>
      <c r="X10" s="58">
        <v>0</v>
      </c>
      <c r="Y10" s="58"/>
      <c r="Z10" s="59"/>
      <c r="AA10" s="77">
        <v>0</v>
      </c>
      <c r="AB10" s="157">
        <v>0</v>
      </c>
      <c r="AC10" s="158"/>
      <c r="AD10" s="63"/>
      <c r="AE10" s="64">
        <v>0</v>
      </c>
      <c r="AF10" s="64">
        <v>0</v>
      </c>
      <c r="AG10" s="159"/>
      <c r="AH10" s="62"/>
      <c r="AI10" s="155">
        <v>0</v>
      </c>
      <c r="AJ10" s="155">
        <v>0</v>
      </c>
      <c r="AK10" s="155"/>
      <c r="AL10" s="156"/>
      <c r="AM10" s="49">
        <v>0</v>
      </c>
      <c r="AN10" s="49">
        <v>0</v>
      </c>
      <c r="AO10" s="49"/>
      <c r="AP10" s="50"/>
      <c r="AQ10" s="160">
        <v>94920</v>
      </c>
      <c r="AR10" s="200">
        <v>0</v>
      </c>
      <c r="AS10" s="200"/>
      <c r="AT10" s="200"/>
      <c r="AU10" s="212">
        <v>0</v>
      </c>
      <c r="AV10" s="212">
        <v>0</v>
      </c>
      <c r="AW10" s="212"/>
      <c r="AX10" s="212"/>
      <c r="AY10" s="130">
        <v>16667</v>
      </c>
      <c r="AZ10" s="130">
        <v>0</v>
      </c>
      <c r="BA10" s="130"/>
      <c r="BB10" s="130"/>
      <c r="BC10" s="145">
        <f>'[3]Resumen'!C10</f>
        <v>0</v>
      </c>
      <c r="BD10" s="137"/>
      <c r="BE10" s="137"/>
      <c r="BF10" s="137"/>
      <c r="BG10" s="262"/>
      <c r="BH10" s="262"/>
      <c r="BI10" s="262"/>
      <c r="BJ10" s="228">
        <f>'[4]Resumen'!C10</f>
        <v>113500</v>
      </c>
      <c r="BK10" s="228"/>
      <c r="BL10" s="228"/>
      <c r="BM10" s="228"/>
      <c r="BN10" s="235">
        <f>'[1]Resumen'!C10</f>
        <v>149806.51</v>
      </c>
      <c r="BO10" s="235"/>
      <c r="BP10" s="235"/>
      <c r="BQ10" s="235"/>
      <c r="BR10" s="247">
        <f>'[2]Resumen'!C10</f>
        <v>0</v>
      </c>
      <c r="BS10" s="247"/>
      <c r="BT10" s="247"/>
      <c r="BU10" s="247"/>
      <c r="BV10" s="252">
        <f>'[5]Resumen'!C10</f>
        <v>209000</v>
      </c>
      <c r="BW10" s="252"/>
      <c r="BX10" s="252"/>
      <c r="BY10" s="252"/>
      <c r="BZ10" s="26">
        <f t="shared" si="0"/>
        <v>1996.8815287911268</v>
      </c>
      <c r="CA10" s="43">
        <f t="shared" si="1"/>
        <v>0</v>
      </c>
      <c r="CB10" s="43">
        <f t="shared" si="2"/>
        <v>0</v>
      </c>
      <c r="CC10" s="43">
        <f t="shared" si="3"/>
        <v>0</v>
      </c>
      <c r="CD10" s="43">
        <f t="shared" si="4"/>
        <v>0</v>
      </c>
      <c r="CE10" s="43">
        <f t="shared" si="5"/>
        <v>0</v>
      </c>
      <c r="CF10" s="43">
        <f t="shared" si="6"/>
        <v>0</v>
      </c>
      <c r="CG10" s="43">
        <f t="shared" si="7"/>
        <v>0</v>
      </c>
      <c r="CH10" s="43">
        <f t="shared" si="8"/>
        <v>0</v>
      </c>
      <c r="CI10" s="43">
        <f t="shared" si="9"/>
        <v>0</v>
      </c>
      <c r="CJ10" s="43">
        <f t="shared" si="10"/>
        <v>0</v>
      </c>
      <c r="CK10" s="43">
        <f t="shared" si="11"/>
        <v>0</v>
      </c>
      <c r="CL10" s="43">
        <f t="shared" si="12"/>
        <v>0</v>
      </c>
      <c r="CM10" s="43">
        <f t="shared" si="13"/>
        <v>0.09999999999999998</v>
      </c>
      <c r="CN10" s="43">
        <f t="shared" si="14"/>
        <v>0.30000000000000004</v>
      </c>
      <c r="CO10" s="43">
        <f t="shared" si="23"/>
        <v>0</v>
      </c>
      <c r="CP10" s="43">
        <f t="shared" si="15"/>
        <v>0.5</v>
      </c>
      <c r="CQ10" s="43">
        <f t="shared" si="16"/>
        <v>0.7</v>
      </c>
      <c r="CR10" s="43">
        <f t="shared" si="17"/>
        <v>0.9</v>
      </c>
      <c r="CS10" s="43">
        <f t="shared" si="18"/>
        <v>1</v>
      </c>
      <c r="CT10" s="241">
        <f t="shared" si="19"/>
        <v>2133130.6793448166</v>
      </c>
      <c r="CU10" s="241">
        <f t="shared" si="20"/>
        <v>1721925.0571161245</v>
      </c>
      <c r="CV10" s="241">
        <f t="shared" si="21"/>
        <v>309358.23942655127</v>
      </c>
      <c r="CX10" s="222">
        <f t="shared" si="24"/>
        <v>411205.62222869205</v>
      </c>
      <c r="CY10" s="300">
        <f t="shared" si="22"/>
        <v>0</v>
      </c>
    </row>
    <row r="11" spans="1:103" ht="12.75" customHeight="1">
      <c r="A11" s="373"/>
      <c r="B11" s="3" t="s">
        <v>13</v>
      </c>
      <c r="C11" s="7">
        <v>8</v>
      </c>
      <c r="D11" s="37">
        <v>0</v>
      </c>
      <c r="E11" s="152"/>
      <c r="F11" s="153">
        <v>0</v>
      </c>
      <c r="G11" s="88">
        <v>51708.179992</v>
      </c>
      <c r="H11" s="89"/>
      <c r="I11" s="128"/>
      <c r="J11" s="89"/>
      <c r="K11" s="90">
        <v>4151.08</v>
      </c>
      <c r="L11" s="91"/>
      <c r="M11" s="154"/>
      <c r="N11" s="92"/>
      <c r="O11" s="96">
        <v>30862.359060999996</v>
      </c>
      <c r="P11" s="94"/>
      <c r="Q11" s="95"/>
      <c r="R11" s="94"/>
      <c r="S11" s="155">
        <v>0</v>
      </c>
      <c r="T11" s="115"/>
      <c r="U11" s="155"/>
      <c r="V11" s="156"/>
      <c r="W11" s="58">
        <v>0</v>
      </c>
      <c r="X11" s="58">
        <v>0</v>
      </c>
      <c r="Y11" s="58"/>
      <c r="Z11" s="59"/>
      <c r="AA11" s="77">
        <v>0</v>
      </c>
      <c r="AB11" s="157">
        <v>0</v>
      </c>
      <c r="AC11" s="158"/>
      <c r="AD11" s="63"/>
      <c r="AE11" s="64">
        <v>0</v>
      </c>
      <c r="AF11" s="64">
        <v>0</v>
      </c>
      <c r="AG11" s="159"/>
      <c r="AH11" s="62"/>
      <c r="AI11" s="155">
        <v>14365.63</v>
      </c>
      <c r="AJ11" s="155">
        <v>0</v>
      </c>
      <c r="AK11" s="155"/>
      <c r="AL11" s="156"/>
      <c r="AM11" s="49">
        <v>9332.4</v>
      </c>
      <c r="AN11" s="49">
        <v>0</v>
      </c>
      <c r="AO11" s="49"/>
      <c r="AP11" s="50"/>
      <c r="AQ11" s="160">
        <v>9332</v>
      </c>
      <c r="AR11" s="200">
        <v>0</v>
      </c>
      <c r="AS11" s="200"/>
      <c r="AT11" s="200"/>
      <c r="AU11" s="212">
        <v>0</v>
      </c>
      <c r="AV11" s="212">
        <v>0</v>
      </c>
      <c r="AW11" s="212"/>
      <c r="AX11" s="212"/>
      <c r="AY11" s="130">
        <v>0</v>
      </c>
      <c r="AZ11" s="130">
        <v>0</v>
      </c>
      <c r="BA11" s="130"/>
      <c r="BB11" s="130"/>
      <c r="BC11" s="145">
        <f>'[3]Resumen'!C11</f>
        <v>41463</v>
      </c>
      <c r="BD11" s="137"/>
      <c r="BE11" s="137"/>
      <c r="BF11" s="137"/>
      <c r="BG11" s="262"/>
      <c r="BH11" s="262"/>
      <c r="BI11" s="262"/>
      <c r="BJ11" s="228">
        <f>'[4]Resumen'!C11</f>
        <v>31935.4</v>
      </c>
      <c r="BK11" s="228"/>
      <c r="BL11" s="228"/>
      <c r="BM11" s="228"/>
      <c r="BN11" s="235">
        <f>'[1]Resumen'!C11</f>
        <v>0</v>
      </c>
      <c r="BO11" s="235"/>
      <c r="BP11" s="235"/>
      <c r="BQ11" s="235"/>
      <c r="BR11" s="247">
        <f>'[2]Resumen'!C11</f>
        <v>0</v>
      </c>
      <c r="BS11" s="247"/>
      <c r="BT11" s="247"/>
      <c r="BU11" s="247"/>
      <c r="BV11" s="252">
        <f>'[5]Resumen'!C11</f>
        <v>0</v>
      </c>
      <c r="BW11" s="252"/>
      <c r="BX11" s="252"/>
      <c r="BY11" s="252"/>
      <c r="BZ11" s="26">
        <f t="shared" si="0"/>
        <v>0</v>
      </c>
      <c r="CA11" s="43">
        <f t="shared" si="1"/>
        <v>0</v>
      </c>
      <c r="CB11" s="43">
        <f t="shared" si="2"/>
        <v>0</v>
      </c>
      <c r="CC11" s="43">
        <f t="shared" si="3"/>
        <v>0</v>
      </c>
      <c r="CD11" s="43">
        <f t="shared" si="4"/>
        <v>0</v>
      </c>
      <c r="CE11" s="43">
        <f t="shared" si="5"/>
        <v>0</v>
      </c>
      <c r="CF11" s="43">
        <f t="shared" si="6"/>
        <v>0</v>
      </c>
      <c r="CG11" s="43">
        <f t="shared" si="7"/>
        <v>0</v>
      </c>
      <c r="CH11" s="43">
        <f t="shared" si="8"/>
        <v>0</v>
      </c>
      <c r="CI11" s="43">
        <f t="shared" si="9"/>
        <v>0</v>
      </c>
      <c r="CJ11" s="43">
        <f t="shared" si="10"/>
        <v>0.0625</v>
      </c>
      <c r="CK11" s="43">
        <f t="shared" si="11"/>
        <v>0.1875</v>
      </c>
      <c r="CL11" s="43">
        <f t="shared" si="12"/>
        <v>0.3125</v>
      </c>
      <c r="CM11" s="43">
        <f t="shared" si="13"/>
        <v>0.4375</v>
      </c>
      <c r="CN11" s="43">
        <f t="shared" si="14"/>
        <v>0.5625</v>
      </c>
      <c r="CO11" s="43">
        <f t="shared" si="23"/>
        <v>0</v>
      </c>
      <c r="CP11" s="43">
        <f t="shared" si="15"/>
        <v>0.6875</v>
      </c>
      <c r="CQ11" s="43">
        <f t="shared" si="16"/>
        <v>0.8125</v>
      </c>
      <c r="CR11" s="43">
        <f t="shared" si="17"/>
        <v>0.9375</v>
      </c>
      <c r="CS11" s="43">
        <f t="shared" si="18"/>
        <v>1</v>
      </c>
      <c r="CT11" s="241">
        <f t="shared" si="19"/>
        <v>160060.38764167234</v>
      </c>
      <c r="CU11" s="241">
        <f t="shared" si="20"/>
        <v>78148.46812541113</v>
      </c>
      <c r="CV11" s="241">
        <f t="shared" si="21"/>
        <v>41312.87805661729</v>
      </c>
      <c r="CX11" s="222">
        <f t="shared" si="24"/>
        <v>81911.9195162612</v>
      </c>
      <c r="CY11" s="300">
        <f t="shared" si="22"/>
        <v>0</v>
      </c>
    </row>
    <row r="12" spans="1:103" ht="12.75" customHeight="1" thickBot="1">
      <c r="A12" s="373"/>
      <c r="B12" s="10" t="s">
        <v>14</v>
      </c>
      <c r="C12" s="11">
        <v>17</v>
      </c>
      <c r="D12" s="162">
        <v>793536.7407842034</v>
      </c>
      <c r="E12" s="152"/>
      <c r="F12" s="163">
        <v>403574.9418004195</v>
      </c>
      <c r="G12" s="88">
        <v>9410.98</v>
      </c>
      <c r="H12" s="97"/>
      <c r="I12" s="128"/>
      <c r="J12" s="97"/>
      <c r="K12" s="90">
        <v>24691.65</v>
      </c>
      <c r="L12" s="98"/>
      <c r="M12" s="154"/>
      <c r="N12" s="99"/>
      <c r="O12" s="93">
        <v>28613.58</v>
      </c>
      <c r="P12" s="100"/>
      <c r="Q12" s="95"/>
      <c r="R12" s="100"/>
      <c r="S12" s="85">
        <v>29705.16</v>
      </c>
      <c r="T12" s="115"/>
      <c r="U12" s="155"/>
      <c r="V12" s="35"/>
      <c r="W12" s="58">
        <v>29915.59</v>
      </c>
      <c r="X12" s="58">
        <v>0</v>
      </c>
      <c r="Y12" s="58"/>
      <c r="Z12" s="65"/>
      <c r="AA12" s="71">
        <v>33499.41</v>
      </c>
      <c r="AB12" s="157">
        <v>0</v>
      </c>
      <c r="AC12" s="158"/>
      <c r="AD12" s="66"/>
      <c r="AE12" s="64">
        <v>27239.34</v>
      </c>
      <c r="AF12" s="64">
        <v>0</v>
      </c>
      <c r="AG12" s="159"/>
      <c r="AH12" s="67"/>
      <c r="AI12" s="85">
        <v>771.99</v>
      </c>
      <c r="AJ12" s="155">
        <v>0</v>
      </c>
      <c r="AK12" s="155"/>
      <c r="AL12" s="35"/>
      <c r="AM12" s="49">
        <v>0</v>
      </c>
      <c r="AN12" s="49">
        <v>0</v>
      </c>
      <c r="AO12" s="49"/>
      <c r="AP12" s="51"/>
      <c r="AQ12" s="160">
        <v>0</v>
      </c>
      <c r="AR12" s="201">
        <v>0</v>
      </c>
      <c r="AS12" s="201"/>
      <c r="AT12" s="201"/>
      <c r="AU12" s="213">
        <v>0</v>
      </c>
      <c r="AV12" s="213">
        <v>0</v>
      </c>
      <c r="AW12" s="213"/>
      <c r="AX12" s="213"/>
      <c r="AY12" s="131">
        <v>0</v>
      </c>
      <c r="AZ12" s="131">
        <v>0</v>
      </c>
      <c r="BA12" s="131"/>
      <c r="BB12" s="131"/>
      <c r="BC12" s="145">
        <f>'[3]Resumen'!C12</f>
        <v>0</v>
      </c>
      <c r="BD12" s="145"/>
      <c r="BE12" s="138"/>
      <c r="BF12" s="138"/>
      <c r="BG12" s="263"/>
      <c r="BH12" s="263"/>
      <c r="BI12" s="263"/>
      <c r="BJ12" s="229">
        <f>'[4]Resumen'!C12</f>
        <v>36106.51</v>
      </c>
      <c r="BK12" s="229"/>
      <c r="BL12" s="229"/>
      <c r="BM12" s="229"/>
      <c r="BN12" s="236">
        <f>'[1]Resumen'!C12</f>
        <v>0</v>
      </c>
      <c r="BO12" s="236"/>
      <c r="BP12" s="236"/>
      <c r="BQ12" s="236"/>
      <c r="BR12" s="248">
        <f>'[2]Resumen'!C12</f>
        <v>0</v>
      </c>
      <c r="BS12" s="248"/>
      <c r="BT12" s="248"/>
      <c r="BU12" s="248"/>
      <c r="BV12" s="253">
        <f>'[5]Resumen'!C12</f>
        <v>0</v>
      </c>
      <c r="BW12" s="253"/>
      <c r="BX12" s="253"/>
      <c r="BY12" s="253"/>
      <c r="BZ12" s="26">
        <f t="shared" si="0"/>
        <v>1992.645817714536</v>
      </c>
      <c r="CA12" s="43">
        <f t="shared" si="1"/>
        <v>0</v>
      </c>
      <c r="CB12" s="43">
        <f t="shared" si="2"/>
        <v>0.08823529411764708</v>
      </c>
      <c r="CC12" s="43">
        <f t="shared" si="3"/>
        <v>0.1470588235294118</v>
      </c>
      <c r="CD12" s="43">
        <f t="shared" si="4"/>
        <v>0.20588235294117652</v>
      </c>
      <c r="CE12" s="43">
        <f t="shared" si="5"/>
        <v>0.2647058823529411</v>
      </c>
      <c r="CF12" s="44">
        <f t="shared" si="6"/>
        <v>0.32352941176470584</v>
      </c>
      <c r="CG12" s="43">
        <f t="shared" si="7"/>
        <v>0.38235294117647056</v>
      </c>
      <c r="CH12" s="43">
        <f t="shared" si="8"/>
        <v>0.4411764705882353</v>
      </c>
      <c r="CI12" s="43">
        <f t="shared" si="9"/>
        <v>0.5</v>
      </c>
      <c r="CJ12" s="43">
        <f t="shared" si="10"/>
        <v>0.5588235294117647</v>
      </c>
      <c r="CK12" s="43">
        <f t="shared" si="11"/>
        <v>0.6176470588235294</v>
      </c>
      <c r="CL12" s="43">
        <f t="shared" si="12"/>
        <v>0.6764705882352942</v>
      </c>
      <c r="CM12" s="43">
        <f t="shared" si="13"/>
        <v>0.7352941176470589</v>
      </c>
      <c r="CN12" s="43">
        <f t="shared" si="14"/>
        <v>0.7941176470588236</v>
      </c>
      <c r="CO12" s="43">
        <f t="shared" si="23"/>
        <v>0</v>
      </c>
      <c r="CP12" s="43">
        <f t="shared" si="15"/>
        <v>0.8529411764705882</v>
      </c>
      <c r="CQ12" s="43">
        <f t="shared" si="16"/>
        <v>0.9117647058823529</v>
      </c>
      <c r="CR12" s="43">
        <f t="shared" si="17"/>
        <v>0.9705882352941176</v>
      </c>
      <c r="CS12" s="43">
        <f t="shared" si="18"/>
        <v>1</v>
      </c>
      <c r="CT12" s="241">
        <f t="shared" si="19"/>
        <v>967295.5571301717</v>
      </c>
      <c r="CU12" s="241">
        <f t="shared" si="20"/>
        <v>793536.7407842034</v>
      </c>
      <c r="CV12" s="241">
        <f t="shared" si="21"/>
        <v>67894.17221912561</v>
      </c>
      <c r="CX12" s="222">
        <f t="shared" si="24"/>
        <v>173758.81634596828</v>
      </c>
      <c r="CY12" s="300">
        <f t="shared" si="22"/>
        <v>0</v>
      </c>
    </row>
    <row r="13" spans="1:103" ht="12.75" customHeight="1" thickBot="1">
      <c r="A13" s="374"/>
      <c r="B13" s="13" t="s">
        <v>15</v>
      </c>
      <c r="C13" s="14"/>
      <c r="D13" s="38">
        <v>7366442.985111958</v>
      </c>
      <c r="E13" s="38"/>
      <c r="F13" s="38">
        <v>3156823.1414713804</v>
      </c>
      <c r="G13" s="68">
        <v>266106.528992</v>
      </c>
      <c r="H13" s="68">
        <v>0</v>
      </c>
      <c r="I13" s="68"/>
      <c r="J13" s="68">
        <v>0</v>
      </c>
      <c r="K13" s="117">
        <v>107260.34</v>
      </c>
      <c r="L13" s="117">
        <v>0</v>
      </c>
      <c r="M13" s="117"/>
      <c r="N13" s="117">
        <v>0</v>
      </c>
      <c r="O13" s="69">
        <v>170017.04106100003</v>
      </c>
      <c r="P13" s="69">
        <v>0</v>
      </c>
      <c r="Q13" s="69"/>
      <c r="R13" s="69">
        <v>0</v>
      </c>
      <c r="S13" s="164">
        <v>141552.63</v>
      </c>
      <c r="T13" s="165">
        <v>0</v>
      </c>
      <c r="U13" s="165"/>
      <c r="V13" s="166">
        <v>0</v>
      </c>
      <c r="W13" s="68">
        <v>334246.1400000001</v>
      </c>
      <c r="X13" s="68">
        <v>0</v>
      </c>
      <c r="Y13" s="68"/>
      <c r="Z13" s="68">
        <v>0</v>
      </c>
      <c r="AA13" s="117">
        <v>167868.13</v>
      </c>
      <c r="AB13" s="117">
        <v>0</v>
      </c>
      <c r="AC13" s="117"/>
      <c r="AD13" s="117">
        <v>0</v>
      </c>
      <c r="AE13" s="69">
        <v>132511.28</v>
      </c>
      <c r="AF13" s="69">
        <v>0</v>
      </c>
      <c r="AG13" s="69"/>
      <c r="AH13" s="118">
        <v>0</v>
      </c>
      <c r="AI13" s="164">
        <v>323314.1038769999</v>
      </c>
      <c r="AJ13" s="165">
        <v>0</v>
      </c>
      <c r="AK13" s="165"/>
      <c r="AL13" s="166">
        <v>0</v>
      </c>
      <c r="AM13" s="52">
        <v>91335.93</v>
      </c>
      <c r="AN13" s="191">
        <v>0</v>
      </c>
      <c r="AO13" s="119"/>
      <c r="AP13" s="120"/>
      <c r="AQ13" s="208">
        <v>243514.73</v>
      </c>
      <c r="AR13" s="202">
        <v>0</v>
      </c>
      <c r="AS13" s="202"/>
      <c r="AT13" s="202"/>
      <c r="AU13" s="214">
        <v>0</v>
      </c>
      <c r="AV13" s="214">
        <v>0</v>
      </c>
      <c r="AW13" s="214"/>
      <c r="AX13" s="214"/>
      <c r="AY13" s="132">
        <v>56420.78</v>
      </c>
      <c r="AZ13" s="132">
        <v>0</v>
      </c>
      <c r="BA13" s="132"/>
      <c r="BB13" s="132"/>
      <c r="BC13" s="146">
        <f>+SUM(BC5:BC12)</f>
        <v>1275811.54</v>
      </c>
      <c r="BD13" s="139"/>
      <c r="BE13" s="139"/>
      <c r="BF13" s="139"/>
      <c r="BG13" s="264">
        <f>+SUM(BG5:BG12)</f>
        <v>940000</v>
      </c>
      <c r="BH13" s="264">
        <f>+SUM(BH5:BH12)</f>
        <v>0</v>
      </c>
      <c r="BI13" s="264">
        <f>+SUM(BI5:BI12)</f>
        <v>940000</v>
      </c>
      <c r="BJ13" s="230">
        <f aca="true" t="shared" si="25" ref="BJ13:BU13">+SUM(BJ5:BJ12)</f>
        <v>917175.86</v>
      </c>
      <c r="BK13" s="230">
        <f t="shared" si="25"/>
        <v>0</v>
      </c>
      <c r="BL13" s="230"/>
      <c r="BM13" s="230">
        <f t="shared" si="25"/>
        <v>0</v>
      </c>
      <c r="BN13" s="237">
        <f t="shared" si="25"/>
        <v>1105575.6700000002</v>
      </c>
      <c r="BO13" s="237">
        <f t="shared" si="25"/>
        <v>0</v>
      </c>
      <c r="BP13" s="237"/>
      <c r="BQ13" s="237">
        <f t="shared" si="25"/>
        <v>0</v>
      </c>
      <c r="BR13" s="230">
        <f t="shared" si="25"/>
        <v>1102455.8699999996</v>
      </c>
      <c r="BS13" s="230">
        <f t="shared" si="25"/>
        <v>0</v>
      </c>
      <c r="BT13" s="230"/>
      <c r="BU13" s="230">
        <f t="shared" si="25"/>
        <v>0</v>
      </c>
      <c r="BV13" s="254">
        <f>+SUM(BV5:BV12)</f>
        <v>2264763.682707</v>
      </c>
      <c r="BW13" s="254">
        <f>+SUM(BW5:BW12)</f>
        <v>0</v>
      </c>
      <c r="BX13" s="254">
        <f>+SUM(BX5:BX12)</f>
        <v>0</v>
      </c>
      <c r="BY13" s="254">
        <f>+SUM(BY5:BY12)</f>
        <v>0</v>
      </c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242">
        <f>SUM(CT5:CT12)</f>
        <v>15742869.809626006</v>
      </c>
      <c r="CU13" s="242">
        <f>SUM(CU5:CU12)</f>
        <v>7494471.940000934</v>
      </c>
      <c r="CV13" s="242">
        <f>SUM(CV5:CV12)</f>
        <v>5499831.655046964</v>
      </c>
      <c r="CX13" s="222">
        <f t="shared" si="24"/>
        <v>8248397.869625072</v>
      </c>
      <c r="CY13" s="300">
        <f t="shared" si="22"/>
        <v>0</v>
      </c>
    </row>
    <row r="14" spans="1:103" ht="12.75" customHeight="1">
      <c r="A14" s="6"/>
      <c r="B14" s="4" t="s">
        <v>18</v>
      </c>
      <c r="C14" s="15"/>
      <c r="D14" s="40">
        <v>0</v>
      </c>
      <c r="E14" s="197"/>
      <c r="F14" s="78">
        <v>0</v>
      </c>
      <c r="G14" s="105"/>
      <c r="H14" s="105"/>
      <c r="I14" s="105"/>
      <c r="J14" s="105"/>
      <c r="K14" s="106"/>
      <c r="L14" s="107">
        <v>0</v>
      </c>
      <c r="M14" s="107"/>
      <c r="N14" s="106"/>
      <c r="O14" s="108"/>
      <c r="P14" s="108"/>
      <c r="Q14" s="108"/>
      <c r="R14" s="108"/>
      <c r="S14" s="169"/>
      <c r="T14" s="169"/>
      <c r="U14" s="170"/>
      <c r="V14" s="171"/>
      <c r="W14" s="74"/>
      <c r="X14" s="74"/>
      <c r="Y14" s="75"/>
      <c r="Z14" s="74"/>
      <c r="AA14" s="76"/>
      <c r="AB14" s="76"/>
      <c r="AC14" s="172"/>
      <c r="AD14" s="76"/>
      <c r="AE14" s="50"/>
      <c r="AF14" s="50"/>
      <c r="AG14" s="53"/>
      <c r="AH14" s="50"/>
      <c r="AI14" s="170"/>
      <c r="AJ14" s="171"/>
      <c r="AK14" s="171"/>
      <c r="AL14" s="171"/>
      <c r="AM14" s="192">
        <v>0</v>
      </c>
      <c r="AN14" s="86">
        <v>0</v>
      </c>
      <c r="AO14" s="86"/>
      <c r="AP14" s="87"/>
      <c r="AQ14" s="209">
        <v>0</v>
      </c>
      <c r="AR14" s="204">
        <v>0</v>
      </c>
      <c r="AS14" s="204"/>
      <c r="AT14" s="204"/>
      <c r="AU14" s="220">
        <v>0</v>
      </c>
      <c r="AV14" s="216">
        <v>0</v>
      </c>
      <c r="AW14" s="216"/>
      <c r="AX14" s="221"/>
      <c r="AY14" s="129">
        <v>0</v>
      </c>
      <c r="AZ14" s="129">
        <v>0</v>
      </c>
      <c r="BA14" s="129"/>
      <c r="BB14" s="129"/>
      <c r="BC14" s="148"/>
      <c r="BD14" s="144"/>
      <c r="BE14" s="144"/>
      <c r="BF14" s="144"/>
      <c r="BG14" s="262"/>
      <c r="BH14" s="262"/>
      <c r="BI14" s="262"/>
      <c r="BJ14" s="228"/>
      <c r="BK14" s="228"/>
      <c r="BL14" s="228"/>
      <c r="BM14" s="228"/>
      <c r="BN14" s="235"/>
      <c r="BO14" s="235"/>
      <c r="BP14" s="235"/>
      <c r="BQ14" s="235"/>
      <c r="BR14" s="247"/>
      <c r="BS14" s="247"/>
      <c r="BT14" s="247"/>
      <c r="BU14" s="247"/>
      <c r="BV14" s="252"/>
      <c r="BW14" s="252"/>
      <c r="BX14" s="252"/>
      <c r="BY14" s="252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241"/>
      <c r="CU14" s="241"/>
      <c r="CV14" s="241"/>
      <c r="CX14" s="222">
        <f t="shared" si="24"/>
        <v>0</v>
      </c>
      <c r="CY14" s="300">
        <f t="shared" si="22"/>
        <v>0</v>
      </c>
    </row>
    <row r="15" spans="1:103" ht="12.75" customHeight="1">
      <c r="A15" s="6"/>
      <c r="B15" s="3" t="s">
        <v>95</v>
      </c>
      <c r="C15" s="7">
        <v>30</v>
      </c>
      <c r="D15" s="37">
        <v>0</v>
      </c>
      <c r="E15" s="152"/>
      <c r="F15" s="153">
        <v>0</v>
      </c>
      <c r="G15" s="88">
        <v>0</v>
      </c>
      <c r="H15" s="89"/>
      <c r="I15" s="128"/>
      <c r="J15" s="89"/>
      <c r="K15" s="90">
        <v>0</v>
      </c>
      <c r="L15" s="91">
        <v>0</v>
      </c>
      <c r="M15" s="154"/>
      <c r="N15" s="92"/>
      <c r="O15" s="96">
        <v>0</v>
      </c>
      <c r="P15" s="94"/>
      <c r="Q15" s="95"/>
      <c r="R15" s="94"/>
      <c r="S15" s="155">
        <v>0</v>
      </c>
      <c r="T15" s="115"/>
      <c r="U15" s="155"/>
      <c r="V15" s="156"/>
      <c r="W15" s="58">
        <v>0</v>
      </c>
      <c r="X15" s="58">
        <v>0</v>
      </c>
      <c r="Y15" s="58"/>
      <c r="Z15" s="59"/>
      <c r="AA15" s="77">
        <v>0</v>
      </c>
      <c r="AB15" s="157">
        <v>0</v>
      </c>
      <c r="AC15" s="158"/>
      <c r="AD15" s="63"/>
      <c r="AE15" s="64">
        <v>0</v>
      </c>
      <c r="AF15" s="64">
        <v>0</v>
      </c>
      <c r="AG15" s="159"/>
      <c r="AH15" s="62"/>
      <c r="AI15" s="155">
        <v>0</v>
      </c>
      <c r="AJ15" s="155">
        <v>0</v>
      </c>
      <c r="AK15" s="155"/>
      <c r="AL15" s="156"/>
      <c r="AM15" s="49">
        <v>0</v>
      </c>
      <c r="AN15" s="49">
        <v>0</v>
      </c>
      <c r="AO15" s="49"/>
      <c r="AP15" s="50"/>
      <c r="AQ15" s="160">
        <v>0</v>
      </c>
      <c r="AR15" s="200">
        <v>0</v>
      </c>
      <c r="AS15" s="200"/>
      <c r="AT15" s="200"/>
      <c r="AU15" s="212">
        <v>0</v>
      </c>
      <c r="AV15" s="212">
        <v>0</v>
      </c>
      <c r="AW15" s="212"/>
      <c r="AX15" s="212"/>
      <c r="AY15" s="130">
        <v>0</v>
      </c>
      <c r="AZ15" s="130">
        <v>0</v>
      </c>
      <c r="BA15" s="130"/>
      <c r="BB15" s="130"/>
      <c r="BC15" s="147">
        <f>'[3]Resumen'!C15</f>
        <v>0</v>
      </c>
      <c r="BD15" s="137"/>
      <c r="BE15" s="137"/>
      <c r="BF15" s="137"/>
      <c r="BG15" s="262"/>
      <c r="BH15" s="262"/>
      <c r="BI15" s="262"/>
      <c r="BJ15" s="228">
        <f>'[4]Resumen'!C15</f>
        <v>0</v>
      </c>
      <c r="BK15" s="228"/>
      <c r="BL15" s="228"/>
      <c r="BM15" s="228"/>
      <c r="BN15" s="235">
        <f>'[1]Resumen'!C15</f>
        <v>2482078.3499999996</v>
      </c>
      <c r="BO15" s="235"/>
      <c r="BP15" s="235"/>
      <c r="BQ15" s="235"/>
      <c r="BR15" s="247">
        <f>'[2]Resumen'!C15</f>
        <v>0</v>
      </c>
      <c r="BS15" s="247"/>
      <c r="BT15" s="247"/>
      <c r="BU15" s="247"/>
      <c r="BV15" s="252">
        <f>'[5]Resumen'!C15</f>
        <v>0</v>
      </c>
      <c r="BW15" s="252"/>
      <c r="BX15" s="252"/>
      <c r="BY15" s="252"/>
      <c r="BZ15" s="26">
        <f>IF(D15=0,0,2001-(D15-F15)*C15/D15)</f>
        <v>0</v>
      </c>
      <c r="CA15" s="43">
        <f>IF((1-($CT$2-$BZ15)/$C15)&gt;0,(1-($CT$2-$BZ15)/$C15),0)</f>
        <v>0</v>
      </c>
      <c r="CB15" s="43">
        <f>IF((1-($CT$2-G$2)/$C15)&gt;0,(1-($CT$2-G$2)/$C15),0)</f>
        <v>0.4833333333333333</v>
      </c>
      <c r="CC15" s="43">
        <f>IF((1-($CT$2-K$2)/$C15)&gt;0,(1-($CT$2-K$2)/$C15),0)</f>
        <v>0.5166666666666666</v>
      </c>
      <c r="CD15" s="43">
        <f>IF((1-($CT$2-O$2)/$C15)&gt;0,(1-($CT$2-O$2)/$C15),0)</f>
        <v>0.55</v>
      </c>
      <c r="CE15" s="43">
        <f>IF((1-($CT$2-S$2)/$C15)&gt;0,(1-($CT$2-S$2)/$C15),0)</f>
        <v>0.5833333333333333</v>
      </c>
      <c r="CF15" s="43">
        <f>IF((1-($CT$2-W$2)/$C15)&gt;0,(1-($CT$2-W$2)/$C15),0)</f>
        <v>0.6166666666666667</v>
      </c>
      <c r="CG15" s="43">
        <f>IF((1-($CT$2-AA$2)/$C15)&gt;0,(1-($CT$2-AA$2)/$C15),0)</f>
        <v>0.65</v>
      </c>
      <c r="CH15" s="43">
        <f>IF((1-($CT$2-AE$2)/$C15)&gt;0,(1-($CT$2-AE$2)/$C15),0)</f>
        <v>0.6833333333333333</v>
      </c>
      <c r="CI15" s="43">
        <f>IF((1-($CT$2-AI$2)/$C15)&gt;0,(1-($CT$2-AI$2)/$C15),0)</f>
        <v>0.7166666666666667</v>
      </c>
      <c r="CJ15" s="43">
        <f>IF((1-($CT$2-AM$2)/$C15)&gt;0,(1-($CT$2-AM$2)/$C15),0)</f>
        <v>0.75</v>
      </c>
      <c r="CK15" s="43">
        <f>IF((1-($CT$2-AQ$2)/$C15)&gt;0,(1-($CT$2-AQ$2)/$C15),0)</f>
        <v>0.7833333333333333</v>
      </c>
      <c r="CL15" s="43">
        <f>IF((1-($CT$2-AU$2)/$C15)&gt;0,(1-($CT$2-AU$2)/$C15),0)</f>
        <v>0.8166666666666667</v>
      </c>
      <c r="CM15" s="43">
        <f>IF((1-($CT$2-AY$2)/$C15)&gt;0,(1-($CT$2-AY$2)/$C15),0)</f>
        <v>0.85</v>
      </c>
      <c r="CN15" s="43">
        <f>IF((1-($CT$2-BC$2)/$C15)&gt;0,(1-($CT$2-BC$2)/$C15),0)</f>
        <v>0.8833333333333333</v>
      </c>
      <c r="CO15" s="43">
        <f>IF(BG15=0,0,1-($CT$2-(2014.5-(BG15-BI15)*C15/BG15))/C15)</f>
        <v>0</v>
      </c>
      <c r="CP15" s="43">
        <f>IF((1-($CT$2-BJ$2)/$C15)&gt;0,(1-($CT$2-BJ$2)/$C15),0)</f>
        <v>0.9166666666666666</v>
      </c>
      <c r="CQ15" s="43">
        <f>IF((1-($CT$2-BN$2)/$C15)&gt;0,(1-($CT$2-BN$2)/$C15),0)</f>
        <v>0.95</v>
      </c>
      <c r="CR15" s="43">
        <f>IF((1-($CT$2-BR$2)/$C15)&gt;0,(1-($CT$2-BR$2)/$C15),0)</f>
        <v>0.9833333333333333</v>
      </c>
      <c r="CS15" s="43">
        <f>IF((1-($CT$2-BV$2)/$C15)&gt;0,(1-($CT$2-BV$2)/$C15),0)</f>
        <v>1</v>
      </c>
      <c r="CT15" s="241">
        <f>+D15-E15+(G15-I15)*G$61+(K15-M15)*K$61+(O15-Q15)*O$61+(S15-U15)*S$61+(W15-Y15)*W$61+(AA15-AC15)*AA$61+(AE15-AG15)*AE$61+(AI15-AK15)*AI$61+(AM15-AO15)*AM$61+(AQ15-AS15)*$AQ$61+(AU15-AW15)*$AU$61+(AY15-BA15)*$AY$61+(BC15-BE15)*$BC$61+(BJ15-BL15)*$BJ$61+BG15+(BN15-BP15)*$BN$61+(BR15-BT15)*$BR$61+(BV15-BX15)*$BV$61</f>
        <v>2049858.7948906256</v>
      </c>
      <c r="CU15" s="241">
        <f>IF(CA15=0,D15-E15,0)+IF(CB15=0,(G15-I15)*G$61,0)+IF(CC15=0,(K15-M15)*K$61,0)+IF(CD15=0,(O15-Q15)*O$61,0)+IF(CE15=0,(S15-U15)*S$61,0)+IF(CF15=0,(W15-Y15)*W$61,0)+IF(CG15=0,(AA15-AC15)*AA$61,0)+IF(CH15=0,(AE15-AG15)*AE$61,0)+IF(CI15=0,(AI15-AK15)*AI$61,0)+IF(CJ15=0,(AM15-AO15)*AM$61,0)+IF(CK15=0,(AQ15-AS15)*$AQ$61,0)+IF(CL15=0,(AU15-AW15)*$AU$61,0)+IF(CM15=0,(AY15-BA15)*$AY$61,0)++IF(CN15=0,(BC15-BE15)*$BC$61,0)+IF(CP15=0,(BJ15-BL15)*$BJ$61,0)+IF(CO15=0,BG15,0)+IF(CQ15=0,(BN15-BP15)*$BN$61,0)+IF(CR15=0,(BR15-BT15)*$BR$61,0)+IF(CS15=0,(BV15-BX15)*$BV$61,0)</f>
        <v>0</v>
      </c>
      <c r="CV15" s="241">
        <f>(D15-E15)*CA15+((G15-H15-(I15-J15))*G$61)*CB15+((K15-L15-(M15-N15))*K$61)*CC15+((O15-P15-(Q15-R15))*O$61)*CD15+((S15-T15-(U15-V15))*S$61)*CE15+((W15-X15-(Y15-Z15))*W$61)*CF15+((AA15-AB15-(AC15-AD15))*AA$61)*CG15+((AE15-AF15-(AG15-AH15))*AE$61)*CH15+((AI15-AJ15-(AK15-AL15))*AI$61)*CI15+((AM15-AN15-(AO15-AP15))*$AM$61)*CJ15+((AQ15-AR15-(AS15-AT15))*$AQ$61)*CK15+((AU15-AV15-(AW15-AX15))*$AU$61)*CL15+((AY15-AZ15-(BA15-BB15))*$AY$61)*CM15+((BC15-BD15-(BE15-BF15))*$BC$61)*CN15+((BJ15-BK15-(BL15-BM15))*$BJ$61)*CP15+(BG15-BH15)*CO15+((BN15-BO15-(BP15-BQ15))*$BN$61)*CQ15+((BR15-BS15-(BT15-BU15))*$BR$61)*CR15+((BV15-BW15-(BX15-BY15))*$BV$61)*CS15</f>
        <v>1947365.8551460942</v>
      </c>
      <c r="CX15" s="222">
        <f t="shared" si="24"/>
        <v>2049858.7948906256</v>
      </c>
      <c r="CY15" s="300">
        <f t="shared" si="22"/>
        <v>0</v>
      </c>
    </row>
    <row r="16" spans="1:103" ht="12.75" customHeight="1">
      <c r="A16" s="6"/>
      <c r="B16" s="3" t="s">
        <v>96</v>
      </c>
      <c r="C16" s="7">
        <v>30</v>
      </c>
      <c r="D16" s="37">
        <v>0</v>
      </c>
      <c r="E16" s="152"/>
      <c r="F16" s="153">
        <v>0</v>
      </c>
      <c r="G16" s="88">
        <v>0</v>
      </c>
      <c r="H16" s="89"/>
      <c r="I16" s="128"/>
      <c r="J16" s="89"/>
      <c r="K16" s="90">
        <v>0</v>
      </c>
      <c r="L16" s="91">
        <v>0</v>
      </c>
      <c r="M16" s="154"/>
      <c r="N16" s="92"/>
      <c r="O16" s="96">
        <v>0</v>
      </c>
      <c r="P16" s="94"/>
      <c r="Q16" s="95"/>
      <c r="R16" s="94"/>
      <c r="S16" s="155">
        <v>0</v>
      </c>
      <c r="T16" s="115"/>
      <c r="U16" s="155"/>
      <c r="V16" s="156"/>
      <c r="W16" s="58">
        <v>0</v>
      </c>
      <c r="X16" s="58">
        <v>0</v>
      </c>
      <c r="Y16" s="58"/>
      <c r="Z16" s="59"/>
      <c r="AA16" s="77">
        <v>0</v>
      </c>
      <c r="AB16" s="157">
        <v>0</v>
      </c>
      <c r="AC16" s="158"/>
      <c r="AD16" s="63"/>
      <c r="AE16" s="64">
        <v>0</v>
      </c>
      <c r="AF16" s="64">
        <v>0</v>
      </c>
      <c r="AG16" s="159"/>
      <c r="AH16" s="62"/>
      <c r="AI16" s="155">
        <v>0</v>
      </c>
      <c r="AJ16" s="155">
        <v>0</v>
      </c>
      <c r="AK16" s="155"/>
      <c r="AL16" s="156"/>
      <c r="AM16" s="49">
        <v>0</v>
      </c>
      <c r="AN16" s="49">
        <v>0</v>
      </c>
      <c r="AO16" s="49"/>
      <c r="AP16" s="50"/>
      <c r="AQ16" s="160">
        <v>0</v>
      </c>
      <c r="AR16" s="200">
        <v>0</v>
      </c>
      <c r="AS16" s="200"/>
      <c r="AT16" s="200"/>
      <c r="AU16" s="212">
        <v>0</v>
      </c>
      <c r="AV16" s="212">
        <v>0</v>
      </c>
      <c r="AW16" s="212"/>
      <c r="AX16" s="212"/>
      <c r="AY16" s="130">
        <v>0</v>
      </c>
      <c r="AZ16" s="130">
        <v>0</v>
      </c>
      <c r="BA16" s="130"/>
      <c r="BB16" s="130"/>
      <c r="BC16" s="147">
        <f>'[3]Resumen'!C16</f>
        <v>0</v>
      </c>
      <c r="BD16" s="137"/>
      <c r="BE16" s="137"/>
      <c r="BF16" s="137"/>
      <c r="BG16" s="262"/>
      <c r="BH16" s="262"/>
      <c r="BI16" s="262"/>
      <c r="BJ16" s="228">
        <f>'[4]Resumen'!C16</f>
        <v>0</v>
      </c>
      <c r="BK16" s="228"/>
      <c r="BL16" s="228"/>
      <c r="BM16" s="228"/>
      <c r="BN16" s="235">
        <f>'[1]Resumen'!C16</f>
        <v>2388601.21</v>
      </c>
      <c r="BO16" s="235"/>
      <c r="BP16" s="235"/>
      <c r="BQ16" s="235"/>
      <c r="BR16" s="247">
        <f>'[2]Resumen'!C16</f>
        <v>0</v>
      </c>
      <c r="BS16" s="247"/>
      <c r="BT16" s="247"/>
      <c r="BU16" s="247"/>
      <c r="BV16" s="252">
        <f>'[5]Resumen'!C16</f>
        <v>0</v>
      </c>
      <c r="BW16" s="252"/>
      <c r="BX16" s="252"/>
      <c r="BY16" s="252"/>
      <c r="BZ16" s="26">
        <f>IF(D16=0,0,2001-(D16-F16)*C16/D16)</f>
        <v>0</v>
      </c>
      <c r="CA16" s="43">
        <f>IF((1-($CT$2-$BZ16)/$C16)&gt;0,(1-($CT$2-$BZ16)/$C16),0)</f>
        <v>0</v>
      </c>
      <c r="CB16" s="43">
        <f>IF((1-($CT$2-G$2)/$C16)&gt;0,(1-($CT$2-G$2)/$C16),0)</f>
        <v>0.4833333333333333</v>
      </c>
      <c r="CC16" s="43">
        <f>IF((1-($CT$2-K$2)/$C16)&gt;0,(1-($CT$2-K$2)/$C16),0)</f>
        <v>0.5166666666666666</v>
      </c>
      <c r="CD16" s="43">
        <f>IF((1-($CT$2-O$2)/$C16)&gt;0,(1-($CT$2-O$2)/$C16),0)</f>
        <v>0.55</v>
      </c>
      <c r="CE16" s="43">
        <f>IF((1-($CT$2-S$2)/$C16)&gt;0,(1-($CT$2-S$2)/$C16),0)</f>
        <v>0.5833333333333333</v>
      </c>
      <c r="CF16" s="43">
        <f>IF((1-($CT$2-W$2)/$C16)&gt;0,(1-($CT$2-W$2)/$C16),0)</f>
        <v>0.6166666666666667</v>
      </c>
      <c r="CG16" s="43">
        <f>IF((1-($CT$2-AA$2)/$C16)&gt;0,(1-($CT$2-AA$2)/$C16),0)</f>
        <v>0.65</v>
      </c>
      <c r="CH16" s="43">
        <f>IF((1-($CT$2-AE$2)/$C16)&gt;0,(1-($CT$2-AE$2)/$C16),0)</f>
        <v>0.6833333333333333</v>
      </c>
      <c r="CI16" s="43">
        <f>IF((1-($CT$2-AI$2)/$C16)&gt;0,(1-($CT$2-AI$2)/$C16),0)</f>
        <v>0.7166666666666667</v>
      </c>
      <c r="CJ16" s="43">
        <f>IF((1-($CT$2-AM$2)/$C16)&gt;0,(1-($CT$2-AM$2)/$C16),0)</f>
        <v>0.75</v>
      </c>
      <c r="CK16" s="43">
        <f>IF((1-($CT$2-AQ$2)/$C16)&gt;0,(1-($CT$2-AQ$2)/$C16),0)</f>
        <v>0.7833333333333333</v>
      </c>
      <c r="CL16" s="43">
        <f>IF((1-($CT$2-AU$2)/$C16)&gt;0,(1-($CT$2-AU$2)/$C16),0)</f>
        <v>0.8166666666666667</v>
      </c>
      <c r="CM16" s="43">
        <f>IF((1-($CT$2-AY$2)/$C16)&gt;0,(1-($CT$2-AY$2)/$C16),0)</f>
        <v>0.85</v>
      </c>
      <c r="CN16" s="43">
        <f>IF((1-($CT$2-BC$2)/$C16)&gt;0,(1-($CT$2-BC$2)/$C16),0)</f>
        <v>0.8833333333333333</v>
      </c>
      <c r="CO16" s="43">
        <f>IF(BG16=0,0,1-($CT$2-(2014.5-(BG16-BI16)*C16/BG16))/C16)</f>
        <v>0</v>
      </c>
      <c r="CP16" s="43">
        <f>IF((1-($CT$2-BJ$2)/$C16)&gt;0,(1-($CT$2-BJ$2)/$C16),0)</f>
        <v>0.9166666666666666</v>
      </c>
      <c r="CQ16" s="43">
        <f>IF((1-($CT$2-BN$2)/$C16)&gt;0,(1-($CT$2-BN$2)/$C16),0)</f>
        <v>0.95</v>
      </c>
      <c r="CR16" s="43">
        <f>IF((1-($CT$2-BR$2)/$C16)&gt;0,(1-($CT$2-BR$2)/$C16),0)</f>
        <v>0.9833333333333333</v>
      </c>
      <c r="CS16" s="43">
        <f>IF((1-($CT$2-BV$2)/$C16)&gt;0,(1-($CT$2-BV$2)/$C16),0)</f>
        <v>1</v>
      </c>
      <c r="CT16" s="241">
        <f>+D16-E16+(G16-I16)*G$61+(K16-M16)*K$61+(O16-Q16)*O$61+(S16-U16)*S$61+(W16-Y16)*W$61+(AA16-AC16)*AA$61+(AE16-AG16)*AE$61+(AI16-AK16)*AI$61+(AM16-AO16)*AM$61+(AQ16-AS16)*$AQ$61+(AU16-AW16)*$AU$61+(AY16-BA16)*$AY$61+(BC16-BE16)*$BC$61+(BJ16-BL16)*$BJ$61+BG16+(BN16-BP16)*$BN$61+(BR16-BT16)*$BR$61+(BV16-BX16)*$BV$61</f>
        <v>1972659.403682761</v>
      </c>
      <c r="CU16" s="241">
        <f>IF(CA16=0,D16-E16,0)+IF(CB16=0,(G16-I16)*G$61,0)+IF(CC16=0,(K16-M16)*K$61,0)+IF(CD16=0,(O16-Q16)*O$61,0)+IF(CE16=0,(S16-U16)*S$61,0)+IF(CF16=0,(W16-Y16)*W$61,0)+IF(CG16=0,(AA16-AC16)*AA$61,0)+IF(CH16=0,(AE16-AG16)*AE$61,0)+IF(CI16=0,(AI16-AK16)*AI$61,0)+IF(CJ16=0,(AM16-AO16)*AM$61,0)+IF(CK16=0,(AQ16-AS16)*$AQ$61,0)+IF(CL16=0,(AU16-AW16)*$AU$61,0)+IF(CM16=0,(AY16-BA16)*$AY$61,0)++IF(CN16=0,(BC16-BE16)*$BC$61,0)+IF(CP16=0,(BJ16-BL16)*$BJ$61,0)+IF(CO16=0,BG16,0)+IF(CQ16=0,(BN16-BP16)*$BN$61,0)+IF(CR16=0,(BR16-BT16)*$BR$61,0)+IF(CS16=0,(BV16-BX16)*$BV$61,0)</f>
        <v>0</v>
      </c>
      <c r="CV16" s="241">
        <f>(D16-E16)*CA16+((G16-H16-(I16-J16))*G$61)*CB16+((K16-L16-(M16-N16))*K$61)*CC16+((O16-P16-(Q16-R16))*O$61)*CD16+((S16-T16-(U16-V16))*S$61)*CE16+((W16-X16-(Y16-Z16))*W$61)*CF16+((AA16-AB16-(AC16-AD16))*AA$61)*CG16+((AE16-AF16-(AG16-AH16))*AE$61)*CH16+((AI16-AJ16-(AK16-AL16))*AI$61)*CI16+((AM16-AN16-(AO16-AP16))*$AM$61)*CJ16+((AQ16-AR16-(AS16-AT16))*$AQ$61)*CK16+((AU16-AV16-(AW16-AX16))*$AU$61)*CL16+((AY16-AZ16-(BA16-BB16))*$AY$61)*CM16+((BC16-BD16-(BE16-BF16))*$BC$61)*CN16+((BJ16-BK16-(BL16-BM16))*$BJ$61)*CP16+(BG16-BH16)*CO16+((BN16-BO16-(BP16-BQ16))*$BN$61)*CQ16+((BR16-BS16-(BT16-BU16))*$BR$61)*CR16+((BV16-BW16-(BX16-BY16))*$BV$61)*CS16</f>
        <v>1874026.4334986228</v>
      </c>
      <c r="CX16" s="222">
        <f t="shared" si="24"/>
        <v>1972659.403682761</v>
      </c>
      <c r="CY16" s="300">
        <f t="shared" si="22"/>
        <v>0</v>
      </c>
    </row>
    <row r="17" spans="1:103" ht="12.75" customHeight="1">
      <c r="A17" s="6"/>
      <c r="B17" s="3" t="s">
        <v>97</v>
      </c>
      <c r="C17" s="7">
        <v>30</v>
      </c>
      <c r="D17" s="37">
        <v>0</v>
      </c>
      <c r="E17" s="152"/>
      <c r="F17" s="153">
        <v>0</v>
      </c>
      <c r="G17" s="88">
        <v>0</v>
      </c>
      <c r="H17" s="89"/>
      <c r="I17" s="128"/>
      <c r="J17" s="89"/>
      <c r="K17" s="90">
        <v>0</v>
      </c>
      <c r="L17" s="91">
        <v>0</v>
      </c>
      <c r="M17" s="154"/>
      <c r="N17" s="92"/>
      <c r="O17" s="96">
        <v>0</v>
      </c>
      <c r="P17" s="94"/>
      <c r="Q17" s="95"/>
      <c r="R17" s="94"/>
      <c r="S17" s="155">
        <v>0</v>
      </c>
      <c r="T17" s="115"/>
      <c r="U17" s="155"/>
      <c r="V17" s="156"/>
      <c r="W17" s="58">
        <v>0</v>
      </c>
      <c r="X17" s="58">
        <v>0</v>
      </c>
      <c r="Y17" s="58"/>
      <c r="Z17" s="59"/>
      <c r="AA17" s="77">
        <v>0</v>
      </c>
      <c r="AB17" s="157">
        <v>0</v>
      </c>
      <c r="AC17" s="158"/>
      <c r="AD17" s="63"/>
      <c r="AE17" s="64">
        <v>0</v>
      </c>
      <c r="AF17" s="64">
        <v>0</v>
      </c>
      <c r="AG17" s="159"/>
      <c r="AH17" s="62"/>
      <c r="AI17" s="155">
        <v>0</v>
      </c>
      <c r="AJ17" s="155">
        <v>0</v>
      </c>
      <c r="AK17" s="155"/>
      <c r="AL17" s="156"/>
      <c r="AM17" s="49">
        <v>0</v>
      </c>
      <c r="AN17" s="49">
        <v>0</v>
      </c>
      <c r="AO17" s="49"/>
      <c r="AP17" s="50"/>
      <c r="AQ17" s="160">
        <v>0</v>
      </c>
      <c r="AR17" s="200">
        <v>0</v>
      </c>
      <c r="AS17" s="200"/>
      <c r="AT17" s="200"/>
      <c r="AU17" s="212">
        <v>0</v>
      </c>
      <c r="AV17" s="212">
        <v>0</v>
      </c>
      <c r="AW17" s="212"/>
      <c r="AX17" s="212"/>
      <c r="AY17" s="130">
        <v>0</v>
      </c>
      <c r="AZ17" s="130">
        <v>0</v>
      </c>
      <c r="BA17" s="130"/>
      <c r="BB17" s="130"/>
      <c r="BC17" s="147">
        <f>'[3]Resumen'!C17</f>
        <v>882092.27</v>
      </c>
      <c r="BD17" s="137"/>
      <c r="BE17" s="137"/>
      <c r="BF17" s="137"/>
      <c r="BG17" s="262"/>
      <c r="BH17" s="262"/>
      <c r="BI17" s="262"/>
      <c r="BJ17" s="228">
        <f>'[4]Resumen'!C17</f>
        <v>0</v>
      </c>
      <c r="BK17" s="228"/>
      <c r="BL17" s="228"/>
      <c r="BM17" s="228"/>
      <c r="BN17" s="235">
        <f>'[1]Resumen'!C17</f>
        <v>5584871.63</v>
      </c>
      <c r="BO17" s="235"/>
      <c r="BP17" s="235"/>
      <c r="BQ17" s="235"/>
      <c r="BR17" s="247">
        <f>'[2]Resumen'!C17</f>
        <v>1844000</v>
      </c>
      <c r="BS17" s="247"/>
      <c r="BT17" s="247"/>
      <c r="BU17" s="247"/>
      <c r="BV17" s="252">
        <f>'[5]Resumen'!C17</f>
        <v>0</v>
      </c>
      <c r="BW17" s="252"/>
      <c r="BX17" s="252"/>
      <c r="BY17" s="252"/>
      <c r="BZ17" s="26">
        <f>IF(D17=0,0,2001-(D17-F17)*C17/D17)</f>
        <v>0</v>
      </c>
      <c r="CA17" s="43">
        <f>IF((1-($CT$2-$BZ17)/$C17)&gt;0,(1-($CT$2-$BZ17)/$C17),0)</f>
        <v>0</v>
      </c>
      <c r="CB17" s="43">
        <f>IF((1-($CT$2-G$2)/$C17)&gt;0,(1-($CT$2-G$2)/$C17),0)</f>
        <v>0.4833333333333333</v>
      </c>
      <c r="CC17" s="43">
        <f>IF((1-($CT$2-K$2)/$C17)&gt;0,(1-($CT$2-K$2)/$C17),0)</f>
        <v>0.5166666666666666</v>
      </c>
      <c r="CD17" s="43">
        <f>IF((1-($CT$2-O$2)/$C17)&gt;0,(1-($CT$2-O$2)/$C17),0)</f>
        <v>0.55</v>
      </c>
      <c r="CE17" s="43">
        <f>IF((1-($CT$2-S$2)/$C17)&gt;0,(1-($CT$2-S$2)/$C17),0)</f>
        <v>0.5833333333333333</v>
      </c>
      <c r="CF17" s="43">
        <f>IF((1-($CT$2-W$2)/$C17)&gt;0,(1-($CT$2-W$2)/$C17),0)</f>
        <v>0.6166666666666667</v>
      </c>
      <c r="CG17" s="43">
        <f>IF((1-($CT$2-AA$2)/$C17)&gt;0,(1-($CT$2-AA$2)/$C17),0)</f>
        <v>0.65</v>
      </c>
      <c r="CH17" s="43">
        <f>IF((1-($CT$2-AE$2)/$C17)&gt;0,(1-($CT$2-AE$2)/$C17),0)</f>
        <v>0.6833333333333333</v>
      </c>
      <c r="CI17" s="43">
        <f>IF((1-($CT$2-AI$2)/$C17)&gt;0,(1-($CT$2-AI$2)/$C17),0)</f>
        <v>0.7166666666666667</v>
      </c>
      <c r="CJ17" s="43">
        <f>IF((1-($CT$2-AM$2)/$C17)&gt;0,(1-($CT$2-AM$2)/$C17),0)</f>
        <v>0.75</v>
      </c>
      <c r="CK17" s="43">
        <f>IF((1-($CT$2-AQ$2)/$C17)&gt;0,(1-($CT$2-AQ$2)/$C17),0)</f>
        <v>0.7833333333333333</v>
      </c>
      <c r="CL17" s="43">
        <f>IF((1-($CT$2-AU$2)/$C17)&gt;0,(1-($CT$2-AU$2)/$C17),0)</f>
        <v>0.8166666666666667</v>
      </c>
      <c r="CM17" s="43">
        <f>IF((1-($CT$2-AY$2)/$C17)&gt;0,(1-($CT$2-AY$2)/$C17),0)</f>
        <v>0.85</v>
      </c>
      <c r="CN17" s="43">
        <f>IF((1-($CT$2-BC$2)/$C17)&gt;0,(1-($CT$2-BC$2)/$C17),0)</f>
        <v>0.8833333333333333</v>
      </c>
      <c r="CO17" s="43">
        <f>IF(BG17=0,0,1-($CT$2-(2014.5-(BG17-BI17)*C17/BG17))/C17)</f>
        <v>0</v>
      </c>
      <c r="CP17" s="43">
        <f>IF((1-($CT$2-BJ$2)/$C17)&gt;0,(1-($CT$2-BJ$2)/$C17),0)</f>
        <v>0.9166666666666666</v>
      </c>
      <c r="CQ17" s="43">
        <f>IF((1-($CT$2-BN$2)/$C17)&gt;0,(1-($CT$2-BN$2)/$C17),0)</f>
        <v>0.95</v>
      </c>
      <c r="CR17" s="43">
        <f>IF((1-($CT$2-BR$2)/$C17)&gt;0,(1-($CT$2-BR$2)/$C17),0)</f>
        <v>0.9833333333333333</v>
      </c>
      <c r="CS17" s="43">
        <f>IF((1-($CT$2-BV$2)/$C17)&gt;0,(1-($CT$2-BV$2)/$C17),0)</f>
        <v>1</v>
      </c>
      <c r="CT17" s="241">
        <f>+D17-E17+(G17-I17)*G$61+(K17-M17)*K$61+(O17-Q17)*O$61+(S17-U17)*S$61+(W17-Y17)*W$61+(AA17-AC17)*AA$61+(AE17-AG17)*AE$61+(AI17-AK17)*AI$61+(AM17-AO17)*AM$61+(AQ17-AS17)*$AQ$61+(AU17-AW17)*$AU$61+(AY17-BA17)*$AY$61+(BC17-BE17)*$BC$61+(BJ17-BL17)*$BJ$61+BG17+(BN17-BP17)*$BN$61+(BR17-BT17)*$BR$61+(BV17-BX17)*$BV$61</f>
        <v>6752736.01696506</v>
      </c>
      <c r="CU17" s="241">
        <f>IF(CA17=0,D17-E17,0)+IF(CB17=0,(G17-I17)*G$61,0)+IF(CC17=0,(K17-M17)*K$61,0)+IF(CD17=0,(O17-Q17)*O$61,0)+IF(CE17=0,(S17-U17)*S$61,0)+IF(CF17=0,(W17-Y17)*W$61,0)+IF(CG17=0,(AA17-AC17)*AA$61,0)+IF(CH17=0,(AE17-AG17)*AE$61,0)+IF(CI17=0,(AI17-AK17)*AI$61,0)+IF(CJ17=0,(AM17-AO17)*AM$61,0)+IF(CK17=0,(AQ17-AS17)*$AQ$61,0)+IF(CL17=0,(AU17-AW17)*$AU$61,0)+IF(CM17=0,(AY17-BA17)*$AY$61,0)++IF(CN17=0,(BC17-BE17)*$BC$61,0)+IF(CP17=0,(BJ17-BL17)*$BJ$61,0)+IF(CO17=0,BG17,0)+IF(CQ17=0,(BN17-BP17)*$BN$61,0)+IF(CR17=0,(BR17-BT17)*$BR$61,0)+IF(CS17=0,(BV17-BX17)*$BV$61,0)</f>
        <v>0</v>
      </c>
      <c r="CV17" s="241">
        <f>(D17-E17)*CA17+((G17-H17-(I17-J17))*G$61)*CB17+((K17-L17-(M17-N17))*K$61)*CC17+((O17-P17-(Q17-R17))*O$61)*CD17+((S17-T17-(U17-V17))*S$61)*CE17+((W17-X17-(Y17-Z17))*W$61)*CF17+((AA17-AB17-(AC17-AD17))*AA$61)*CG17+((AE17-AF17-(AG17-AH17))*AE$61)*CH17+((AI17-AJ17-(AK17-AL17))*AI$61)*CI17+((AM17-AN17-(AO17-AP17))*$AM$61)*CJ17+((AQ17-AR17-(AS17-AT17))*$AQ$61)*CK17+((AU17-AV17-(AW17-AX17))*$AU$61)*CL17+((AY17-AZ17-(BA17-BB17))*$AY$61)*CM17+((BC17-BD17-(BE17-BF17))*$BC$61)*CN17+((BJ17-BK17-(BL17-BM17))*$BJ$61)*CP17+(BG17-BH17)*CO17+((BN17-BO17-(BP17-BQ17))*$BN$61)*CQ17+((BR17-BS17-(BT17-BU17))*$BR$61)*CR17+((BV17-BW17-(BX17-BY17))*$BV$61)*CS17</f>
        <v>6418776.703126379</v>
      </c>
      <c r="CX17" s="222">
        <f t="shared" si="24"/>
        <v>6752736.01696506</v>
      </c>
      <c r="CY17" s="300">
        <f t="shared" si="22"/>
        <v>0</v>
      </c>
    </row>
    <row r="18" spans="1:103" ht="12.75" customHeight="1">
      <c r="A18" s="6"/>
      <c r="B18" s="4" t="s">
        <v>19</v>
      </c>
      <c r="C18" s="15"/>
      <c r="D18" s="78">
        <v>0</v>
      </c>
      <c r="E18" s="110"/>
      <c r="F18" s="78">
        <v>0</v>
      </c>
      <c r="G18" s="105"/>
      <c r="H18" s="105"/>
      <c r="I18" s="105"/>
      <c r="J18" s="105"/>
      <c r="K18" s="106"/>
      <c r="L18" s="107">
        <v>0</v>
      </c>
      <c r="M18" s="107"/>
      <c r="N18" s="106"/>
      <c r="O18" s="108"/>
      <c r="P18" s="108"/>
      <c r="Q18" s="108"/>
      <c r="R18" s="108"/>
      <c r="S18" s="169"/>
      <c r="T18" s="169"/>
      <c r="U18" s="170"/>
      <c r="V18" s="171"/>
      <c r="W18" s="75"/>
      <c r="X18" s="74"/>
      <c r="Y18" s="75"/>
      <c r="Z18" s="74"/>
      <c r="AA18" s="76"/>
      <c r="AB18" s="76"/>
      <c r="AC18" s="172"/>
      <c r="AD18" s="76"/>
      <c r="AE18" s="50"/>
      <c r="AF18" s="50"/>
      <c r="AG18" s="53"/>
      <c r="AH18" s="50"/>
      <c r="AI18" s="170"/>
      <c r="AJ18" s="171"/>
      <c r="AK18" s="171"/>
      <c r="AL18" s="171"/>
      <c r="AM18" s="192">
        <v>0</v>
      </c>
      <c r="AN18" s="86">
        <v>0</v>
      </c>
      <c r="AO18" s="86"/>
      <c r="AP18" s="87"/>
      <c r="AQ18" s="209">
        <v>0</v>
      </c>
      <c r="AR18" s="204">
        <v>0</v>
      </c>
      <c r="AS18" s="204"/>
      <c r="AT18" s="204"/>
      <c r="AU18" s="220">
        <v>0</v>
      </c>
      <c r="AV18" s="216">
        <v>0</v>
      </c>
      <c r="AW18" s="216"/>
      <c r="AX18" s="221"/>
      <c r="AY18" s="129">
        <v>0</v>
      </c>
      <c r="AZ18" s="129">
        <v>0</v>
      </c>
      <c r="BA18" s="129"/>
      <c r="BB18" s="129"/>
      <c r="BC18" s="148"/>
      <c r="BD18" s="144"/>
      <c r="BE18" s="144"/>
      <c r="BF18" s="144"/>
      <c r="BG18" s="262"/>
      <c r="BH18" s="262"/>
      <c r="BI18" s="262"/>
      <c r="BJ18" s="228"/>
      <c r="BK18" s="228"/>
      <c r="BL18" s="228"/>
      <c r="BM18" s="228"/>
      <c r="BN18" s="235"/>
      <c r="BO18" s="235"/>
      <c r="BP18" s="235"/>
      <c r="BQ18" s="235"/>
      <c r="BR18" s="247"/>
      <c r="BS18" s="247"/>
      <c r="BT18" s="247"/>
      <c r="BU18" s="247"/>
      <c r="BV18" s="252"/>
      <c r="BW18" s="252"/>
      <c r="BX18" s="252"/>
      <c r="BY18" s="252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243"/>
      <c r="CU18" s="243"/>
      <c r="CV18" s="243"/>
      <c r="CX18" s="222">
        <f t="shared" si="24"/>
        <v>0</v>
      </c>
      <c r="CY18" s="300">
        <f t="shared" si="22"/>
        <v>0</v>
      </c>
    </row>
    <row r="19" spans="1:103" ht="12.75" customHeight="1">
      <c r="A19" s="6"/>
      <c r="B19" s="3" t="s">
        <v>20</v>
      </c>
      <c r="C19" s="7">
        <v>30</v>
      </c>
      <c r="D19" s="37">
        <v>20631115.423739497</v>
      </c>
      <c r="E19" s="152"/>
      <c r="F19" s="153">
        <v>11427451.59935529</v>
      </c>
      <c r="G19" s="88">
        <v>275088</v>
      </c>
      <c r="H19" s="89"/>
      <c r="I19" s="128"/>
      <c r="J19" s="89"/>
      <c r="K19" s="90">
        <v>838585.51</v>
      </c>
      <c r="L19" s="91">
        <v>252735</v>
      </c>
      <c r="M19" s="154"/>
      <c r="N19" s="92"/>
      <c r="O19" s="96">
        <v>682132.64</v>
      </c>
      <c r="P19" s="94"/>
      <c r="Q19" s="95"/>
      <c r="R19" s="94"/>
      <c r="S19" s="155">
        <v>853048</v>
      </c>
      <c r="T19" s="115"/>
      <c r="U19" s="155"/>
      <c r="V19" s="156"/>
      <c r="W19" s="58">
        <v>1150963.24</v>
      </c>
      <c r="X19" s="58">
        <v>0</v>
      </c>
      <c r="Y19" s="58"/>
      <c r="Z19" s="59"/>
      <c r="AA19" s="77">
        <v>1286599.07</v>
      </c>
      <c r="AB19" s="157">
        <v>255770.07</v>
      </c>
      <c r="AC19" s="158"/>
      <c r="AD19" s="63"/>
      <c r="AE19" s="64">
        <v>1756704.5</v>
      </c>
      <c r="AF19" s="64">
        <v>0</v>
      </c>
      <c r="AG19" s="159"/>
      <c r="AH19" s="62"/>
      <c r="AI19" s="155">
        <v>3549323.0099999965</v>
      </c>
      <c r="AJ19" s="155">
        <v>0</v>
      </c>
      <c r="AK19" s="155"/>
      <c r="AL19" s="156"/>
      <c r="AM19" s="49">
        <v>1341910.8899999994</v>
      </c>
      <c r="AN19" s="49">
        <v>0</v>
      </c>
      <c r="AO19" s="49"/>
      <c r="AP19" s="53"/>
      <c r="AQ19" s="160">
        <v>1605662.6499999997</v>
      </c>
      <c r="AR19" s="200">
        <v>0</v>
      </c>
      <c r="AS19" s="200"/>
      <c r="AT19" s="200"/>
      <c r="AU19" s="212">
        <v>974437.2</v>
      </c>
      <c r="AV19" s="212">
        <v>0</v>
      </c>
      <c r="AW19" s="212"/>
      <c r="AX19" s="212"/>
      <c r="AY19" s="130">
        <v>2945753.829999998</v>
      </c>
      <c r="AZ19" s="130">
        <v>0</v>
      </c>
      <c r="BA19" s="130"/>
      <c r="BB19" s="130"/>
      <c r="BC19" s="147">
        <f>'[3]Resumen'!C19</f>
        <v>1470098.0800000005</v>
      </c>
      <c r="BD19" s="137"/>
      <c r="BE19" s="137"/>
      <c r="BF19" s="137"/>
      <c r="BG19" s="262">
        <f>+BH19+726319.84</f>
        <v>2828060.8582160217</v>
      </c>
      <c r="BH19" s="262">
        <v>2101741.018216022</v>
      </c>
      <c r="BI19" s="262">
        <f>1049501.95+206250+329221.56+314738.6</f>
        <v>1899712.1099999999</v>
      </c>
      <c r="BJ19" s="228">
        <f>'[4]Resumen'!C19</f>
        <v>1038342.7200000007</v>
      </c>
      <c r="BK19" s="228"/>
      <c r="BL19" s="228"/>
      <c r="BM19" s="228"/>
      <c r="BN19" s="235">
        <f>'[1]Resumen'!C19</f>
        <v>2936315.89</v>
      </c>
      <c r="BO19" s="235"/>
      <c r="BP19" s="235"/>
      <c r="BQ19" s="235"/>
      <c r="BR19" s="247">
        <f>'[2]Resumen'!C19</f>
        <v>1953432.7999999998</v>
      </c>
      <c r="BS19" s="247">
        <f>'[2]Resumen'!F19</f>
        <v>38757.63999999999</v>
      </c>
      <c r="BT19" s="247"/>
      <c r="BU19" s="247"/>
      <c r="BV19" s="252">
        <f>'[5]Resumen'!C19</f>
        <v>1510171.4493631888</v>
      </c>
      <c r="BW19" s="252"/>
      <c r="BX19" s="252"/>
      <c r="BY19" s="252"/>
      <c r="BZ19" s="26">
        <f aca="true" t="shared" si="26" ref="BZ19:BZ31">IF(D19=0,0,2001-(D19-F19)*C19/D19)</f>
        <v>1987.6168208038905</v>
      </c>
      <c r="CA19" s="43">
        <f aca="true" t="shared" si="27" ref="CA19:CA31">IF((1-($CT$2-$BZ19)/$C19)&gt;0,(1-($CT$2-$BZ19)/$C19),0)</f>
        <v>0.003894026796350203</v>
      </c>
      <c r="CB19" s="43">
        <f aca="true" t="shared" si="28" ref="CB19:CB31">IF((1-($CT$2-G$2)/$C19)&gt;0,(1-($CT$2-G$2)/$C19),0)</f>
        <v>0.4833333333333333</v>
      </c>
      <c r="CC19" s="43">
        <f aca="true" t="shared" si="29" ref="CC19:CC31">IF((1-($CT$2-K$2)/$C19)&gt;0,(1-($CT$2-K$2)/$C19),0)</f>
        <v>0.5166666666666666</v>
      </c>
      <c r="CD19" s="43">
        <f aca="true" t="shared" si="30" ref="CD19:CD31">IF((1-($CT$2-O$2)/$C19)&gt;0,(1-($CT$2-O$2)/$C19),0)</f>
        <v>0.55</v>
      </c>
      <c r="CE19" s="43">
        <f aca="true" t="shared" si="31" ref="CE19:CE31">IF((1-($CT$2-S$2)/$C19)&gt;0,(1-($CT$2-S$2)/$C19),0)</f>
        <v>0.5833333333333333</v>
      </c>
      <c r="CF19" s="43">
        <f aca="true" t="shared" si="32" ref="CF19:CF31">IF((1-($CT$2-W$2)/$C19)&gt;0,(1-($CT$2-W$2)/$C19),0)</f>
        <v>0.6166666666666667</v>
      </c>
      <c r="CG19" s="43">
        <f aca="true" t="shared" si="33" ref="CG19:CG31">IF((1-($CT$2-AA$2)/$C19)&gt;0,(1-($CT$2-AA$2)/$C19),0)</f>
        <v>0.65</v>
      </c>
      <c r="CH19" s="43">
        <f aca="true" t="shared" si="34" ref="CH19:CH31">IF((1-($CT$2-AE$2)/$C19)&gt;0,(1-($CT$2-AE$2)/$C19),0)</f>
        <v>0.6833333333333333</v>
      </c>
      <c r="CI19" s="43">
        <f aca="true" t="shared" si="35" ref="CI19:CI31">IF((1-($CT$2-AI$2)/$C19)&gt;0,(1-($CT$2-AI$2)/$C19),0)</f>
        <v>0.7166666666666667</v>
      </c>
      <c r="CJ19" s="43">
        <f aca="true" t="shared" si="36" ref="CJ19:CJ31">IF((1-($CT$2-AM$2)/$C19)&gt;0,(1-($CT$2-AM$2)/$C19),0)</f>
        <v>0.75</v>
      </c>
      <c r="CK19" s="43">
        <f aca="true" t="shared" si="37" ref="CK19:CK31">IF((1-($CT$2-AQ$2)/$C19)&gt;0,(1-($CT$2-AQ$2)/$C19),0)</f>
        <v>0.7833333333333333</v>
      </c>
      <c r="CL19" s="43">
        <f aca="true" t="shared" si="38" ref="CL19:CL31">IF((1-($CT$2-AU$2)/$C19)&gt;0,(1-($CT$2-AU$2)/$C19),0)</f>
        <v>0.8166666666666667</v>
      </c>
      <c r="CM19" s="43">
        <f aca="true" t="shared" si="39" ref="CM19:CM31">IF((1-($CT$2-AY$2)/$C19)&gt;0,(1-($CT$2-AY$2)/$C19),0)</f>
        <v>0.85</v>
      </c>
      <c r="CN19" s="43">
        <f aca="true" t="shared" si="40" ref="CN19:CN31">IF((1-($CT$2-BC$2)/$C19)&gt;0,(1-($CT$2-BC$2)/$C19),0)</f>
        <v>0.8833333333333333</v>
      </c>
      <c r="CO19" s="43">
        <f aca="true" t="shared" si="41" ref="CO19:CO31">IF(BG19=0,0,1-($CT$2-(2014.5-(BG19-BI19)*C19/BG19))/C19)</f>
        <v>0.5717366440262367</v>
      </c>
      <c r="CP19" s="43">
        <f aca="true" t="shared" si="42" ref="CP19:CP31">IF((1-($CT$2-BJ$2)/$C19)&gt;0,(1-($CT$2-BJ$2)/$C19),0)</f>
        <v>0.9166666666666666</v>
      </c>
      <c r="CQ19" s="43">
        <f aca="true" t="shared" si="43" ref="CQ19:CQ31">IF((1-($CT$2-BN$2)/$C19)&gt;0,(1-($CT$2-BN$2)/$C19),0)</f>
        <v>0.95</v>
      </c>
      <c r="CR19" s="43">
        <f aca="true" t="shared" si="44" ref="CR19:CR31">IF((1-($CT$2-BR$2)/$C19)&gt;0,(1-($CT$2-BR$2)/$C19),0)</f>
        <v>0.9833333333333333</v>
      </c>
      <c r="CS19" s="43">
        <f aca="true" t="shared" si="45" ref="CS19:CS31">IF((1-($CT$2-BV$2)/$C19)&gt;0,(1-($CT$2-BV$2)/$C19),0)</f>
        <v>1</v>
      </c>
      <c r="CT19" s="241">
        <f aca="true" t="shared" si="46" ref="CT19:CT31">+D19-E19+(G19-I19)*G$61+(K19-M19)*K$61+(O19-Q19)*O$61+(S19-U19)*S$61+(W19-Y19)*W$61+(AA19-AC19)*AA$61+(AE19-AG19)*AE$61+(AI19-AK19)*AI$61+(AM19-AO19)*AM$61+(AQ19-AS19)*$AQ$61+(AU19-AW19)*$AU$61+(AY19-BA19)*$AY$61+(BC19-BE19)*$BC$61+(BJ19-BL19)*$BJ$61+BG19+(BN19-BP19)*$BN$61+(BR19-BT19)*$BR$61+(BV19-BX19)*$BV$61</f>
        <v>44054304.67858944</v>
      </c>
      <c r="CU19" s="241">
        <f aca="true" t="shared" si="47" ref="CU19:CU31">IF(CA19=0,D19-E19,0)+IF(CB19=0,(G19-I19)*G$61,0)+IF(CC19=0,(K19-M19)*K$61,0)+IF(CD19=0,(O19-Q19)*O$61,0)+IF(CE19=0,(S19-U19)*S$61,0)+IF(CF19=0,(W19-Y19)*W$61,0)+IF(CG19=0,(AA19-AC19)*AA$61,0)+IF(CH19=0,(AE19-AG19)*AE$61,0)+IF(CI19=0,(AI19-AK19)*AI$61,0)+IF(CJ19=0,(AM19-AO19)*AM$61,0)+IF(CK19=0,(AQ19-AS19)*$AQ$61,0)+IF(CL19=0,(AU19-AW19)*$AU$61,0)+IF(CM19=0,(AY19-BA19)*$AY$61,0)++IF(CN19=0,(BC19-BE19)*$BC$61,0)+IF(CP19=0,(BJ19-BL19)*$BJ$61,0)+IF(CO19=0,BG19,0)+IF(CQ19=0,(BN19-BP19)*$BN$61,0)+IF(CR19=0,(BR19-BT19)*$BR$61,0)+IF(CS19=0,(BV19-BX19)*$BV$61,0)</f>
        <v>0</v>
      </c>
      <c r="CV19" s="241">
        <f aca="true" t="shared" si="48" ref="CV19:CV31">(D19-E19)*CA19+((G19-H19-(I19-J19))*G$61)*CB19+((K19-L19-(M19-N19))*K$61)*CC19+((O19-P19-(Q19-R19))*O$61)*CD19+((S19-T19-(U19-V19))*S$61)*CE19+((W19-X19-(Y19-Z19))*W$61)*CF19+((AA19-AB19-(AC19-AD19))*AA$61)*CG19+((AE19-AF19-(AG19-AH19))*AE$61)*CH19+((AI19-AJ19-(AK19-AL19))*AI$61)*CI19+((AM19-AN19-(AO19-AP19))*$AM$61)*CJ19+((AQ19-AR19-(AS19-AT19))*$AQ$61)*CK19+((AU19-AV19-(AW19-AX19))*$AU$61)*CL19+((AY19-AZ19-(BA19-BB19))*$AY$61)*CM19+((BC19-BD19-(BE19-BF19))*$BC$61)*CN19+((BJ19-BK19-(BL19-BM19))*$BJ$61)*CP19+(BG19-BH19)*CO19+((BN19-BO19-(BP19-BQ19))*$BN$61)*CQ19+((BR19-BS19-(BT19-BU19))*$BR$61)*CR19+((BV19-BW19-(BX19-BY19))*$BV$61)*CS19</f>
        <v>16401845.324040528</v>
      </c>
      <c r="CX19" s="222">
        <f t="shared" si="24"/>
        <v>44054304.67858944</v>
      </c>
      <c r="CY19" s="300">
        <f t="shared" si="22"/>
        <v>0</v>
      </c>
    </row>
    <row r="20" spans="1:103" ht="12.75" customHeight="1">
      <c r="A20" s="6" t="s">
        <v>60</v>
      </c>
      <c r="B20" s="3" t="s">
        <v>21</v>
      </c>
      <c r="C20" s="7">
        <v>30</v>
      </c>
      <c r="D20" s="37">
        <v>20319163.888809633</v>
      </c>
      <c r="E20" s="152"/>
      <c r="F20" s="153">
        <v>11254485.314634677</v>
      </c>
      <c r="G20" s="88">
        <v>81953.06180000001</v>
      </c>
      <c r="H20" s="89"/>
      <c r="I20" s="128"/>
      <c r="J20" s="89"/>
      <c r="K20" s="90">
        <v>480527.24</v>
      </c>
      <c r="L20" s="91">
        <v>0</v>
      </c>
      <c r="M20" s="154"/>
      <c r="N20" s="92"/>
      <c r="O20" s="96">
        <v>359813.26</v>
      </c>
      <c r="P20" s="94"/>
      <c r="Q20" s="95"/>
      <c r="R20" s="94"/>
      <c r="S20" s="155">
        <v>329504</v>
      </c>
      <c r="T20" s="115"/>
      <c r="U20" s="155"/>
      <c r="V20" s="156"/>
      <c r="W20" s="58">
        <v>210021.37999999998</v>
      </c>
      <c r="X20" s="58">
        <v>0</v>
      </c>
      <c r="Y20" s="58"/>
      <c r="Z20" s="59"/>
      <c r="AA20" s="77">
        <v>443891</v>
      </c>
      <c r="AB20" s="157">
        <v>0</v>
      </c>
      <c r="AC20" s="158"/>
      <c r="AD20" s="63"/>
      <c r="AE20" s="64">
        <v>422858.36</v>
      </c>
      <c r="AF20" s="64">
        <v>0</v>
      </c>
      <c r="AG20" s="159"/>
      <c r="AH20" s="62"/>
      <c r="AI20" s="155">
        <v>219533.05</v>
      </c>
      <c r="AJ20" s="155">
        <v>0</v>
      </c>
      <c r="AK20" s="155"/>
      <c r="AL20" s="156"/>
      <c r="AM20" s="49">
        <v>325380.67999999993</v>
      </c>
      <c r="AN20" s="49">
        <v>0</v>
      </c>
      <c r="AO20" s="49"/>
      <c r="AP20" s="50"/>
      <c r="AQ20" s="160">
        <v>361263.1100000003</v>
      </c>
      <c r="AR20" s="200">
        <v>0</v>
      </c>
      <c r="AS20" s="200"/>
      <c r="AT20" s="200"/>
      <c r="AU20" s="212">
        <v>277474.0099999998</v>
      </c>
      <c r="AV20" s="212">
        <v>0</v>
      </c>
      <c r="AW20" s="212"/>
      <c r="AX20" s="212"/>
      <c r="AY20" s="130">
        <v>696693.8299999995</v>
      </c>
      <c r="AZ20" s="130">
        <v>0</v>
      </c>
      <c r="BA20" s="130"/>
      <c r="BB20" s="130"/>
      <c r="BC20" s="147">
        <f>'[3]Resumen'!C20</f>
        <v>871356.4600000002</v>
      </c>
      <c r="BD20" s="137"/>
      <c r="BE20" s="137"/>
      <c r="BF20" s="137"/>
      <c r="BG20" s="262"/>
      <c r="BH20" s="262"/>
      <c r="BI20" s="262"/>
      <c r="BJ20" s="228">
        <f>'[4]Resumen'!C20</f>
        <v>1635346.59</v>
      </c>
      <c r="BK20" s="228"/>
      <c r="BL20" s="228"/>
      <c r="BM20" s="228"/>
      <c r="BN20" s="235">
        <f>'[1]Resumen'!C20</f>
        <v>1677625.9800000002</v>
      </c>
      <c r="BO20" s="235"/>
      <c r="BP20" s="235"/>
      <c r="BQ20" s="235"/>
      <c r="BR20" s="247">
        <f>'[2]Resumen'!C20</f>
        <v>1230182.020000001</v>
      </c>
      <c r="BS20" s="247">
        <f>'[2]Resumen'!F20</f>
        <v>11995.820000000002</v>
      </c>
      <c r="BT20" s="247"/>
      <c r="BU20" s="247"/>
      <c r="BV20" s="252">
        <f>'[5]Resumen'!C20</f>
        <v>888121.1751050407</v>
      </c>
      <c r="BW20" s="252"/>
      <c r="BX20" s="252"/>
      <c r="BY20" s="252"/>
      <c r="BZ20" s="26">
        <f t="shared" si="26"/>
        <v>1987.616557713036</v>
      </c>
      <c r="CA20" s="43">
        <f t="shared" si="27"/>
        <v>0.0038852571011981363</v>
      </c>
      <c r="CB20" s="43">
        <f t="shared" si="28"/>
        <v>0.4833333333333333</v>
      </c>
      <c r="CC20" s="43">
        <f t="shared" si="29"/>
        <v>0.5166666666666666</v>
      </c>
      <c r="CD20" s="43">
        <f t="shared" si="30"/>
        <v>0.55</v>
      </c>
      <c r="CE20" s="43">
        <f t="shared" si="31"/>
        <v>0.5833333333333333</v>
      </c>
      <c r="CF20" s="43">
        <f t="shared" si="32"/>
        <v>0.6166666666666667</v>
      </c>
      <c r="CG20" s="43">
        <f t="shared" si="33"/>
        <v>0.65</v>
      </c>
      <c r="CH20" s="43">
        <f t="shared" si="34"/>
        <v>0.6833333333333333</v>
      </c>
      <c r="CI20" s="43">
        <f t="shared" si="35"/>
        <v>0.7166666666666667</v>
      </c>
      <c r="CJ20" s="43">
        <f t="shared" si="36"/>
        <v>0.75</v>
      </c>
      <c r="CK20" s="43">
        <f t="shared" si="37"/>
        <v>0.7833333333333333</v>
      </c>
      <c r="CL20" s="43">
        <f t="shared" si="38"/>
        <v>0.8166666666666667</v>
      </c>
      <c r="CM20" s="43">
        <f t="shared" si="39"/>
        <v>0.85</v>
      </c>
      <c r="CN20" s="43">
        <f t="shared" si="40"/>
        <v>0.8833333333333333</v>
      </c>
      <c r="CO20" s="43">
        <f t="shared" si="41"/>
        <v>0</v>
      </c>
      <c r="CP20" s="43">
        <f t="shared" si="42"/>
        <v>0.9166666666666666</v>
      </c>
      <c r="CQ20" s="43">
        <f t="shared" si="43"/>
        <v>0.95</v>
      </c>
      <c r="CR20" s="43">
        <f t="shared" si="44"/>
        <v>0.9833333333333333</v>
      </c>
      <c r="CS20" s="43">
        <f t="shared" si="45"/>
        <v>1</v>
      </c>
      <c r="CT20" s="241">
        <f t="shared" si="46"/>
        <v>28433258.402867343</v>
      </c>
      <c r="CU20" s="241">
        <f t="shared" si="47"/>
        <v>0</v>
      </c>
      <c r="CV20" s="241">
        <f t="shared" si="48"/>
        <v>6841004.21268786</v>
      </c>
      <c r="CX20" s="222">
        <f t="shared" si="24"/>
        <v>28433258.402867343</v>
      </c>
      <c r="CY20" s="300">
        <f t="shared" si="22"/>
        <v>0</v>
      </c>
    </row>
    <row r="21" spans="1:103" ht="12.75" customHeight="1">
      <c r="A21" s="6" t="s">
        <v>61</v>
      </c>
      <c r="B21" s="3" t="s">
        <v>22</v>
      </c>
      <c r="C21" s="7">
        <v>30</v>
      </c>
      <c r="D21" s="37">
        <v>149580.82704669842</v>
      </c>
      <c r="E21" s="152"/>
      <c r="F21" s="153">
        <v>82851.68652041591</v>
      </c>
      <c r="G21" s="88">
        <v>0</v>
      </c>
      <c r="H21" s="89"/>
      <c r="I21" s="128"/>
      <c r="J21" s="89"/>
      <c r="K21" s="90">
        <v>0</v>
      </c>
      <c r="L21" s="91">
        <v>0</v>
      </c>
      <c r="M21" s="154"/>
      <c r="N21" s="92"/>
      <c r="O21" s="96">
        <v>0</v>
      </c>
      <c r="P21" s="94"/>
      <c r="Q21" s="95"/>
      <c r="R21" s="94"/>
      <c r="S21" s="155">
        <v>0</v>
      </c>
      <c r="T21" s="115"/>
      <c r="U21" s="155"/>
      <c r="V21" s="156"/>
      <c r="W21" s="58">
        <v>0</v>
      </c>
      <c r="X21" s="58">
        <v>0</v>
      </c>
      <c r="Y21" s="58"/>
      <c r="Z21" s="59"/>
      <c r="AA21" s="77">
        <v>133700</v>
      </c>
      <c r="AB21" s="157">
        <v>133700</v>
      </c>
      <c r="AC21" s="158"/>
      <c r="AD21" s="63"/>
      <c r="AE21" s="64">
        <v>0</v>
      </c>
      <c r="AF21" s="64">
        <v>0</v>
      </c>
      <c r="AG21" s="159"/>
      <c r="AH21" s="62"/>
      <c r="AI21" s="155">
        <v>0</v>
      </c>
      <c r="AJ21" s="155">
        <v>0</v>
      </c>
      <c r="AK21" s="155"/>
      <c r="AL21" s="156"/>
      <c r="AM21" s="49">
        <v>0</v>
      </c>
      <c r="AN21" s="49">
        <v>0</v>
      </c>
      <c r="AO21" s="49"/>
      <c r="AP21" s="50"/>
      <c r="AQ21" s="160">
        <v>0</v>
      </c>
      <c r="AR21" s="200">
        <v>0</v>
      </c>
      <c r="AS21" s="200"/>
      <c r="AT21" s="200"/>
      <c r="AU21" s="212">
        <v>0</v>
      </c>
      <c r="AV21" s="212">
        <v>0</v>
      </c>
      <c r="AW21" s="212"/>
      <c r="AX21" s="212"/>
      <c r="AY21" s="130">
        <v>0</v>
      </c>
      <c r="AZ21" s="130">
        <v>0</v>
      </c>
      <c r="BA21" s="130"/>
      <c r="BB21" s="130"/>
      <c r="BC21" s="147">
        <f>'[3]Resumen'!C21</f>
        <v>0</v>
      </c>
      <c r="BD21" s="137"/>
      <c r="BE21" s="137"/>
      <c r="BF21" s="137"/>
      <c r="BG21" s="262">
        <v>70991.85</v>
      </c>
      <c r="BH21" s="262"/>
      <c r="BI21" s="262">
        <v>49694.3</v>
      </c>
      <c r="BJ21" s="228">
        <f>'[4]Resumen'!C21</f>
        <v>0</v>
      </c>
      <c r="BK21" s="228"/>
      <c r="BL21" s="228"/>
      <c r="BM21" s="228"/>
      <c r="BN21" s="235">
        <f>'[1]Resumen'!C21</f>
        <v>0</v>
      </c>
      <c r="BO21" s="235"/>
      <c r="BP21" s="235"/>
      <c r="BQ21" s="235"/>
      <c r="BR21" s="247">
        <f>'[2]Resumen'!C21</f>
        <v>0</v>
      </c>
      <c r="BS21" s="247"/>
      <c r="BT21" s="247"/>
      <c r="BU21" s="247"/>
      <c r="BV21" s="252">
        <f>'[5]Resumen'!C21</f>
        <v>0</v>
      </c>
      <c r="BW21" s="252"/>
      <c r="BX21" s="252"/>
      <c r="BY21" s="252"/>
      <c r="BZ21" s="26">
        <f t="shared" si="26"/>
        <v>1987.6167726485194</v>
      </c>
      <c r="CA21" s="43">
        <f t="shared" si="27"/>
        <v>0.0038924216173124027</v>
      </c>
      <c r="CB21" s="43">
        <f t="shared" si="28"/>
        <v>0.4833333333333333</v>
      </c>
      <c r="CC21" s="43">
        <f t="shared" si="29"/>
        <v>0.5166666666666666</v>
      </c>
      <c r="CD21" s="43">
        <f t="shared" si="30"/>
        <v>0.55</v>
      </c>
      <c r="CE21" s="43">
        <f t="shared" si="31"/>
        <v>0.5833333333333333</v>
      </c>
      <c r="CF21" s="43">
        <f t="shared" si="32"/>
        <v>0.6166666666666667</v>
      </c>
      <c r="CG21" s="43">
        <f t="shared" si="33"/>
        <v>0.65</v>
      </c>
      <c r="CH21" s="43">
        <f t="shared" si="34"/>
        <v>0.6833333333333333</v>
      </c>
      <c r="CI21" s="43">
        <f t="shared" si="35"/>
        <v>0.7166666666666667</v>
      </c>
      <c r="CJ21" s="43">
        <f t="shared" si="36"/>
        <v>0.75</v>
      </c>
      <c r="CK21" s="43">
        <f t="shared" si="37"/>
        <v>0.7833333333333333</v>
      </c>
      <c r="CL21" s="43">
        <f t="shared" si="38"/>
        <v>0.8166666666666667</v>
      </c>
      <c r="CM21" s="43">
        <f t="shared" si="39"/>
        <v>0.85</v>
      </c>
      <c r="CN21" s="43">
        <f t="shared" si="40"/>
        <v>0.8833333333333333</v>
      </c>
      <c r="CO21" s="43">
        <f t="shared" si="41"/>
        <v>0.6000000704306179</v>
      </c>
      <c r="CP21" s="43">
        <f t="shared" si="42"/>
        <v>0.9166666666666666</v>
      </c>
      <c r="CQ21" s="43">
        <f t="shared" si="43"/>
        <v>0.95</v>
      </c>
      <c r="CR21" s="43">
        <f t="shared" si="44"/>
        <v>0.9833333333333333</v>
      </c>
      <c r="CS21" s="43">
        <f t="shared" si="45"/>
        <v>1</v>
      </c>
      <c r="CT21" s="241">
        <f t="shared" si="46"/>
        <v>336252.69188789546</v>
      </c>
      <c r="CU21" s="241">
        <f t="shared" si="47"/>
        <v>0</v>
      </c>
      <c r="CV21" s="241">
        <f t="shared" si="48"/>
        <v>43177.34664473189</v>
      </c>
      <c r="CX21" s="222">
        <f t="shared" si="24"/>
        <v>336252.69188789546</v>
      </c>
      <c r="CY21" s="300">
        <f t="shared" si="22"/>
        <v>0</v>
      </c>
    </row>
    <row r="22" spans="1:103" ht="12.75" customHeight="1">
      <c r="A22" s="6"/>
      <c r="B22" s="3" t="s">
        <v>23</v>
      </c>
      <c r="C22" s="7">
        <v>30</v>
      </c>
      <c r="D22" s="37">
        <v>0</v>
      </c>
      <c r="E22" s="152"/>
      <c r="F22" s="153">
        <v>0</v>
      </c>
      <c r="G22" s="88">
        <v>0</v>
      </c>
      <c r="H22" s="89"/>
      <c r="I22" s="128"/>
      <c r="J22" s="89"/>
      <c r="K22" s="90">
        <v>7945</v>
      </c>
      <c r="L22" s="91">
        <v>0</v>
      </c>
      <c r="M22" s="154"/>
      <c r="N22" s="92"/>
      <c r="O22" s="96">
        <v>11509.8</v>
      </c>
      <c r="P22" s="94"/>
      <c r="Q22" s="95"/>
      <c r="R22" s="94"/>
      <c r="S22" s="155">
        <v>67325</v>
      </c>
      <c r="T22" s="115"/>
      <c r="U22" s="155"/>
      <c r="V22" s="156"/>
      <c r="W22" s="58">
        <v>56607.36</v>
      </c>
      <c r="X22" s="58">
        <v>0</v>
      </c>
      <c r="Y22" s="58"/>
      <c r="Z22" s="59"/>
      <c r="AA22" s="77">
        <v>26335</v>
      </c>
      <c r="AB22" s="157">
        <v>0</v>
      </c>
      <c r="AC22" s="158"/>
      <c r="AD22" s="63"/>
      <c r="AE22" s="64">
        <v>117016</v>
      </c>
      <c r="AF22" s="64">
        <v>0</v>
      </c>
      <c r="AG22" s="159"/>
      <c r="AH22" s="62"/>
      <c r="AI22" s="155">
        <v>177430.08</v>
      </c>
      <c r="AJ22" s="155">
        <v>0</v>
      </c>
      <c r="AK22" s="155"/>
      <c r="AL22" s="156"/>
      <c r="AM22" s="49">
        <v>419033.792</v>
      </c>
      <c r="AN22" s="49">
        <v>0</v>
      </c>
      <c r="AO22" s="49"/>
      <c r="AP22" s="50"/>
      <c r="AQ22" s="160">
        <v>15078.509999999998</v>
      </c>
      <c r="AR22" s="200">
        <v>0</v>
      </c>
      <c r="AS22" s="200"/>
      <c r="AT22" s="200"/>
      <c r="AU22" s="212">
        <v>12954.53</v>
      </c>
      <c r="AV22" s="212">
        <v>0</v>
      </c>
      <c r="AW22" s="212"/>
      <c r="AX22" s="212"/>
      <c r="AY22" s="130">
        <v>358492.62</v>
      </c>
      <c r="AZ22" s="130">
        <v>0</v>
      </c>
      <c r="BA22" s="130"/>
      <c r="BB22" s="130"/>
      <c r="BC22" s="147">
        <f>'[3]Resumen'!C22</f>
        <v>169979.92999999996</v>
      </c>
      <c r="BD22" s="137"/>
      <c r="BE22" s="137"/>
      <c r="BF22" s="137"/>
      <c r="BG22" s="262"/>
      <c r="BH22" s="262"/>
      <c r="BI22" s="262"/>
      <c r="BJ22" s="228">
        <f>'[4]Resumen'!C22</f>
        <v>60736.35</v>
      </c>
      <c r="BK22" s="228"/>
      <c r="BL22" s="228"/>
      <c r="BM22" s="228"/>
      <c r="BN22" s="235">
        <f>'[1]Resumen'!C22</f>
        <v>71213.51999999999</v>
      </c>
      <c r="BO22" s="235"/>
      <c r="BP22" s="235"/>
      <c r="BQ22" s="235"/>
      <c r="BR22" s="247">
        <f>'[2]Resumen'!C22</f>
        <v>486356.0199999999</v>
      </c>
      <c r="BS22" s="247"/>
      <c r="BT22" s="247"/>
      <c r="BU22" s="247"/>
      <c r="BV22" s="252">
        <f>'[5]Resumen'!C22</f>
        <v>75921.22249965454</v>
      </c>
      <c r="BW22" s="252"/>
      <c r="BX22" s="252"/>
      <c r="BY22" s="252"/>
      <c r="BZ22" s="26">
        <f t="shared" si="26"/>
        <v>0</v>
      </c>
      <c r="CA22" s="43">
        <f t="shared" si="27"/>
        <v>0</v>
      </c>
      <c r="CB22" s="43">
        <f t="shared" si="28"/>
        <v>0.4833333333333333</v>
      </c>
      <c r="CC22" s="43">
        <f t="shared" si="29"/>
        <v>0.5166666666666666</v>
      </c>
      <c r="CD22" s="43">
        <f t="shared" si="30"/>
        <v>0.55</v>
      </c>
      <c r="CE22" s="43">
        <f t="shared" si="31"/>
        <v>0.5833333333333333</v>
      </c>
      <c r="CF22" s="43">
        <f t="shared" si="32"/>
        <v>0.6166666666666667</v>
      </c>
      <c r="CG22" s="43">
        <f t="shared" si="33"/>
        <v>0.65</v>
      </c>
      <c r="CH22" s="43">
        <f t="shared" si="34"/>
        <v>0.6833333333333333</v>
      </c>
      <c r="CI22" s="43">
        <f t="shared" si="35"/>
        <v>0.7166666666666667</v>
      </c>
      <c r="CJ22" s="43">
        <f t="shared" si="36"/>
        <v>0.75</v>
      </c>
      <c r="CK22" s="43">
        <f t="shared" si="37"/>
        <v>0.7833333333333333</v>
      </c>
      <c r="CL22" s="43">
        <f t="shared" si="38"/>
        <v>0.8166666666666667</v>
      </c>
      <c r="CM22" s="43">
        <f t="shared" si="39"/>
        <v>0.85</v>
      </c>
      <c r="CN22" s="43">
        <f t="shared" si="40"/>
        <v>0.8833333333333333</v>
      </c>
      <c r="CO22" s="43">
        <f t="shared" si="41"/>
        <v>0</v>
      </c>
      <c r="CP22" s="43">
        <f t="shared" si="42"/>
        <v>0.9166666666666666</v>
      </c>
      <c r="CQ22" s="43">
        <f t="shared" si="43"/>
        <v>0.95</v>
      </c>
      <c r="CR22" s="43">
        <f t="shared" si="44"/>
        <v>0.9833333333333333</v>
      </c>
      <c r="CS22" s="43">
        <f t="shared" si="45"/>
        <v>1</v>
      </c>
      <c r="CT22" s="241">
        <f t="shared" si="46"/>
        <v>1592145.2184034158</v>
      </c>
      <c r="CU22" s="241">
        <f t="shared" si="47"/>
        <v>0</v>
      </c>
      <c r="CV22" s="241">
        <f t="shared" si="48"/>
        <v>1323455.723844809</v>
      </c>
      <c r="CX22" s="222">
        <f t="shared" si="24"/>
        <v>1592145.2184034158</v>
      </c>
      <c r="CY22" s="300">
        <f t="shared" si="22"/>
        <v>0</v>
      </c>
    </row>
    <row r="23" spans="1:103" ht="12.75" customHeight="1">
      <c r="A23" s="6"/>
      <c r="B23" s="3" t="s">
        <v>24</v>
      </c>
      <c r="C23" s="7">
        <v>30</v>
      </c>
      <c r="D23" s="37">
        <v>0</v>
      </c>
      <c r="E23" s="152"/>
      <c r="F23" s="153">
        <v>0</v>
      </c>
      <c r="G23" s="88">
        <v>441.38</v>
      </c>
      <c r="H23" s="89"/>
      <c r="I23" s="128"/>
      <c r="J23" s="89"/>
      <c r="K23" s="90">
        <v>2038.59</v>
      </c>
      <c r="L23" s="91">
        <v>0</v>
      </c>
      <c r="M23" s="154"/>
      <c r="N23" s="92"/>
      <c r="O23" s="96">
        <v>30511.68</v>
      </c>
      <c r="P23" s="94"/>
      <c r="Q23" s="95"/>
      <c r="R23" s="94"/>
      <c r="S23" s="155">
        <v>47275</v>
      </c>
      <c r="T23" s="115"/>
      <c r="U23" s="155"/>
      <c r="V23" s="156"/>
      <c r="W23" s="58">
        <v>29162</v>
      </c>
      <c r="X23" s="58">
        <v>0</v>
      </c>
      <c r="Y23" s="58"/>
      <c r="Z23" s="59"/>
      <c r="AA23" s="77">
        <v>227643</v>
      </c>
      <c r="AB23" s="157">
        <v>0</v>
      </c>
      <c r="AC23" s="158"/>
      <c r="AD23" s="63"/>
      <c r="AE23" s="64">
        <v>30843</v>
      </c>
      <c r="AF23" s="64">
        <v>0</v>
      </c>
      <c r="AG23" s="159"/>
      <c r="AH23" s="62"/>
      <c r="AI23" s="155">
        <v>13617.82</v>
      </c>
      <c r="AJ23" s="155">
        <v>0</v>
      </c>
      <c r="AK23" s="155"/>
      <c r="AL23" s="156"/>
      <c r="AM23" s="49">
        <v>558680.16</v>
      </c>
      <c r="AN23" s="49">
        <v>0</v>
      </c>
      <c r="AO23" s="49"/>
      <c r="AP23" s="50"/>
      <c r="AQ23" s="160">
        <v>84681.95999999999</v>
      </c>
      <c r="AR23" s="200">
        <v>0</v>
      </c>
      <c r="AS23" s="200"/>
      <c r="AT23" s="200"/>
      <c r="AU23" s="212">
        <v>36276.96</v>
      </c>
      <c r="AV23" s="212">
        <v>0</v>
      </c>
      <c r="AW23" s="212"/>
      <c r="AX23" s="212"/>
      <c r="AY23" s="130">
        <v>29336.300000000003</v>
      </c>
      <c r="AZ23" s="130">
        <v>0</v>
      </c>
      <c r="BA23" s="130"/>
      <c r="BB23" s="130"/>
      <c r="BC23" s="147">
        <f>'[3]Resumen'!C23</f>
        <v>67647.91</v>
      </c>
      <c r="BD23" s="137"/>
      <c r="BE23" s="137"/>
      <c r="BF23" s="137"/>
      <c r="BG23" s="262"/>
      <c r="BH23" s="262"/>
      <c r="BI23" s="262"/>
      <c r="BJ23" s="228">
        <f>'[4]Resumen'!C23</f>
        <v>510773.58</v>
      </c>
      <c r="BK23" s="228"/>
      <c r="BL23" s="228"/>
      <c r="BM23" s="228"/>
      <c r="BN23" s="235">
        <f>'[1]Resumen'!C23</f>
        <v>394867.46</v>
      </c>
      <c r="BO23" s="235"/>
      <c r="BP23" s="235"/>
      <c r="BQ23" s="235"/>
      <c r="BR23" s="247">
        <f>'[2]Resumen'!C23</f>
        <v>262682.09</v>
      </c>
      <c r="BS23" s="247"/>
      <c r="BT23" s="247"/>
      <c r="BU23" s="247"/>
      <c r="BV23" s="252">
        <f>'[5]Resumen'!C23</f>
        <v>202472.878096115</v>
      </c>
      <c r="BW23" s="252"/>
      <c r="BX23" s="252"/>
      <c r="BY23" s="252"/>
      <c r="BZ23" s="26">
        <f t="shared" si="26"/>
        <v>0</v>
      </c>
      <c r="CA23" s="43">
        <f t="shared" si="27"/>
        <v>0</v>
      </c>
      <c r="CB23" s="43">
        <f t="shared" si="28"/>
        <v>0.4833333333333333</v>
      </c>
      <c r="CC23" s="43">
        <f t="shared" si="29"/>
        <v>0.5166666666666666</v>
      </c>
      <c r="CD23" s="43">
        <f t="shared" si="30"/>
        <v>0.55</v>
      </c>
      <c r="CE23" s="43">
        <f t="shared" si="31"/>
        <v>0.5833333333333333</v>
      </c>
      <c r="CF23" s="43">
        <f t="shared" si="32"/>
        <v>0.6166666666666667</v>
      </c>
      <c r="CG23" s="43">
        <f t="shared" si="33"/>
        <v>0.65</v>
      </c>
      <c r="CH23" s="43">
        <f t="shared" si="34"/>
        <v>0.6833333333333333</v>
      </c>
      <c r="CI23" s="43">
        <f t="shared" si="35"/>
        <v>0.7166666666666667</v>
      </c>
      <c r="CJ23" s="43">
        <f t="shared" si="36"/>
        <v>0.75</v>
      </c>
      <c r="CK23" s="43">
        <f t="shared" si="37"/>
        <v>0.7833333333333333</v>
      </c>
      <c r="CL23" s="43">
        <f t="shared" si="38"/>
        <v>0.8166666666666667</v>
      </c>
      <c r="CM23" s="43">
        <f t="shared" si="39"/>
        <v>0.85</v>
      </c>
      <c r="CN23" s="43">
        <f t="shared" si="40"/>
        <v>0.8833333333333333</v>
      </c>
      <c r="CO23" s="43">
        <f t="shared" si="41"/>
        <v>0</v>
      </c>
      <c r="CP23" s="43">
        <f t="shared" si="42"/>
        <v>0.9166666666666666</v>
      </c>
      <c r="CQ23" s="43">
        <f t="shared" si="43"/>
        <v>0.95</v>
      </c>
      <c r="CR23" s="43">
        <f t="shared" si="44"/>
        <v>0.9833333333333333</v>
      </c>
      <c r="CS23" s="43">
        <f t="shared" si="45"/>
        <v>1</v>
      </c>
      <c r="CT23" s="241">
        <f t="shared" si="46"/>
        <v>1903706.8551223448</v>
      </c>
      <c r="CU23" s="241">
        <f t="shared" si="47"/>
        <v>0</v>
      </c>
      <c r="CV23" s="241">
        <f t="shared" si="48"/>
        <v>1610980.0926462943</v>
      </c>
      <c r="CX23" s="222">
        <f t="shared" si="24"/>
        <v>1903706.8551223448</v>
      </c>
      <c r="CY23" s="300">
        <f t="shared" si="22"/>
        <v>0</v>
      </c>
    </row>
    <row r="24" spans="1:103" ht="12.75" customHeight="1">
      <c r="A24" s="6"/>
      <c r="B24" s="3" t="s">
        <v>25</v>
      </c>
      <c r="C24" s="7">
        <v>30</v>
      </c>
      <c r="D24" s="37">
        <v>0</v>
      </c>
      <c r="E24" s="152"/>
      <c r="F24" s="153">
        <v>0</v>
      </c>
      <c r="G24" s="88">
        <v>0</v>
      </c>
      <c r="H24" s="89"/>
      <c r="I24" s="128"/>
      <c r="J24" s="89"/>
      <c r="K24" s="90">
        <v>0</v>
      </c>
      <c r="L24" s="91">
        <v>0</v>
      </c>
      <c r="M24" s="154"/>
      <c r="N24" s="92"/>
      <c r="O24" s="96">
        <v>0</v>
      </c>
      <c r="P24" s="94"/>
      <c r="Q24" s="95"/>
      <c r="R24" s="94"/>
      <c r="S24" s="155">
        <v>0</v>
      </c>
      <c r="T24" s="115"/>
      <c r="U24" s="155"/>
      <c r="V24" s="156"/>
      <c r="W24" s="58">
        <v>0</v>
      </c>
      <c r="X24" s="58">
        <v>0</v>
      </c>
      <c r="Y24" s="58"/>
      <c r="Z24" s="59"/>
      <c r="AA24" s="77">
        <v>0</v>
      </c>
      <c r="AB24" s="157">
        <v>0</v>
      </c>
      <c r="AC24" s="158"/>
      <c r="AD24" s="63"/>
      <c r="AE24" s="64">
        <v>0</v>
      </c>
      <c r="AF24" s="64">
        <v>0</v>
      </c>
      <c r="AG24" s="159"/>
      <c r="AH24" s="62"/>
      <c r="AI24" s="155">
        <v>0</v>
      </c>
      <c r="AJ24" s="155">
        <v>0</v>
      </c>
      <c r="AK24" s="155"/>
      <c r="AL24" s="156"/>
      <c r="AM24" s="49">
        <v>0</v>
      </c>
      <c r="AN24" s="49">
        <v>0</v>
      </c>
      <c r="AO24" s="49"/>
      <c r="AP24" s="50"/>
      <c r="AQ24" s="160">
        <v>0</v>
      </c>
      <c r="AR24" s="200">
        <v>0</v>
      </c>
      <c r="AS24" s="200"/>
      <c r="AT24" s="200"/>
      <c r="AU24" s="212">
        <v>0</v>
      </c>
      <c r="AV24" s="212">
        <v>0</v>
      </c>
      <c r="AW24" s="212"/>
      <c r="AX24" s="212"/>
      <c r="AY24" s="130">
        <v>0</v>
      </c>
      <c r="AZ24" s="130">
        <v>0</v>
      </c>
      <c r="BA24" s="130"/>
      <c r="BB24" s="130"/>
      <c r="BC24" s="147">
        <f>'[3]Resumen'!C24</f>
        <v>0</v>
      </c>
      <c r="BD24" s="137"/>
      <c r="BE24" s="137"/>
      <c r="BF24" s="137"/>
      <c r="BG24" s="262"/>
      <c r="BH24" s="262"/>
      <c r="BI24" s="262"/>
      <c r="BJ24" s="228">
        <f>'[4]Resumen'!C24</f>
        <v>0</v>
      </c>
      <c r="BK24" s="228"/>
      <c r="BL24" s="228"/>
      <c r="BM24" s="228"/>
      <c r="BN24" s="235">
        <f>'[1]Resumen'!C24</f>
        <v>0</v>
      </c>
      <c r="BO24" s="235"/>
      <c r="BP24" s="235"/>
      <c r="BQ24" s="235"/>
      <c r="BR24" s="247">
        <f>'[2]Resumen'!C24</f>
        <v>0</v>
      </c>
      <c r="BS24" s="247"/>
      <c r="BT24" s="247"/>
      <c r="BU24" s="247"/>
      <c r="BV24" s="252">
        <f>'[5]Resumen'!C24</f>
        <v>0</v>
      </c>
      <c r="BW24" s="252"/>
      <c r="BX24" s="252"/>
      <c r="BY24" s="252"/>
      <c r="BZ24" s="26">
        <f t="shared" si="26"/>
        <v>0</v>
      </c>
      <c r="CA24" s="43">
        <f t="shared" si="27"/>
        <v>0</v>
      </c>
      <c r="CB24" s="43">
        <f t="shared" si="28"/>
        <v>0.4833333333333333</v>
      </c>
      <c r="CC24" s="43">
        <f t="shared" si="29"/>
        <v>0.5166666666666666</v>
      </c>
      <c r="CD24" s="43">
        <f t="shared" si="30"/>
        <v>0.55</v>
      </c>
      <c r="CE24" s="43">
        <f t="shared" si="31"/>
        <v>0.5833333333333333</v>
      </c>
      <c r="CF24" s="43">
        <f t="shared" si="32"/>
        <v>0.6166666666666667</v>
      </c>
      <c r="CG24" s="43">
        <f t="shared" si="33"/>
        <v>0.65</v>
      </c>
      <c r="CH24" s="43">
        <f t="shared" si="34"/>
        <v>0.6833333333333333</v>
      </c>
      <c r="CI24" s="43">
        <f t="shared" si="35"/>
        <v>0.7166666666666667</v>
      </c>
      <c r="CJ24" s="43">
        <f t="shared" si="36"/>
        <v>0.75</v>
      </c>
      <c r="CK24" s="43">
        <f t="shared" si="37"/>
        <v>0.7833333333333333</v>
      </c>
      <c r="CL24" s="43">
        <f t="shared" si="38"/>
        <v>0.8166666666666667</v>
      </c>
      <c r="CM24" s="43">
        <f t="shared" si="39"/>
        <v>0.85</v>
      </c>
      <c r="CN24" s="43">
        <f t="shared" si="40"/>
        <v>0.8833333333333333</v>
      </c>
      <c r="CO24" s="43">
        <f t="shared" si="41"/>
        <v>0</v>
      </c>
      <c r="CP24" s="43">
        <f t="shared" si="42"/>
        <v>0.9166666666666666</v>
      </c>
      <c r="CQ24" s="43">
        <f t="shared" si="43"/>
        <v>0.95</v>
      </c>
      <c r="CR24" s="43">
        <f t="shared" si="44"/>
        <v>0.9833333333333333</v>
      </c>
      <c r="CS24" s="43">
        <f t="shared" si="45"/>
        <v>1</v>
      </c>
      <c r="CT24" s="241">
        <f t="shared" si="46"/>
        <v>0</v>
      </c>
      <c r="CU24" s="241">
        <f t="shared" si="47"/>
        <v>0</v>
      </c>
      <c r="CV24" s="241">
        <f t="shared" si="48"/>
        <v>0</v>
      </c>
      <c r="CX24" s="222">
        <f t="shared" si="24"/>
        <v>0</v>
      </c>
      <c r="CY24" s="300">
        <f t="shared" si="22"/>
        <v>0</v>
      </c>
    </row>
    <row r="25" spans="1:103" ht="12.75" customHeight="1">
      <c r="A25" s="6"/>
      <c r="B25" s="3" t="s">
        <v>26</v>
      </c>
      <c r="C25" s="7">
        <v>30</v>
      </c>
      <c r="D25" s="37">
        <v>5501374.344444513</v>
      </c>
      <c r="E25" s="152"/>
      <c r="F25" s="153">
        <v>2211179.195792633</v>
      </c>
      <c r="G25" s="88">
        <v>246248.65</v>
      </c>
      <c r="H25" s="89"/>
      <c r="I25" s="128"/>
      <c r="J25" s="89"/>
      <c r="K25" s="90">
        <v>0</v>
      </c>
      <c r="L25" s="91">
        <v>0</v>
      </c>
      <c r="M25" s="154"/>
      <c r="N25" s="92"/>
      <c r="O25" s="96">
        <v>73556.03</v>
      </c>
      <c r="P25" s="94"/>
      <c r="Q25" s="95"/>
      <c r="R25" s="94"/>
      <c r="S25" s="155">
        <v>34597</v>
      </c>
      <c r="T25" s="115"/>
      <c r="U25" s="155"/>
      <c r="V25" s="156"/>
      <c r="W25" s="58">
        <v>13668.23</v>
      </c>
      <c r="X25" s="58">
        <v>0</v>
      </c>
      <c r="Y25" s="58"/>
      <c r="Z25" s="59"/>
      <c r="AA25" s="77">
        <v>92007</v>
      </c>
      <c r="AB25" s="157">
        <v>0</v>
      </c>
      <c r="AC25" s="158"/>
      <c r="AD25" s="63"/>
      <c r="AE25" s="64">
        <v>14698</v>
      </c>
      <c r="AF25" s="64">
        <v>0</v>
      </c>
      <c r="AG25" s="159"/>
      <c r="AH25" s="62"/>
      <c r="AI25" s="155">
        <v>1190332.1199999999</v>
      </c>
      <c r="AJ25" s="155">
        <v>0</v>
      </c>
      <c r="AK25" s="155"/>
      <c r="AL25" s="156"/>
      <c r="AM25" s="49">
        <v>61476</v>
      </c>
      <c r="AN25" s="49">
        <v>0</v>
      </c>
      <c r="AO25" s="49"/>
      <c r="AP25" s="50"/>
      <c r="AQ25" s="160">
        <v>736704.6200000001</v>
      </c>
      <c r="AR25" s="200">
        <v>0</v>
      </c>
      <c r="AS25" s="200"/>
      <c r="AT25" s="200"/>
      <c r="AU25" s="212">
        <v>142747</v>
      </c>
      <c r="AV25" s="212">
        <v>0</v>
      </c>
      <c r="AW25" s="212"/>
      <c r="AX25" s="212"/>
      <c r="AY25" s="130">
        <v>72665.05</v>
      </c>
      <c r="AZ25" s="130">
        <v>0</v>
      </c>
      <c r="BA25" s="130"/>
      <c r="BB25" s="130"/>
      <c r="BC25" s="147">
        <f>'[3]Resumen'!C25</f>
        <v>78936.5</v>
      </c>
      <c r="BD25" s="137"/>
      <c r="BE25" s="137"/>
      <c r="BF25" s="137"/>
      <c r="BG25" s="262">
        <f>+BH25+240211+130000</f>
        <v>407143.26455643016</v>
      </c>
      <c r="BH25" s="262">
        <v>36932.264556430164</v>
      </c>
      <c r="BI25" s="262">
        <f>27851.51+106065.67+91000</f>
        <v>224917.18</v>
      </c>
      <c r="BJ25" s="228">
        <f>'[4]Resumen'!C25</f>
        <v>52811.259999999995</v>
      </c>
      <c r="BK25" s="228"/>
      <c r="BL25" s="228"/>
      <c r="BM25" s="228"/>
      <c r="BN25" s="235">
        <f>'[1]Resumen'!C25</f>
        <v>0</v>
      </c>
      <c r="BO25" s="235"/>
      <c r="BP25" s="235"/>
      <c r="BQ25" s="235"/>
      <c r="BR25" s="247">
        <f>'[2]Resumen'!C25</f>
        <v>1977175</v>
      </c>
      <c r="BS25" s="247"/>
      <c r="BT25" s="247"/>
      <c r="BU25" s="247"/>
      <c r="BV25" s="252">
        <f>'[5]Resumen'!C25</f>
        <v>0</v>
      </c>
      <c r="BW25" s="252"/>
      <c r="BX25" s="252"/>
      <c r="BY25" s="252"/>
      <c r="BZ25" s="26">
        <f t="shared" si="26"/>
        <v>1983.0579643777135</v>
      </c>
      <c r="CA25" s="43">
        <f t="shared" si="27"/>
        <v>0</v>
      </c>
      <c r="CB25" s="43">
        <f t="shared" si="28"/>
        <v>0.4833333333333333</v>
      </c>
      <c r="CC25" s="43">
        <f t="shared" si="29"/>
        <v>0.5166666666666666</v>
      </c>
      <c r="CD25" s="43">
        <f t="shared" si="30"/>
        <v>0.55</v>
      </c>
      <c r="CE25" s="43">
        <f t="shared" si="31"/>
        <v>0.5833333333333333</v>
      </c>
      <c r="CF25" s="43">
        <f t="shared" si="32"/>
        <v>0.6166666666666667</v>
      </c>
      <c r="CG25" s="43">
        <f t="shared" si="33"/>
        <v>0.65</v>
      </c>
      <c r="CH25" s="43">
        <f t="shared" si="34"/>
        <v>0.6833333333333333</v>
      </c>
      <c r="CI25" s="43">
        <f t="shared" si="35"/>
        <v>0.7166666666666667</v>
      </c>
      <c r="CJ25" s="43">
        <f t="shared" si="36"/>
        <v>0.75</v>
      </c>
      <c r="CK25" s="43">
        <f t="shared" si="37"/>
        <v>0.7833333333333333</v>
      </c>
      <c r="CL25" s="43">
        <f t="shared" si="38"/>
        <v>0.8166666666666667</v>
      </c>
      <c r="CM25" s="43">
        <f t="shared" si="39"/>
        <v>0.85</v>
      </c>
      <c r="CN25" s="43">
        <f t="shared" si="40"/>
        <v>0.8833333333333333</v>
      </c>
      <c r="CO25" s="43">
        <f t="shared" si="41"/>
        <v>0.452427608608582</v>
      </c>
      <c r="CP25" s="43">
        <f t="shared" si="42"/>
        <v>0.9166666666666666</v>
      </c>
      <c r="CQ25" s="43">
        <f t="shared" si="43"/>
        <v>0.95</v>
      </c>
      <c r="CR25" s="43">
        <f t="shared" si="44"/>
        <v>0.9833333333333333</v>
      </c>
      <c r="CS25" s="43">
        <f t="shared" si="45"/>
        <v>1</v>
      </c>
      <c r="CT25" s="241">
        <f t="shared" si="46"/>
        <v>9803065.98853076</v>
      </c>
      <c r="CU25" s="241">
        <f t="shared" si="47"/>
        <v>5501374.344444513</v>
      </c>
      <c r="CV25" s="241">
        <f t="shared" si="48"/>
        <v>3378911.7850232674</v>
      </c>
      <c r="CX25" s="222">
        <f t="shared" si="24"/>
        <v>4301691.644086247</v>
      </c>
      <c r="CY25" s="300">
        <f t="shared" si="22"/>
        <v>0</v>
      </c>
    </row>
    <row r="26" spans="1:103" ht="12.75" customHeight="1">
      <c r="A26" s="6"/>
      <c r="B26" s="3" t="s">
        <v>27</v>
      </c>
      <c r="C26" s="7">
        <v>30</v>
      </c>
      <c r="D26" s="37">
        <v>0</v>
      </c>
      <c r="E26" s="152"/>
      <c r="F26" s="153">
        <v>0</v>
      </c>
      <c r="G26" s="88">
        <v>0</v>
      </c>
      <c r="H26" s="89"/>
      <c r="I26" s="128"/>
      <c r="J26" s="89"/>
      <c r="K26" s="90">
        <v>0</v>
      </c>
      <c r="L26" s="91">
        <v>0</v>
      </c>
      <c r="M26" s="154"/>
      <c r="N26" s="92"/>
      <c r="O26" s="96">
        <v>0</v>
      </c>
      <c r="P26" s="94"/>
      <c r="Q26" s="95"/>
      <c r="R26" s="94"/>
      <c r="S26" s="155">
        <v>0</v>
      </c>
      <c r="T26" s="115"/>
      <c r="U26" s="155"/>
      <c r="V26" s="156"/>
      <c r="W26" s="58">
        <v>0</v>
      </c>
      <c r="X26" s="58">
        <v>0</v>
      </c>
      <c r="Y26" s="58"/>
      <c r="Z26" s="59"/>
      <c r="AA26" s="77">
        <v>0</v>
      </c>
      <c r="AB26" s="157">
        <v>0</v>
      </c>
      <c r="AC26" s="158"/>
      <c r="AD26" s="63"/>
      <c r="AE26" s="64">
        <v>0</v>
      </c>
      <c r="AF26" s="64">
        <v>0</v>
      </c>
      <c r="AG26" s="159"/>
      <c r="AH26" s="62"/>
      <c r="AI26" s="155">
        <v>0</v>
      </c>
      <c r="AJ26" s="155">
        <v>0</v>
      </c>
      <c r="AK26" s="155"/>
      <c r="AL26" s="156"/>
      <c r="AM26" s="49">
        <v>0</v>
      </c>
      <c r="AN26" s="49">
        <v>0</v>
      </c>
      <c r="AO26" s="49"/>
      <c r="AP26" s="50"/>
      <c r="AQ26" s="160">
        <v>0</v>
      </c>
      <c r="AR26" s="200">
        <v>0</v>
      </c>
      <c r="AS26" s="200"/>
      <c r="AT26" s="200"/>
      <c r="AU26" s="212">
        <v>0</v>
      </c>
      <c r="AV26" s="212">
        <v>0</v>
      </c>
      <c r="AW26" s="212"/>
      <c r="AX26" s="212"/>
      <c r="AY26" s="130">
        <v>0</v>
      </c>
      <c r="AZ26" s="130">
        <v>0</v>
      </c>
      <c r="BA26" s="130"/>
      <c r="BB26" s="130"/>
      <c r="BC26" s="147">
        <f>'[3]Resumen'!C26</f>
        <v>0</v>
      </c>
      <c r="BD26" s="137"/>
      <c r="BE26" s="137"/>
      <c r="BF26" s="137"/>
      <c r="BG26" s="262">
        <f>+BH26</f>
        <v>2503042.5259680757</v>
      </c>
      <c r="BH26" s="262">
        <v>2503042.5259680757</v>
      </c>
      <c r="BI26" s="262">
        <v>1887604.64</v>
      </c>
      <c r="BJ26" s="228">
        <f>'[4]Resumen'!C26</f>
        <v>0</v>
      </c>
      <c r="BK26" s="228"/>
      <c r="BL26" s="228"/>
      <c r="BM26" s="228"/>
      <c r="BN26" s="235">
        <f>'[1]Resumen'!C26</f>
        <v>0</v>
      </c>
      <c r="BO26" s="235"/>
      <c r="BP26" s="235"/>
      <c r="BQ26" s="235"/>
      <c r="BR26" s="247">
        <f>'[2]Resumen'!C26</f>
        <v>0</v>
      </c>
      <c r="BS26" s="247"/>
      <c r="BT26" s="247"/>
      <c r="BU26" s="247"/>
      <c r="BV26" s="252">
        <f>'[5]Resumen'!C26</f>
        <v>0</v>
      </c>
      <c r="BW26" s="252"/>
      <c r="BX26" s="252"/>
      <c r="BY26" s="252"/>
      <c r="BZ26" s="26">
        <f t="shared" si="26"/>
        <v>0</v>
      </c>
      <c r="CA26" s="43">
        <f t="shared" si="27"/>
        <v>0</v>
      </c>
      <c r="CB26" s="43">
        <f t="shared" si="28"/>
        <v>0.4833333333333333</v>
      </c>
      <c r="CC26" s="43">
        <f t="shared" si="29"/>
        <v>0.5166666666666666</v>
      </c>
      <c r="CD26" s="43">
        <f t="shared" si="30"/>
        <v>0.55</v>
      </c>
      <c r="CE26" s="43">
        <f t="shared" si="31"/>
        <v>0.5833333333333333</v>
      </c>
      <c r="CF26" s="43">
        <f t="shared" si="32"/>
        <v>0.6166666666666667</v>
      </c>
      <c r="CG26" s="43">
        <f t="shared" si="33"/>
        <v>0.65</v>
      </c>
      <c r="CH26" s="43">
        <f t="shared" si="34"/>
        <v>0.6833333333333333</v>
      </c>
      <c r="CI26" s="43">
        <f t="shared" si="35"/>
        <v>0.7166666666666667</v>
      </c>
      <c r="CJ26" s="43">
        <f t="shared" si="36"/>
        <v>0.75</v>
      </c>
      <c r="CK26" s="43">
        <f t="shared" si="37"/>
        <v>0.7833333333333333</v>
      </c>
      <c r="CL26" s="43">
        <f t="shared" si="38"/>
        <v>0.8166666666666667</v>
      </c>
      <c r="CM26" s="43">
        <f t="shared" si="39"/>
        <v>0.85</v>
      </c>
      <c r="CN26" s="43">
        <f t="shared" si="40"/>
        <v>0.8833333333333333</v>
      </c>
      <c r="CO26" s="43">
        <f t="shared" si="41"/>
        <v>0.6541240791623977</v>
      </c>
      <c r="CP26" s="43">
        <f t="shared" si="42"/>
        <v>0.9166666666666666</v>
      </c>
      <c r="CQ26" s="43">
        <f t="shared" si="43"/>
        <v>0.95</v>
      </c>
      <c r="CR26" s="43">
        <f t="shared" si="44"/>
        <v>0.9833333333333333</v>
      </c>
      <c r="CS26" s="43">
        <f t="shared" si="45"/>
        <v>1</v>
      </c>
      <c r="CT26" s="241">
        <f t="shared" si="46"/>
        <v>2503042.5259680757</v>
      </c>
      <c r="CU26" s="241">
        <f t="shared" si="47"/>
        <v>0</v>
      </c>
      <c r="CV26" s="241">
        <f t="shared" si="48"/>
        <v>0</v>
      </c>
      <c r="CX26" s="222">
        <f t="shared" si="24"/>
        <v>2503042.5259680757</v>
      </c>
      <c r="CY26" s="300">
        <f>+M26+Q26+U26+Y26+AC26+AG26+AK26+AO26+AS26++AW26+BA26+BE26+BL26+BP26+BT26+BX26</f>
        <v>0</v>
      </c>
    </row>
    <row r="27" spans="1:103" ht="12.75" customHeight="1">
      <c r="A27" s="6"/>
      <c r="B27" s="3" t="s">
        <v>28</v>
      </c>
      <c r="C27" s="7">
        <v>30</v>
      </c>
      <c r="D27" s="37">
        <v>0</v>
      </c>
      <c r="E27" s="152"/>
      <c r="F27" s="153">
        <v>0</v>
      </c>
      <c r="G27" s="88">
        <v>0</v>
      </c>
      <c r="H27" s="89"/>
      <c r="I27" s="128"/>
      <c r="J27" s="89"/>
      <c r="K27" s="90">
        <v>0</v>
      </c>
      <c r="L27" s="91">
        <v>0</v>
      </c>
      <c r="M27" s="154"/>
      <c r="N27" s="92"/>
      <c r="O27" s="96">
        <v>0</v>
      </c>
      <c r="P27" s="94"/>
      <c r="Q27" s="95"/>
      <c r="R27" s="94"/>
      <c r="S27" s="155">
        <v>0</v>
      </c>
      <c r="T27" s="115"/>
      <c r="U27" s="155"/>
      <c r="V27" s="156"/>
      <c r="W27" s="58">
        <v>0</v>
      </c>
      <c r="X27" s="58">
        <v>0</v>
      </c>
      <c r="Y27" s="58"/>
      <c r="Z27" s="59"/>
      <c r="AA27" s="77">
        <v>0</v>
      </c>
      <c r="AB27" s="157">
        <v>0</v>
      </c>
      <c r="AC27" s="158"/>
      <c r="AD27" s="63"/>
      <c r="AE27" s="64">
        <v>0</v>
      </c>
      <c r="AF27" s="64">
        <v>0</v>
      </c>
      <c r="AG27" s="159"/>
      <c r="AH27" s="62"/>
      <c r="AI27" s="155">
        <v>0</v>
      </c>
      <c r="AJ27" s="155">
        <v>0</v>
      </c>
      <c r="AK27" s="155"/>
      <c r="AL27" s="156"/>
      <c r="AM27" s="49">
        <v>0</v>
      </c>
      <c r="AN27" s="49">
        <v>0</v>
      </c>
      <c r="AO27" s="49"/>
      <c r="AP27" s="50"/>
      <c r="AQ27" s="160">
        <v>0</v>
      </c>
      <c r="AR27" s="200">
        <v>0</v>
      </c>
      <c r="AS27" s="200"/>
      <c r="AT27" s="200"/>
      <c r="AU27" s="212">
        <v>0</v>
      </c>
      <c r="AV27" s="212">
        <v>0</v>
      </c>
      <c r="AW27" s="212"/>
      <c r="AX27" s="212"/>
      <c r="AY27" s="130">
        <v>0</v>
      </c>
      <c r="AZ27" s="130">
        <v>0</v>
      </c>
      <c r="BA27" s="130"/>
      <c r="BB27" s="130"/>
      <c r="BC27" s="147">
        <f>'[3]Resumen'!C27</f>
        <v>0</v>
      </c>
      <c r="BD27" s="137"/>
      <c r="BE27" s="137"/>
      <c r="BF27" s="137"/>
      <c r="BG27" s="262"/>
      <c r="BH27" s="262"/>
      <c r="BI27" s="262"/>
      <c r="BJ27" s="228">
        <f>'[4]Resumen'!C27</f>
        <v>0</v>
      </c>
      <c r="BK27" s="228"/>
      <c r="BL27" s="228"/>
      <c r="BM27" s="228"/>
      <c r="BN27" s="235">
        <f>'[1]Resumen'!C27</f>
        <v>0</v>
      </c>
      <c r="BO27" s="235"/>
      <c r="BP27" s="235"/>
      <c r="BQ27" s="235"/>
      <c r="BR27" s="247">
        <f>'[2]Resumen'!C27</f>
        <v>0</v>
      </c>
      <c r="BS27" s="247"/>
      <c r="BT27" s="247"/>
      <c r="BU27" s="247"/>
      <c r="BV27" s="252">
        <f>'[5]Resumen'!C27</f>
        <v>0</v>
      </c>
      <c r="BW27" s="252"/>
      <c r="BX27" s="252"/>
      <c r="BY27" s="252"/>
      <c r="BZ27" s="26">
        <f t="shared" si="26"/>
        <v>0</v>
      </c>
      <c r="CA27" s="43">
        <f t="shared" si="27"/>
        <v>0</v>
      </c>
      <c r="CB27" s="43">
        <f t="shared" si="28"/>
        <v>0.4833333333333333</v>
      </c>
      <c r="CC27" s="43">
        <f t="shared" si="29"/>
        <v>0.5166666666666666</v>
      </c>
      <c r="CD27" s="43">
        <f t="shared" si="30"/>
        <v>0.55</v>
      </c>
      <c r="CE27" s="43">
        <f t="shared" si="31"/>
        <v>0.5833333333333333</v>
      </c>
      <c r="CF27" s="43">
        <f t="shared" si="32"/>
        <v>0.6166666666666667</v>
      </c>
      <c r="CG27" s="43">
        <f t="shared" si="33"/>
        <v>0.65</v>
      </c>
      <c r="CH27" s="43">
        <f t="shared" si="34"/>
        <v>0.6833333333333333</v>
      </c>
      <c r="CI27" s="43">
        <f t="shared" si="35"/>
        <v>0.7166666666666667</v>
      </c>
      <c r="CJ27" s="43">
        <f t="shared" si="36"/>
        <v>0.75</v>
      </c>
      <c r="CK27" s="43">
        <f t="shared" si="37"/>
        <v>0.7833333333333333</v>
      </c>
      <c r="CL27" s="43">
        <f t="shared" si="38"/>
        <v>0.8166666666666667</v>
      </c>
      <c r="CM27" s="43">
        <f t="shared" si="39"/>
        <v>0.85</v>
      </c>
      <c r="CN27" s="43">
        <f t="shared" si="40"/>
        <v>0.8833333333333333</v>
      </c>
      <c r="CO27" s="43">
        <f t="shared" si="41"/>
        <v>0</v>
      </c>
      <c r="CP27" s="43">
        <f t="shared" si="42"/>
        <v>0.9166666666666666</v>
      </c>
      <c r="CQ27" s="43">
        <f t="shared" si="43"/>
        <v>0.95</v>
      </c>
      <c r="CR27" s="43">
        <f t="shared" si="44"/>
        <v>0.9833333333333333</v>
      </c>
      <c r="CS27" s="43">
        <f t="shared" si="45"/>
        <v>1</v>
      </c>
      <c r="CT27" s="241">
        <f t="shared" si="46"/>
        <v>0</v>
      </c>
      <c r="CU27" s="241">
        <f t="shared" si="47"/>
        <v>0</v>
      </c>
      <c r="CV27" s="241">
        <f t="shared" si="48"/>
        <v>0</v>
      </c>
      <c r="CX27" s="222">
        <f t="shared" si="24"/>
        <v>0</v>
      </c>
      <c r="CY27" s="300">
        <f aca="true" t="shared" si="49" ref="CY27:CY59">+M27+Q27+U27+Y27+AC27+AG27+AK27+AO27+AS27++AW27+BA27+BE27+BL27+BP27+BT27+BX27</f>
        <v>0</v>
      </c>
    </row>
    <row r="28" spans="1:103" ht="12.75" customHeight="1">
      <c r="A28" s="6"/>
      <c r="B28" s="3" t="s">
        <v>53</v>
      </c>
      <c r="C28" s="7">
        <v>30</v>
      </c>
      <c r="D28" s="37">
        <v>0</v>
      </c>
      <c r="E28" s="152"/>
      <c r="F28" s="153">
        <v>0</v>
      </c>
      <c r="G28" s="88">
        <v>0</v>
      </c>
      <c r="H28" s="89"/>
      <c r="I28" s="128"/>
      <c r="J28" s="89"/>
      <c r="K28" s="90">
        <v>0</v>
      </c>
      <c r="L28" s="91">
        <v>0</v>
      </c>
      <c r="M28" s="154"/>
      <c r="N28" s="92"/>
      <c r="O28" s="96">
        <v>0</v>
      </c>
      <c r="P28" s="94"/>
      <c r="Q28" s="95"/>
      <c r="R28" s="94"/>
      <c r="S28" s="155">
        <v>0</v>
      </c>
      <c r="T28" s="115"/>
      <c r="U28" s="155"/>
      <c r="V28" s="156"/>
      <c r="W28" s="58">
        <v>0</v>
      </c>
      <c r="X28" s="58">
        <v>0</v>
      </c>
      <c r="Y28" s="58"/>
      <c r="Z28" s="59"/>
      <c r="AA28" s="77">
        <v>0</v>
      </c>
      <c r="AB28" s="157">
        <v>0</v>
      </c>
      <c r="AC28" s="158"/>
      <c r="AD28" s="63"/>
      <c r="AE28" s="64">
        <v>0</v>
      </c>
      <c r="AF28" s="64">
        <v>0</v>
      </c>
      <c r="AG28" s="159"/>
      <c r="AH28" s="62"/>
      <c r="AI28" s="155">
        <v>0</v>
      </c>
      <c r="AJ28" s="155">
        <v>0</v>
      </c>
      <c r="AK28" s="155"/>
      <c r="AL28" s="156"/>
      <c r="AM28" s="49">
        <v>0</v>
      </c>
      <c r="AN28" s="49">
        <v>0</v>
      </c>
      <c r="AO28" s="49"/>
      <c r="AP28" s="50"/>
      <c r="AQ28" s="160">
        <v>0</v>
      </c>
      <c r="AR28" s="200">
        <v>0</v>
      </c>
      <c r="AS28" s="200"/>
      <c r="AT28" s="200"/>
      <c r="AU28" s="212">
        <v>0</v>
      </c>
      <c r="AV28" s="212">
        <v>0</v>
      </c>
      <c r="AW28" s="212"/>
      <c r="AX28" s="212"/>
      <c r="AY28" s="130">
        <v>21877.608</v>
      </c>
      <c r="AZ28" s="130">
        <v>0</v>
      </c>
      <c r="BA28" s="130"/>
      <c r="BB28" s="130"/>
      <c r="BC28" s="147"/>
      <c r="BD28" s="137"/>
      <c r="BE28" s="137"/>
      <c r="BF28" s="137"/>
      <c r="BG28" s="262"/>
      <c r="BH28" s="262"/>
      <c r="BI28" s="262"/>
      <c r="BJ28" s="228"/>
      <c r="BK28" s="228"/>
      <c r="BL28" s="228"/>
      <c r="BM28" s="228"/>
      <c r="BN28" s="235"/>
      <c r="BO28" s="235"/>
      <c r="BP28" s="235"/>
      <c r="BQ28" s="235"/>
      <c r="BR28" s="247"/>
      <c r="BS28" s="247"/>
      <c r="BT28" s="247"/>
      <c r="BU28" s="247"/>
      <c r="BV28" s="252"/>
      <c r="BW28" s="252"/>
      <c r="BX28" s="252"/>
      <c r="BY28" s="252"/>
      <c r="BZ28" s="26">
        <f t="shared" si="26"/>
        <v>0</v>
      </c>
      <c r="CA28" s="43">
        <f t="shared" si="27"/>
        <v>0</v>
      </c>
      <c r="CB28" s="43">
        <f t="shared" si="28"/>
        <v>0.4833333333333333</v>
      </c>
      <c r="CC28" s="43">
        <f t="shared" si="29"/>
        <v>0.5166666666666666</v>
      </c>
      <c r="CD28" s="43">
        <f t="shared" si="30"/>
        <v>0.55</v>
      </c>
      <c r="CE28" s="43">
        <f t="shared" si="31"/>
        <v>0.5833333333333333</v>
      </c>
      <c r="CF28" s="43">
        <f t="shared" si="32"/>
        <v>0.6166666666666667</v>
      </c>
      <c r="CG28" s="43">
        <f t="shared" si="33"/>
        <v>0.65</v>
      </c>
      <c r="CH28" s="43">
        <f t="shared" si="34"/>
        <v>0.6833333333333333</v>
      </c>
      <c r="CI28" s="43">
        <f t="shared" si="35"/>
        <v>0.7166666666666667</v>
      </c>
      <c r="CJ28" s="43">
        <f t="shared" si="36"/>
        <v>0.75</v>
      </c>
      <c r="CK28" s="43">
        <f t="shared" si="37"/>
        <v>0.7833333333333333</v>
      </c>
      <c r="CL28" s="43">
        <f t="shared" si="38"/>
        <v>0.8166666666666667</v>
      </c>
      <c r="CM28" s="43">
        <f t="shared" si="39"/>
        <v>0.85</v>
      </c>
      <c r="CN28" s="43">
        <f t="shared" si="40"/>
        <v>0.8833333333333333</v>
      </c>
      <c r="CO28" s="43">
        <f t="shared" si="41"/>
        <v>0</v>
      </c>
      <c r="CP28" s="43">
        <f t="shared" si="42"/>
        <v>0.9166666666666666</v>
      </c>
      <c r="CQ28" s="43">
        <f t="shared" si="43"/>
        <v>0.95</v>
      </c>
      <c r="CR28" s="43">
        <f t="shared" si="44"/>
        <v>0.9833333333333333</v>
      </c>
      <c r="CS28" s="43">
        <f t="shared" si="45"/>
        <v>1</v>
      </c>
      <c r="CT28" s="241">
        <f t="shared" si="46"/>
        <v>12610.54608680449</v>
      </c>
      <c r="CU28" s="241">
        <f t="shared" si="47"/>
        <v>0</v>
      </c>
      <c r="CV28" s="241">
        <f t="shared" si="48"/>
        <v>10718.964173783816</v>
      </c>
      <c r="CX28" s="222">
        <f t="shared" si="24"/>
        <v>12610.54608680449</v>
      </c>
      <c r="CY28" s="300">
        <f t="shared" si="49"/>
        <v>0</v>
      </c>
    </row>
    <row r="29" spans="1:103" ht="12.75" customHeight="1">
      <c r="A29" s="6"/>
      <c r="B29" s="3" t="s">
        <v>47</v>
      </c>
      <c r="C29" s="7">
        <v>30</v>
      </c>
      <c r="D29" s="37">
        <v>3799108.6462719133</v>
      </c>
      <c r="E29" s="152"/>
      <c r="F29" s="153">
        <v>2411549.812545392</v>
      </c>
      <c r="G29" s="88">
        <v>47185.65</v>
      </c>
      <c r="H29" s="89"/>
      <c r="I29" s="128"/>
      <c r="J29" s="89"/>
      <c r="K29" s="90">
        <v>121565.18</v>
      </c>
      <c r="L29" s="91">
        <v>42230</v>
      </c>
      <c r="M29" s="154"/>
      <c r="N29" s="92"/>
      <c r="O29" s="96">
        <v>114271.26085397454</v>
      </c>
      <c r="P29" s="94"/>
      <c r="Q29" s="95"/>
      <c r="R29" s="94"/>
      <c r="S29" s="155">
        <v>315516</v>
      </c>
      <c r="T29" s="115"/>
      <c r="U29" s="155"/>
      <c r="V29" s="156"/>
      <c r="W29" s="58">
        <v>246969.46</v>
      </c>
      <c r="X29" s="58">
        <v>0</v>
      </c>
      <c r="Y29" s="58"/>
      <c r="Z29" s="59"/>
      <c r="AA29" s="77">
        <v>746934.4</v>
      </c>
      <c r="AB29" s="157">
        <v>111277</v>
      </c>
      <c r="AC29" s="158"/>
      <c r="AD29" s="63"/>
      <c r="AE29" s="64">
        <v>819508.73</v>
      </c>
      <c r="AF29" s="64">
        <v>0</v>
      </c>
      <c r="AG29" s="159"/>
      <c r="AH29" s="62"/>
      <c r="AI29" s="155">
        <v>396123.05</v>
      </c>
      <c r="AJ29" s="155">
        <v>0</v>
      </c>
      <c r="AK29" s="155"/>
      <c r="AL29" s="156"/>
      <c r="AM29" s="49">
        <v>616394.63</v>
      </c>
      <c r="AN29" s="49">
        <v>0</v>
      </c>
      <c r="AO29" s="49"/>
      <c r="AP29" s="50"/>
      <c r="AQ29" s="160">
        <v>924534.3600000008</v>
      </c>
      <c r="AR29" s="200">
        <v>0</v>
      </c>
      <c r="AS29" s="200"/>
      <c r="AT29" s="200"/>
      <c r="AU29" s="212">
        <v>984613.0999999994</v>
      </c>
      <c r="AV29" s="212">
        <v>0</v>
      </c>
      <c r="AW29" s="212"/>
      <c r="AX29" s="212"/>
      <c r="AY29" s="130">
        <v>1229523.2699999996</v>
      </c>
      <c r="AZ29" s="130">
        <v>0</v>
      </c>
      <c r="BA29" s="130"/>
      <c r="BB29" s="130"/>
      <c r="BC29" s="147">
        <f>'[3]Resumen'!C28</f>
        <v>1413716.539999999</v>
      </c>
      <c r="BD29" s="137"/>
      <c r="BE29" s="137"/>
      <c r="BF29" s="137"/>
      <c r="BG29" s="262">
        <f>+BH29</f>
        <v>687191.7424723961</v>
      </c>
      <c r="BH29" s="262">
        <v>687191.7424723961</v>
      </c>
      <c r="BI29" s="262">
        <v>518227.84</v>
      </c>
      <c r="BJ29" s="228">
        <f>'[4]Resumen'!C28</f>
        <v>1731874.770000001</v>
      </c>
      <c r="BK29" s="228"/>
      <c r="BL29" s="228"/>
      <c r="BM29" s="228"/>
      <c r="BN29" s="235">
        <f>'[1]Resumen'!C28</f>
        <v>2005725.5200000007</v>
      </c>
      <c r="BO29" s="235"/>
      <c r="BP29" s="235"/>
      <c r="BQ29" s="235"/>
      <c r="BR29" s="247">
        <f>'[2]Resumen'!C28</f>
        <v>2393365.61</v>
      </c>
      <c r="BS29" s="247"/>
      <c r="BT29" s="247"/>
      <c r="BU29" s="247"/>
      <c r="BV29" s="252">
        <f>'[5]Resumen'!C28</f>
        <v>1204109.4556453044</v>
      </c>
      <c r="BW29" s="252"/>
      <c r="BX29" s="252"/>
      <c r="BY29" s="252"/>
      <c r="BZ29" s="26">
        <f t="shared" si="26"/>
        <v>1990.0430180109104</v>
      </c>
      <c r="CA29" s="43">
        <f t="shared" si="27"/>
        <v>0.08476726703034576</v>
      </c>
      <c r="CB29" s="43">
        <f t="shared" si="28"/>
        <v>0.4833333333333333</v>
      </c>
      <c r="CC29" s="43">
        <f t="shared" si="29"/>
        <v>0.5166666666666666</v>
      </c>
      <c r="CD29" s="43">
        <f t="shared" si="30"/>
        <v>0.55</v>
      </c>
      <c r="CE29" s="43">
        <f t="shared" si="31"/>
        <v>0.5833333333333333</v>
      </c>
      <c r="CF29" s="43">
        <f t="shared" si="32"/>
        <v>0.6166666666666667</v>
      </c>
      <c r="CG29" s="43">
        <f t="shared" si="33"/>
        <v>0.65</v>
      </c>
      <c r="CH29" s="43">
        <f t="shared" si="34"/>
        <v>0.6833333333333333</v>
      </c>
      <c r="CI29" s="43">
        <f t="shared" si="35"/>
        <v>0.7166666666666667</v>
      </c>
      <c r="CJ29" s="43">
        <f t="shared" si="36"/>
        <v>0.75</v>
      </c>
      <c r="CK29" s="43">
        <f t="shared" si="37"/>
        <v>0.7833333333333333</v>
      </c>
      <c r="CL29" s="43">
        <f t="shared" si="38"/>
        <v>0.8166666666666667</v>
      </c>
      <c r="CM29" s="43">
        <f t="shared" si="39"/>
        <v>0.85</v>
      </c>
      <c r="CN29" s="43">
        <f t="shared" si="40"/>
        <v>0.8833333333333333</v>
      </c>
      <c r="CO29" s="43">
        <f t="shared" si="41"/>
        <v>0.6541240791623977</v>
      </c>
      <c r="CP29" s="43">
        <f t="shared" si="42"/>
        <v>0.9166666666666666</v>
      </c>
      <c r="CQ29" s="43">
        <f t="shared" si="43"/>
        <v>0.95</v>
      </c>
      <c r="CR29" s="43">
        <f t="shared" si="44"/>
        <v>0.9833333333333333</v>
      </c>
      <c r="CS29" s="43">
        <f t="shared" si="45"/>
        <v>1</v>
      </c>
      <c r="CT29" s="241">
        <f t="shared" si="46"/>
        <v>16270202.92495098</v>
      </c>
      <c r="CU29" s="241">
        <f t="shared" si="47"/>
        <v>0</v>
      </c>
      <c r="CV29" s="241">
        <f t="shared" si="48"/>
        <v>10317193.639427818</v>
      </c>
      <c r="CX29" s="222">
        <f t="shared" si="24"/>
        <v>16270202.92495098</v>
      </c>
      <c r="CY29" s="300">
        <f t="shared" si="49"/>
        <v>0</v>
      </c>
    </row>
    <row r="30" spans="1:103" ht="12.75" customHeight="1">
      <c r="A30" s="6"/>
      <c r="B30" s="3" t="s">
        <v>48</v>
      </c>
      <c r="C30" s="7">
        <v>30</v>
      </c>
      <c r="D30" s="37">
        <v>3801860.6462719133</v>
      </c>
      <c r="E30" s="152"/>
      <c r="F30" s="153">
        <v>2413152.219585392</v>
      </c>
      <c r="G30" s="88">
        <v>86766.88799999999</v>
      </c>
      <c r="H30" s="89"/>
      <c r="I30" s="128"/>
      <c r="J30" s="89"/>
      <c r="K30" s="90">
        <v>135558.54513805523</v>
      </c>
      <c r="L30" s="91">
        <v>0</v>
      </c>
      <c r="M30" s="154"/>
      <c r="N30" s="92"/>
      <c r="O30" s="96">
        <v>115214.17914602546</v>
      </c>
      <c r="P30" s="94"/>
      <c r="Q30" s="95"/>
      <c r="R30" s="94"/>
      <c r="S30" s="155">
        <v>115420</v>
      </c>
      <c r="T30" s="115"/>
      <c r="U30" s="155"/>
      <c r="V30" s="156"/>
      <c r="W30" s="58">
        <v>129961</v>
      </c>
      <c r="X30" s="58">
        <v>0</v>
      </c>
      <c r="Y30" s="58"/>
      <c r="Z30" s="59"/>
      <c r="AA30" s="77">
        <v>333192</v>
      </c>
      <c r="AB30" s="157">
        <v>0</v>
      </c>
      <c r="AC30" s="158"/>
      <c r="AD30" s="63"/>
      <c r="AE30" s="64">
        <v>515266.79</v>
      </c>
      <c r="AF30" s="64">
        <v>0</v>
      </c>
      <c r="AG30" s="159"/>
      <c r="AH30" s="62"/>
      <c r="AI30" s="155">
        <v>330540.91</v>
      </c>
      <c r="AJ30" s="155">
        <v>0</v>
      </c>
      <c r="AK30" s="155"/>
      <c r="AL30" s="156"/>
      <c r="AM30" s="49">
        <v>462363.1900000002</v>
      </c>
      <c r="AN30" s="49">
        <v>0</v>
      </c>
      <c r="AO30" s="49"/>
      <c r="AP30" s="50"/>
      <c r="AQ30" s="160">
        <v>804704.2199999999</v>
      </c>
      <c r="AR30" s="200">
        <v>0</v>
      </c>
      <c r="AS30" s="200"/>
      <c r="AT30" s="200"/>
      <c r="AU30" s="212">
        <v>708124.1399999999</v>
      </c>
      <c r="AV30" s="212">
        <v>0</v>
      </c>
      <c r="AW30" s="212"/>
      <c r="AX30" s="212"/>
      <c r="AY30" s="130">
        <v>950598.1299999984</v>
      </c>
      <c r="AZ30" s="130">
        <v>0</v>
      </c>
      <c r="BA30" s="130"/>
      <c r="BB30" s="130"/>
      <c r="BC30" s="147">
        <f>'[3]Resumen'!C29</f>
        <v>542518.8199999997</v>
      </c>
      <c r="BD30" s="137"/>
      <c r="BE30" s="137"/>
      <c r="BF30" s="137"/>
      <c r="BG30" s="262"/>
      <c r="BH30" s="262"/>
      <c r="BI30" s="262"/>
      <c r="BJ30" s="228">
        <f>'[4]Resumen'!C29</f>
        <v>1106379.0500000003</v>
      </c>
      <c r="BK30" s="228"/>
      <c r="BL30" s="228"/>
      <c r="BM30" s="228"/>
      <c r="BN30" s="235">
        <f>'[1]Resumen'!C29</f>
        <v>992356.56</v>
      </c>
      <c r="BO30" s="235"/>
      <c r="BP30" s="235"/>
      <c r="BQ30" s="235"/>
      <c r="BR30" s="247">
        <f>'[2]Resumen'!C29</f>
        <v>1164492.07</v>
      </c>
      <c r="BS30" s="247"/>
      <c r="BT30" s="247"/>
      <c r="BU30" s="247"/>
      <c r="BV30" s="252">
        <f>'[5]Resumen'!C29</f>
        <v>579186.7613061039</v>
      </c>
      <c r="BW30" s="252"/>
      <c r="BX30" s="252"/>
      <c r="BY30" s="252"/>
      <c r="BZ30" s="26">
        <f t="shared" si="26"/>
        <v>1990.0418779969095</v>
      </c>
      <c r="CA30" s="43">
        <f t="shared" si="27"/>
        <v>0.0847292665636511</v>
      </c>
      <c r="CB30" s="43">
        <f t="shared" si="28"/>
        <v>0.4833333333333333</v>
      </c>
      <c r="CC30" s="43">
        <f t="shared" si="29"/>
        <v>0.5166666666666666</v>
      </c>
      <c r="CD30" s="43">
        <f t="shared" si="30"/>
        <v>0.55</v>
      </c>
      <c r="CE30" s="43">
        <f t="shared" si="31"/>
        <v>0.5833333333333333</v>
      </c>
      <c r="CF30" s="43">
        <f t="shared" si="32"/>
        <v>0.6166666666666667</v>
      </c>
      <c r="CG30" s="43">
        <f t="shared" si="33"/>
        <v>0.65</v>
      </c>
      <c r="CH30" s="43">
        <f t="shared" si="34"/>
        <v>0.6833333333333333</v>
      </c>
      <c r="CI30" s="43">
        <f t="shared" si="35"/>
        <v>0.7166666666666667</v>
      </c>
      <c r="CJ30" s="43">
        <f t="shared" si="36"/>
        <v>0.75</v>
      </c>
      <c r="CK30" s="43">
        <f t="shared" si="37"/>
        <v>0.7833333333333333</v>
      </c>
      <c r="CL30" s="43">
        <f t="shared" si="38"/>
        <v>0.8166666666666667</v>
      </c>
      <c r="CM30" s="43">
        <f t="shared" si="39"/>
        <v>0.85</v>
      </c>
      <c r="CN30" s="43">
        <f t="shared" si="40"/>
        <v>0.8833333333333333</v>
      </c>
      <c r="CO30" s="43">
        <f t="shared" si="41"/>
        <v>0</v>
      </c>
      <c r="CP30" s="43">
        <f t="shared" si="42"/>
        <v>0.9166666666666666</v>
      </c>
      <c r="CQ30" s="43">
        <f t="shared" si="43"/>
        <v>0.95</v>
      </c>
      <c r="CR30" s="43">
        <f t="shared" si="44"/>
        <v>0.9833333333333333</v>
      </c>
      <c r="CS30" s="43">
        <f t="shared" si="45"/>
        <v>1</v>
      </c>
      <c r="CT30" s="241">
        <f t="shared" si="46"/>
        <v>10735646.113489246</v>
      </c>
      <c r="CU30" s="241">
        <f t="shared" si="47"/>
        <v>0</v>
      </c>
      <c r="CV30" s="241">
        <f t="shared" si="48"/>
        <v>6136427.406213865</v>
      </c>
      <c r="CX30" s="222">
        <f t="shared" si="24"/>
        <v>10735646.113489246</v>
      </c>
      <c r="CY30" s="300">
        <f t="shared" si="49"/>
        <v>0</v>
      </c>
    </row>
    <row r="31" spans="1:103" ht="12.75" customHeight="1">
      <c r="A31" s="6"/>
      <c r="B31" s="3" t="s">
        <v>49</v>
      </c>
      <c r="C31" s="7">
        <v>30</v>
      </c>
      <c r="D31" s="37">
        <v>0</v>
      </c>
      <c r="E31" s="152"/>
      <c r="F31" s="153">
        <v>0</v>
      </c>
      <c r="G31" s="88">
        <v>0</v>
      </c>
      <c r="H31" s="89"/>
      <c r="I31" s="128"/>
      <c r="J31" s="89"/>
      <c r="K31" s="90">
        <v>0</v>
      </c>
      <c r="L31" s="91">
        <v>0</v>
      </c>
      <c r="M31" s="154"/>
      <c r="N31" s="92"/>
      <c r="O31" s="96">
        <v>0</v>
      </c>
      <c r="P31" s="94"/>
      <c r="Q31" s="95"/>
      <c r="R31" s="94"/>
      <c r="S31" s="155">
        <v>0</v>
      </c>
      <c r="T31" s="115"/>
      <c r="U31" s="155"/>
      <c r="V31" s="156"/>
      <c r="W31" s="58">
        <v>0</v>
      </c>
      <c r="X31" s="58">
        <v>0</v>
      </c>
      <c r="Y31" s="58"/>
      <c r="Z31" s="59"/>
      <c r="AA31" s="77">
        <v>0</v>
      </c>
      <c r="AB31" s="157">
        <v>0</v>
      </c>
      <c r="AC31" s="158"/>
      <c r="AD31" s="63"/>
      <c r="AE31" s="64">
        <v>0</v>
      </c>
      <c r="AF31" s="64">
        <v>0</v>
      </c>
      <c r="AG31" s="159"/>
      <c r="AH31" s="62"/>
      <c r="AI31" s="155">
        <v>0</v>
      </c>
      <c r="AJ31" s="155">
        <v>0</v>
      </c>
      <c r="AK31" s="155"/>
      <c r="AL31" s="156"/>
      <c r="AM31" s="49">
        <v>0</v>
      </c>
      <c r="AN31" s="49">
        <v>0</v>
      </c>
      <c r="AO31" s="49"/>
      <c r="AP31" s="53"/>
      <c r="AQ31" s="160">
        <v>0</v>
      </c>
      <c r="AR31" s="200">
        <v>0</v>
      </c>
      <c r="AS31" s="200"/>
      <c r="AT31" s="200"/>
      <c r="AU31" s="212">
        <v>0</v>
      </c>
      <c r="AV31" s="212">
        <v>0</v>
      </c>
      <c r="AW31" s="212"/>
      <c r="AX31" s="212"/>
      <c r="AY31" s="130">
        <v>0</v>
      </c>
      <c r="AZ31" s="130">
        <v>0</v>
      </c>
      <c r="BA31" s="130"/>
      <c r="BB31" s="130"/>
      <c r="BC31" s="147">
        <f>'[3]Resumen'!C30</f>
        <v>103431.25</v>
      </c>
      <c r="BD31" s="137"/>
      <c r="BE31" s="137"/>
      <c r="BF31" s="137"/>
      <c r="BG31" s="262"/>
      <c r="BH31" s="262"/>
      <c r="BI31" s="262"/>
      <c r="BJ31" s="228">
        <f>'[4]Resumen'!C30</f>
        <v>200492.75999999998</v>
      </c>
      <c r="BK31" s="228"/>
      <c r="BL31" s="228"/>
      <c r="BM31" s="228"/>
      <c r="BN31" s="235">
        <f>'[1]Resumen'!C30</f>
        <v>245725.62999999998</v>
      </c>
      <c r="BO31" s="235"/>
      <c r="BP31" s="235"/>
      <c r="BQ31" s="235"/>
      <c r="BR31" s="247">
        <f>'[2]Resumen'!C30</f>
        <v>204223.86999999997</v>
      </c>
      <c r="BS31" s="247"/>
      <c r="BT31" s="247"/>
      <c r="BU31" s="247"/>
      <c r="BV31" s="252">
        <f>'[5]Resumen'!C30</f>
        <v>0</v>
      </c>
      <c r="BW31" s="252"/>
      <c r="BX31" s="252"/>
      <c r="BY31" s="252"/>
      <c r="BZ31" s="26">
        <f t="shared" si="26"/>
        <v>0</v>
      </c>
      <c r="CA31" s="43">
        <f t="shared" si="27"/>
        <v>0</v>
      </c>
      <c r="CB31" s="43">
        <f t="shared" si="28"/>
        <v>0.4833333333333333</v>
      </c>
      <c r="CC31" s="43">
        <f t="shared" si="29"/>
        <v>0.5166666666666666</v>
      </c>
      <c r="CD31" s="43">
        <f t="shared" si="30"/>
        <v>0.55</v>
      </c>
      <c r="CE31" s="43">
        <f t="shared" si="31"/>
        <v>0.5833333333333333</v>
      </c>
      <c r="CF31" s="43">
        <f t="shared" si="32"/>
        <v>0.6166666666666667</v>
      </c>
      <c r="CG31" s="43">
        <f t="shared" si="33"/>
        <v>0.65</v>
      </c>
      <c r="CH31" s="43">
        <f t="shared" si="34"/>
        <v>0.6833333333333333</v>
      </c>
      <c r="CI31" s="43">
        <f t="shared" si="35"/>
        <v>0.7166666666666667</v>
      </c>
      <c r="CJ31" s="43">
        <f t="shared" si="36"/>
        <v>0.75</v>
      </c>
      <c r="CK31" s="43">
        <f t="shared" si="37"/>
        <v>0.7833333333333333</v>
      </c>
      <c r="CL31" s="43">
        <f t="shared" si="38"/>
        <v>0.8166666666666667</v>
      </c>
      <c r="CM31" s="43">
        <f t="shared" si="39"/>
        <v>0.85</v>
      </c>
      <c r="CN31" s="43">
        <f t="shared" si="40"/>
        <v>0.8833333333333333</v>
      </c>
      <c r="CO31" s="43">
        <f t="shared" si="41"/>
        <v>0</v>
      </c>
      <c r="CP31" s="43">
        <f t="shared" si="42"/>
        <v>0.9166666666666666</v>
      </c>
      <c r="CQ31" s="43">
        <f t="shared" si="43"/>
        <v>0.95</v>
      </c>
      <c r="CR31" s="43">
        <f t="shared" si="44"/>
        <v>0.9833333333333333</v>
      </c>
      <c r="CS31" s="43">
        <f t="shared" si="45"/>
        <v>1</v>
      </c>
      <c r="CT31" s="241">
        <f t="shared" si="46"/>
        <v>569798.447627353</v>
      </c>
      <c r="CU31" s="241">
        <f t="shared" si="47"/>
        <v>0</v>
      </c>
      <c r="CV31" s="241">
        <f t="shared" si="48"/>
        <v>537241.9495245764</v>
      </c>
      <c r="CX31" s="222">
        <f t="shared" si="24"/>
        <v>569798.447627353</v>
      </c>
      <c r="CY31" s="300">
        <f t="shared" si="49"/>
        <v>0</v>
      </c>
    </row>
    <row r="32" spans="1:103" ht="12.75" customHeight="1">
      <c r="A32" s="6"/>
      <c r="B32" s="4" t="s">
        <v>29</v>
      </c>
      <c r="C32" s="15"/>
      <c r="D32" s="78">
        <v>0</v>
      </c>
      <c r="E32" s="110"/>
      <c r="F32" s="78">
        <v>0</v>
      </c>
      <c r="G32" s="105"/>
      <c r="H32" s="105"/>
      <c r="I32" s="105"/>
      <c r="J32" s="105"/>
      <c r="K32" s="106"/>
      <c r="L32" s="107">
        <v>0</v>
      </c>
      <c r="M32" s="107"/>
      <c r="N32" s="106"/>
      <c r="O32" s="108"/>
      <c r="P32" s="108"/>
      <c r="Q32" s="108"/>
      <c r="R32" s="108"/>
      <c r="S32" s="169"/>
      <c r="T32" s="169"/>
      <c r="U32" s="170"/>
      <c r="V32" s="171"/>
      <c r="W32" s="75"/>
      <c r="X32" s="74"/>
      <c r="Y32" s="75"/>
      <c r="Z32" s="74"/>
      <c r="AA32" s="76"/>
      <c r="AB32" s="76"/>
      <c r="AC32" s="172"/>
      <c r="AD32" s="76"/>
      <c r="AE32" s="50"/>
      <c r="AF32" s="50"/>
      <c r="AG32" s="53"/>
      <c r="AH32" s="50"/>
      <c r="AI32" s="170"/>
      <c r="AJ32" s="171"/>
      <c r="AK32" s="171"/>
      <c r="AL32" s="171"/>
      <c r="AM32" s="192">
        <v>0</v>
      </c>
      <c r="AN32" s="86">
        <v>0</v>
      </c>
      <c r="AO32" s="86"/>
      <c r="AP32" s="87"/>
      <c r="AQ32" s="209">
        <v>0</v>
      </c>
      <c r="AR32" s="204">
        <v>0</v>
      </c>
      <c r="AS32" s="204"/>
      <c r="AT32" s="204"/>
      <c r="AU32" s="220">
        <v>0</v>
      </c>
      <c r="AV32" s="216">
        <v>0</v>
      </c>
      <c r="AW32" s="216"/>
      <c r="AX32" s="221"/>
      <c r="AY32" s="129">
        <v>0</v>
      </c>
      <c r="AZ32" s="129">
        <v>0</v>
      </c>
      <c r="BA32" s="129"/>
      <c r="BB32" s="129"/>
      <c r="BC32" s="148"/>
      <c r="BD32" s="144"/>
      <c r="BE32" s="144"/>
      <c r="BF32" s="144"/>
      <c r="BG32" s="262"/>
      <c r="BH32" s="262"/>
      <c r="BI32" s="262"/>
      <c r="BJ32" s="228"/>
      <c r="BK32" s="228"/>
      <c r="BL32" s="228"/>
      <c r="BM32" s="228"/>
      <c r="BN32" s="235"/>
      <c r="BO32" s="235"/>
      <c r="BP32" s="235"/>
      <c r="BQ32" s="235"/>
      <c r="BR32" s="247"/>
      <c r="BS32" s="247"/>
      <c r="BT32" s="247"/>
      <c r="BU32" s="247"/>
      <c r="BV32" s="252"/>
      <c r="BW32" s="252"/>
      <c r="BX32" s="252"/>
      <c r="BY32" s="252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243"/>
      <c r="CU32" s="243"/>
      <c r="CV32" s="243"/>
      <c r="CX32" s="222">
        <f t="shared" si="24"/>
        <v>0</v>
      </c>
      <c r="CY32" s="300">
        <f t="shared" si="49"/>
        <v>0</v>
      </c>
    </row>
    <row r="33" spans="1:103" ht="12.75" customHeight="1">
      <c r="A33" s="6"/>
      <c r="B33" s="3" t="s">
        <v>30</v>
      </c>
      <c r="C33" s="7">
        <v>30</v>
      </c>
      <c r="D33" s="37">
        <v>0</v>
      </c>
      <c r="E33" s="152"/>
      <c r="F33" s="153">
        <v>0</v>
      </c>
      <c r="G33" s="88">
        <v>357372.88</v>
      </c>
      <c r="H33" s="89"/>
      <c r="I33" s="128"/>
      <c r="J33" s="89"/>
      <c r="K33" s="90">
        <v>543253.56</v>
      </c>
      <c r="L33" s="91">
        <v>0</v>
      </c>
      <c r="M33" s="154"/>
      <c r="N33" s="92"/>
      <c r="O33" s="96">
        <v>737930</v>
      </c>
      <c r="P33" s="94"/>
      <c r="Q33" s="95"/>
      <c r="R33" s="94"/>
      <c r="S33" s="155">
        <v>616404</v>
      </c>
      <c r="T33" s="115"/>
      <c r="U33" s="155"/>
      <c r="V33" s="156"/>
      <c r="W33" s="58">
        <v>908729</v>
      </c>
      <c r="X33" s="58">
        <v>0</v>
      </c>
      <c r="Y33" s="58"/>
      <c r="Z33" s="59"/>
      <c r="AA33" s="77">
        <v>1034380.58</v>
      </c>
      <c r="AB33" s="157">
        <v>55639</v>
      </c>
      <c r="AC33" s="158"/>
      <c r="AD33" s="63"/>
      <c r="AE33" s="64">
        <v>1297534</v>
      </c>
      <c r="AF33" s="64">
        <v>0</v>
      </c>
      <c r="AG33" s="159"/>
      <c r="AH33" s="62"/>
      <c r="AI33" s="155">
        <v>1402601.7</v>
      </c>
      <c r="AJ33" s="155">
        <v>0</v>
      </c>
      <c r="AK33" s="155"/>
      <c r="AL33" s="156"/>
      <c r="AM33" s="49">
        <v>1130909.5199999993</v>
      </c>
      <c r="AN33" s="49">
        <v>0</v>
      </c>
      <c r="AO33" s="49"/>
      <c r="AP33" s="50"/>
      <c r="AQ33" s="160">
        <v>1272704.240000002</v>
      </c>
      <c r="AR33" s="200">
        <v>0</v>
      </c>
      <c r="AS33" s="200"/>
      <c r="AT33" s="200"/>
      <c r="AU33" s="212">
        <v>1171005.9999999995</v>
      </c>
      <c r="AV33" s="212">
        <v>0</v>
      </c>
      <c r="AW33" s="212"/>
      <c r="AX33" s="212"/>
      <c r="AY33" s="130">
        <v>1787672.0399999998</v>
      </c>
      <c r="AZ33" s="130">
        <v>0</v>
      </c>
      <c r="BA33" s="130"/>
      <c r="BB33" s="130"/>
      <c r="BC33" s="147">
        <f>'[3]Resumen'!C32</f>
        <v>1674946.8199999996</v>
      </c>
      <c r="BD33" s="137"/>
      <c r="BE33" s="137"/>
      <c r="BF33" s="137"/>
      <c r="BG33" s="262">
        <f>+BH33</f>
        <v>260770.20404708656</v>
      </c>
      <c r="BH33" s="262">
        <v>260770.20404708656</v>
      </c>
      <c r="BI33" s="262">
        <f>0.6*327755.15</f>
        <v>196653.09</v>
      </c>
      <c r="BJ33" s="228">
        <f>'[4]Resumen'!C32</f>
        <v>2241612.7600000002</v>
      </c>
      <c r="BK33" s="228"/>
      <c r="BL33" s="228"/>
      <c r="BM33" s="228"/>
      <c r="BN33" s="235">
        <f>'[1]Resumen'!C32</f>
        <v>2116636.4599999953</v>
      </c>
      <c r="BO33" s="235"/>
      <c r="BP33" s="235"/>
      <c r="BQ33" s="235"/>
      <c r="BR33" s="247">
        <f>'[2]Resumen'!C32</f>
        <v>2073343.0499999984</v>
      </c>
      <c r="BS33" s="247">
        <f>'[2]Resumen'!F32</f>
        <v>7541.66</v>
      </c>
      <c r="BT33" s="247"/>
      <c r="BU33" s="247"/>
      <c r="BV33" s="252">
        <f>'[5]Resumen'!C32</f>
        <v>1361318.5811391082</v>
      </c>
      <c r="BW33" s="252"/>
      <c r="BX33" s="252"/>
      <c r="BY33" s="252"/>
      <c r="BZ33" s="26">
        <f>IF(D33=0,0,2001-(D33-F33)*C33/D33)</f>
        <v>0</v>
      </c>
      <c r="CA33" s="43">
        <f>IF((1-($CT$2-$BZ33)/$C33)&gt;0,(1-($CT$2-$BZ33)/$C33),0)</f>
        <v>0</v>
      </c>
      <c r="CB33" s="43">
        <f>IF((1-($CT$2-G$2)/$C33)&gt;0,(1-($CT$2-G$2)/$C33),0)</f>
        <v>0.4833333333333333</v>
      </c>
      <c r="CC33" s="43">
        <f>IF((1-($CT$2-K$2)/$C33)&gt;0,(1-($CT$2-K$2)/$C33),0)</f>
        <v>0.5166666666666666</v>
      </c>
      <c r="CD33" s="43">
        <f>IF((1-($CT$2-O$2)/$C33)&gt;0,(1-($CT$2-O$2)/$C33),0)</f>
        <v>0.55</v>
      </c>
      <c r="CE33" s="43">
        <f>IF((1-($CT$2-S$2)/$C33)&gt;0,(1-($CT$2-S$2)/$C33),0)</f>
        <v>0.5833333333333333</v>
      </c>
      <c r="CF33" s="43">
        <f>IF((1-($CT$2-W$2)/$C33)&gt;0,(1-($CT$2-W$2)/$C33),0)</f>
        <v>0.6166666666666667</v>
      </c>
      <c r="CG33" s="43">
        <f>IF((1-($CT$2-AA$2)/$C33)&gt;0,(1-($CT$2-AA$2)/$C33),0)</f>
        <v>0.65</v>
      </c>
      <c r="CH33" s="43">
        <f>IF((1-($CT$2-AE$2)/$C33)&gt;0,(1-($CT$2-AE$2)/$C33),0)</f>
        <v>0.6833333333333333</v>
      </c>
      <c r="CI33" s="43">
        <f>IF((1-($CT$2-AI$2)/$C33)&gt;0,(1-($CT$2-AI$2)/$C33),0)</f>
        <v>0.7166666666666667</v>
      </c>
      <c r="CJ33" s="43">
        <f>IF((1-($CT$2-AM$2)/$C33)&gt;0,(1-($CT$2-AM$2)/$C33),0)</f>
        <v>0.75</v>
      </c>
      <c r="CK33" s="43">
        <f>IF((1-($CT$2-AQ$2)/$C33)&gt;0,(1-($CT$2-AQ$2)/$C33),0)</f>
        <v>0.7833333333333333</v>
      </c>
      <c r="CL33" s="43">
        <f>IF((1-($CT$2-AU$2)/$C33)&gt;0,(1-($CT$2-AU$2)/$C33),0)</f>
        <v>0.8166666666666667</v>
      </c>
      <c r="CM33" s="43">
        <f>IF((1-($CT$2-AY$2)/$C33)&gt;0,(1-($CT$2-AY$2)/$C33),0)</f>
        <v>0.85</v>
      </c>
      <c r="CN33" s="43">
        <f>IF((1-($CT$2-BC$2)/$C33)&gt;0,(1-($CT$2-BC$2)/$C33),0)</f>
        <v>0.8833333333333333</v>
      </c>
      <c r="CO33" s="43">
        <f>IF(BG33=0,0,1-($CT$2-(2014.5-(BG33-BI33)*C33/BG33))/C33)</f>
        <v>0.6541240791623977</v>
      </c>
      <c r="CP33" s="43">
        <f>IF((1-($CT$2-BJ$2)/$C33)&gt;0,(1-($CT$2-BJ$2)/$C33),0)</f>
        <v>0.9166666666666666</v>
      </c>
      <c r="CQ33" s="43">
        <f>IF((1-($CT$2-BN$2)/$C33)&gt;0,(1-($CT$2-BN$2)/$C33),0)</f>
        <v>0.95</v>
      </c>
      <c r="CR33" s="43">
        <f>IF((1-($CT$2-BR$2)/$C33)&gt;0,(1-($CT$2-BR$2)/$C33),0)</f>
        <v>0.9833333333333333</v>
      </c>
      <c r="CS33" s="43">
        <f>IF((1-($CT$2-BV$2)/$C33)&gt;0,(1-($CT$2-BV$2)/$C33),0)</f>
        <v>1</v>
      </c>
      <c r="CT33" s="241">
        <f>+D33-E33+(G33-I33)*G$61+(K33-M33)*K$61+(O33-Q33)*O$61+(S33-U33)*S$61+(W33-Y33)*W$61+(AA33-AC33)*AA$61+(AE33-AG33)*AE$61+(AI33-AK33)*AI$61+(AM33-AO33)*AM$61+(AQ33-AS33)*$AQ$61+(AU33-AW33)*$AU$61+(AY33-BA33)*$AY$61+(BC33-BE33)*$BC$61+(BJ33-BL33)*$BJ$61+BG33+(BN33-BP33)*$BN$61+(BR33-BT33)*$BR$61+(BV33-BX33)*$BV$61</f>
        <v>17156814.702864725</v>
      </c>
      <c r="CU33" s="241">
        <f>IF(CA33=0,D33-E33,0)+IF(CB33=0,(G33-I33)*G$61,0)+IF(CC33=0,(K33-M33)*K$61,0)+IF(CD33=0,(O33-Q33)*O$61,0)+IF(CE33=0,(S33-U33)*S$61,0)+IF(CF33=0,(W33-Y33)*W$61,0)+IF(CG33=0,(AA33-AC33)*AA$61,0)+IF(CH33=0,(AE33-AG33)*AE$61,0)+IF(CI33=0,(AI33-AK33)*AI$61,0)+IF(CJ33=0,(AM33-AO33)*AM$61,0)+IF(CK33=0,(AQ33-AS33)*$AQ$61,0)+IF(CL33=0,(AU33-AW33)*$AU$61,0)+IF(CM33=0,(AY33-BA33)*$AY$61,0)++IF(CN33=0,(BC33-BE33)*$BC$61,0)+IF(CP33=0,(BJ33-BL33)*$BJ$61,0)+IF(CO33=0,BG33,0)+IF(CQ33=0,(BN33-BP33)*$BN$61,0)+IF(CR33=0,(BR33-BT33)*$BR$61,0)+IF(CS33=0,(BV33-BX33)*$BV$61,0)</f>
        <v>0</v>
      </c>
      <c r="CV33" s="241">
        <f>(D33-E33)*CA33+((G33-H33-(I33-J33))*G$61)*CB33+((K33-L33-(M33-N33))*K$61)*CC33+((O33-P33-(Q33-R33))*O$61)*CD33+((S33-T33-(U33-V33))*S$61)*CE33+((W33-X33-(Y33-Z33))*W$61)*CF33+((AA33-AB33-(AC33-AD33))*AA$61)*CG33+((AE33-AF33-(AG33-AH33))*AE$61)*CH33+((AI33-AJ33-(AK33-AL33))*AI$61)*CI33+((AM33-AN33-(AO33-AP33))*$AM$61)*CJ33+((AQ33-AR33-(AS33-AT33))*$AQ$61)*CK33+((AU33-AV33-(AW33-AX33))*$AU$61)*CL33+((AY33-AZ33-(BA33-BB33))*$AY$61)*CM33+((BC33-BD33-(BE33-BF33))*$BC$61)*CN33+((BJ33-BK33-(BL33-BM33))*$BJ$61)*CP33+(BG33-BH33)*CO33+((BN33-BO33-(BP33-BQ33))*$BN$61)*CQ33+((BR33-BS33-(BT33-BU33))*$BR$61)*CR33+((BV33-BW33-(BX33-BY33))*$BV$61)*CS33</f>
        <v>13529848.270602573</v>
      </c>
      <c r="CX33" s="222">
        <f t="shared" si="24"/>
        <v>17156814.702864725</v>
      </c>
      <c r="CY33" s="300">
        <f t="shared" si="49"/>
        <v>0</v>
      </c>
    </row>
    <row r="34" spans="1:103" ht="12.75" customHeight="1">
      <c r="A34" s="6"/>
      <c r="B34" s="3" t="s">
        <v>31</v>
      </c>
      <c r="C34" s="7">
        <v>30</v>
      </c>
      <c r="D34" s="37">
        <v>0</v>
      </c>
      <c r="E34" s="152"/>
      <c r="F34" s="153">
        <v>0</v>
      </c>
      <c r="G34" s="88">
        <v>20855.34</v>
      </c>
      <c r="H34" s="89"/>
      <c r="I34" s="128"/>
      <c r="J34" s="89"/>
      <c r="K34" s="90">
        <v>31716.79</v>
      </c>
      <c r="L34" s="91">
        <v>0</v>
      </c>
      <c r="M34" s="154"/>
      <c r="N34" s="92"/>
      <c r="O34" s="96">
        <v>45392.1</v>
      </c>
      <c r="P34" s="94"/>
      <c r="Q34" s="95"/>
      <c r="R34" s="94"/>
      <c r="S34" s="155">
        <v>55532</v>
      </c>
      <c r="T34" s="115"/>
      <c r="U34" s="155"/>
      <c r="V34" s="156"/>
      <c r="W34" s="58">
        <v>21527.58</v>
      </c>
      <c r="X34" s="58">
        <v>0</v>
      </c>
      <c r="Y34" s="58"/>
      <c r="Z34" s="59"/>
      <c r="AA34" s="77">
        <v>69879.69</v>
      </c>
      <c r="AB34" s="157">
        <v>0</v>
      </c>
      <c r="AC34" s="158"/>
      <c r="AD34" s="63"/>
      <c r="AE34" s="64">
        <v>167603.6</v>
      </c>
      <c r="AF34" s="64">
        <v>0</v>
      </c>
      <c r="AG34" s="159"/>
      <c r="AH34" s="62"/>
      <c r="AI34" s="155">
        <v>114363.29</v>
      </c>
      <c r="AJ34" s="155">
        <v>0</v>
      </c>
      <c r="AK34" s="155"/>
      <c r="AL34" s="156"/>
      <c r="AM34" s="49">
        <v>128319.80999999997</v>
      </c>
      <c r="AN34" s="49">
        <v>0</v>
      </c>
      <c r="AO34" s="49"/>
      <c r="AP34" s="50"/>
      <c r="AQ34" s="160">
        <v>45878.89</v>
      </c>
      <c r="AR34" s="200">
        <v>0</v>
      </c>
      <c r="AS34" s="200"/>
      <c r="AT34" s="200"/>
      <c r="AU34" s="212">
        <v>78988.76999999999</v>
      </c>
      <c r="AV34" s="212">
        <v>0</v>
      </c>
      <c r="AW34" s="212"/>
      <c r="AX34" s="212"/>
      <c r="AY34" s="130">
        <v>165321.32</v>
      </c>
      <c r="AZ34" s="130">
        <v>0</v>
      </c>
      <c r="BA34" s="130"/>
      <c r="BB34" s="130"/>
      <c r="BC34" s="147">
        <f>'[3]Resumen'!C33</f>
        <v>329359.54</v>
      </c>
      <c r="BD34" s="137"/>
      <c r="BE34" s="137"/>
      <c r="BF34" s="137"/>
      <c r="BG34" s="262"/>
      <c r="BH34" s="262"/>
      <c r="BI34" s="262"/>
      <c r="BJ34" s="228">
        <f>'[4]Resumen'!C33</f>
        <v>502319.06999999995</v>
      </c>
      <c r="BK34" s="228"/>
      <c r="BL34" s="228"/>
      <c r="BM34" s="228"/>
      <c r="BN34" s="235">
        <f>'[1]Resumen'!C33</f>
        <v>584095.5200000001</v>
      </c>
      <c r="BO34" s="235"/>
      <c r="BP34" s="235"/>
      <c r="BQ34" s="235"/>
      <c r="BR34" s="247">
        <f>'[2]Resumen'!C33</f>
        <v>1656958.05</v>
      </c>
      <c r="BS34" s="247">
        <f>'[2]Resumen'!F33</f>
        <v>7315.610000000001</v>
      </c>
      <c r="BT34" s="247"/>
      <c r="BU34" s="247"/>
      <c r="BV34" s="252">
        <f>'[5]Resumen'!C33</f>
        <v>311057.6805258072</v>
      </c>
      <c r="BW34" s="252"/>
      <c r="BX34" s="252"/>
      <c r="BY34" s="252"/>
      <c r="BZ34" s="26">
        <f>IF(D34=0,0,2001-(D34-F34)*C34/D34)</f>
        <v>0</v>
      </c>
      <c r="CA34" s="43">
        <f>IF((1-($CT$2-$BZ34)/$C34)&gt;0,(1-($CT$2-$BZ34)/$C34),0)</f>
        <v>0</v>
      </c>
      <c r="CB34" s="43">
        <f>IF((1-($CT$2-G$2)/$C34)&gt;0,(1-($CT$2-G$2)/$C34),0)</f>
        <v>0.4833333333333333</v>
      </c>
      <c r="CC34" s="43">
        <f>IF((1-($CT$2-K$2)/$C34)&gt;0,(1-($CT$2-K$2)/$C34),0)</f>
        <v>0.5166666666666666</v>
      </c>
      <c r="CD34" s="43">
        <f>IF((1-($CT$2-O$2)/$C34)&gt;0,(1-($CT$2-O$2)/$C34),0)</f>
        <v>0.55</v>
      </c>
      <c r="CE34" s="43">
        <f>IF((1-($CT$2-S$2)/$C34)&gt;0,(1-($CT$2-S$2)/$C34),0)</f>
        <v>0.5833333333333333</v>
      </c>
      <c r="CF34" s="43">
        <f>IF((1-($CT$2-W$2)/$C34)&gt;0,(1-($CT$2-W$2)/$C34),0)</f>
        <v>0.6166666666666667</v>
      </c>
      <c r="CG34" s="43">
        <f>IF((1-($CT$2-AA$2)/$C34)&gt;0,(1-($CT$2-AA$2)/$C34),0)</f>
        <v>0.65</v>
      </c>
      <c r="CH34" s="43">
        <f>IF((1-($CT$2-AE$2)/$C34)&gt;0,(1-($CT$2-AE$2)/$C34),0)</f>
        <v>0.6833333333333333</v>
      </c>
      <c r="CI34" s="43">
        <f>IF((1-($CT$2-AI$2)/$C34)&gt;0,(1-($CT$2-AI$2)/$C34),0)</f>
        <v>0.7166666666666667</v>
      </c>
      <c r="CJ34" s="43">
        <f>IF((1-($CT$2-AM$2)/$C34)&gt;0,(1-($CT$2-AM$2)/$C34),0)</f>
        <v>0.75</v>
      </c>
      <c r="CK34" s="43">
        <f>IF((1-($CT$2-AQ$2)/$C34)&gt;0,(1-($CT$2-AQ$2)/$C34),0)</f>
        <v>0.7833333333333333</v>
      </c>
      <c r="CL34" s="43">
        <f>IF((1-($CT$2-AU$2)/$C34)&gt;0,(1-($CT$2-AU$2)/$C34),0)</f>
        <v>0.8166666666666667</v>
      </c>
      <c r="CM34" s="43">
        <f>IF((1-($CT$2-AY$2)/$C34)&gt;0,(1-($CT$2-AY$2)/$C34),0)</f>
        <v>0.85</v>
      </c>
      <c r="CN34" s="43">
        <f>IF((1-($CT$2-BC$2)/$C34)&gt;0,(1-($CT$2-BC$2)/$C34),0)</f>
        <v>0.8833333333333333</v>
      </c>
      <c r="CO34" s="43">
        <f>IF(BG34=0,0,1-($CT$2-(2014.5-(BG34-BI34)*C34/BG34))/C34)</f>
        <v>0</v>
      </c>
      <c r="CP34" s="43">
        <f>IF((1-($CT$2-BJ$2)/$C34)&gt;0,(1-($CT$2-BJ$2)/$C34),0)</f>
        <v>0.9166666666666666</v>
      </c>
      <c r="CQ34" s="43">
        <f>IF((1-($CT$2-BN$2)/$C34)&gt;0,(1-($CT$2-BN$2)/$C34),0)</f>
        <v>0.95</v>
      </c>
      <c r="CR34" s="43">
        <f>IF((1-($CT$2-BR$2)/$C34)&gt;0,(1-($CT$2-BR$2)/$C34),0)</f>
        <v>0.9833333333333333</v>
      </c>
      <c r="CS34" s="43">
        <f>IF((1-($CT$2-BV$2)/$C34)&gt;0,(1-($CT$2-BV$2)/$C34),0)</f>
        <v>1</v>
      </c>
      <c r="CT34" s="241">
        <f>+D34-E34+(G34-I34)*G$61+(K34-M34)*K$61+(O34-Q34)*O$61+(S34-U34)*S$61+(W34-Y34)*W$61+(AA34-AC34)*AA$61+(AE34-AG34)*AE$61+(AI34-AK34)*AI$61+(AM34-AO34)*AM$61+(AQ34-AS34)*$AQ$61+(AU34-AW34)*$AU$61+(AY34-BA34)*$AY$61+(BC34-BE34)*$BC$61+(BJ34-BL34)*$BJ$61+BG34+(BN34-BP34)*$BN$61+(BR34-BT34)*$BR$61+(BV34-BX34)*$BV$61</f>
        <v>3351460.881873933</v>
      </c>
      <c r="CU34" s="241">
        <f>IF(CA34=0,D34-E34,0)+IF(CB34=0,(G34-I34)*G$61,0)+IF(CC34=0,(K34-M34)*K$61,0)+IF(CD34=0,(O34-Q34)*O$61,0)+IF(CE34=0,(S34-U34)*S$61,0)+IF(CF34=0,(W34-Y34)*W$61,0)+IF(CG34=0,(AA34-AC34)*AA$61,0)+IF(CH34=0,(AE34-AG34)*AE$61,0)+IF(CI34=0,(AI34-AK34)*AI$61,0)+IF(CJ34=0,(AM34-AO34)*AM$61,0)+IF(CK34=0,(AQ34-AS34)*$AQ$61,0)+IF(CL34=0,(AU34-AW34)*$AU$61,0)+IF(CM34=0,(AY34-BA34)*$AY$61,0)++IF(CN34=0,(BC34-BE34)*$BC$61,0)+IF(CP34=0,(BJ34-BL34)*$BJ$61,0)+IF(CO34=0,BG34,0)+IF(CQ34=0,(BN34-BP34)*$BN$61,0)+IF(CR34=0,(BR34-BT34)*$BR$61,0)+IF(CS34=0,(BV34-BX34)*$BV$61,0)</f>
        <v>0</v>
      </c>
      <c r="CV34" s="241">
        <f>(D34-E34)*CA34+((G34-H34-(I34-J34))*G$61)*CB34+((K34-L34-(M34-N34))*K$61)*CC34+((O34-P34-(Q34-R34))*O$61)*CD34+((S34-T34-(U34-V34))*S$61)*CE34+((W34-X34-(Y34-Z34))*W$61)*CF34+((AA34-AB34-(AC34-AD34))*AA$61)*CG34+((AE34-AF34-(AG34-AH34))*AE$61)*CH34+((AI34-AJ34-(AK34-AL34))*AI$61)*CI34+((AM34-AN34-(AO34-AP34))*$AM$61)*CJ34+((AQ34-AR34-(AS34-AT34))*$AQ$61)*CK34+((AU34-AV34-(AW34-AX34))*$AU$61)*CL34+((AY34-AZ34-(BA34-BB34))*$AY$61)*CM34+((BC34-BD34-(BE34-BF34))*$BC$61)*CN34+((BJ34-BK34-(BL34-BM34))*$BJ$61)*CP34+(BG34-BH34)*CO34+((BN34-BO34-(BP34-BQ34))*$BN$61)*CQ34+((BR34-BS34-(BT34-BU34))*$BR$61)*CR34+((BV34-BW34-(BX34-BY34))*$BV$61)*CS34</f>
        <v>3026203.5030063274</v>
      </c>
      <c r="CX34" s="222">
        <f t="shared" si="24"/>
        <v>3351460.881873933</v>
      </c>
      <c r="CY34" s="300">
        <f t="shared" si="49"/>
        <v>0</v>
      </c>
    </row>
    <row r="35" spans="1:103" ht="12.75" customHeight="1">
      <c r="A35" s="6"/>
      <c r="B35" s="3" t="s">
        <v>50</v>
      </c>
      <c r="C35" s="7">
        <v>30</v>
      </c>
      <c r="D35" s="37">
        <v>10109999.26940603</v>
      </c>
      <c r="E35" s="152"/>
      <c r="F35" s="153">
        <v>6944775.122452748</v>
      </c>
      <c r="G35" s="88">
        <v>110095.16</v>
      </c>
      <c r="H35" s="89"/>
      <c r="I35" s="128"/>
      <c r="J35" s="89"/>
      <c r="K35" s="90">
        <v>147527.42</v>
      </c>
      <c r="L35" s="91">
        <v>20984</v>
      </c>
      <c r="M35" s="154"/>
      <c r="N35" s="92"/>
      <c r="O35" s="96">
        <v>202095.11</v>
      </c>
      <c r="P35" s="94"/>
      <c r="Q35" s="95"/>
      <c r="R35" s="94"/>
      <c r="S35" s="155">
        <v>159017</v>
      </c>
      <c r="T35" s="115"/>
      <c r="U35" s="155"/>
      <c r="V35" s="156"/>
      <c r="W35" s="58">
        <v>103233.12</v>
      </c>
      <c r="X35" s="58">
        <v>0</v>
      </c>
      <c r="Y35" s="58"/>
      <c r="Z35" s="59"/>
      <c r="AA35" s="77">
        <v>228601</v>
      </c>
      <c r="AB35" s="157">
        <v>0</v>
      </c>
      <c r="AC35" s="158"/>
      <c r="AD35" s="63"/>
      <c r="AE35" s="64">
        <v>200982</v>
      </c>
      <c r="AF35" s="64">
        <v>0</v>
      </c>
      <c r="AG35" s="159"/>
      <c r="AH35" s="62"/>
      <c r="AI35" s="155">
        <v>317412.79</v>
      </c>
      <c r="AJ35" s="155">
        <v>0</v>
      </c>
      <c r="AK35" s="155"/>
      <c r="AL35" s="156"/>
      <c r="AM35" s="49">
        <v>385355</v>
      </c>
      <c r="AN35" s="49">
        <v>0</v>
      </c>
      <c r="AO35" s="49"/>
      <c r="AP35" s="50"/>
      <c r="AQ35" s="160">
        <v>616660.66</v>
      </c>
      <c r="AR35" s="200">
        <v>0</v>
      </c>
      <c r="AS35" s="200"/>
      <c r="AT35" s="200"/>
      <c r="AU35" s="212">
        <v>343937.51999999996</v>
      </c>
      <c r="AV35" s="212">
        <v>0</v>
      </c>
      <c r="AW35" s="212"/>
      <c r="AX35" s="212"/>
      <c r="AY35" s="130">
        <v>322760.92000000004</v>
      </c>
      <c r="AZ35" s="130">
        <v>0</v>
      </c>
      <c r="BA35" s="130"/>
      <c r="BB35" s="130"/>
      <c r="BC35" s="147">
        <f>'[3]Resumen'!C34</f>
        <v>379311.01</v>
      </c>
      <c r="BD35" s="137"/>
      <c r="BE35" s="137"/>
      <c r="BF35" s="137"/>
      <c r="BG35" s="262">
        <f>+BH35</f>
        <v>173846.80269805776</v>
      </c>
      <c r="BH35" s="262">
        <v>173846.80269805776</v>
      </c>
      <c r="BI35" s="262">
        <f>0.4*327755.15</f>
        <v>131102.06000000003</v>
      </c>
      <c r="BJ35" s="228">
        <f>'[4]Resumen'!C34</f>
        <v>336121.92999999993</v>
      </c>
      <c r="BK35" s="228"/>
      <c r="BL35" s="228"/>
      <c r="BM35" s="228"/>
      <c r="BN35" s="235">
        <f>'[1]Resumen'!C34</f>
        <v>292721.17</v>
      </c>
      <c r="BO35" s="235"/>
      <c r="BP35" s="235"/>
      <c r="BQ35" s="235"/>
      <c r="BR35" s="247">
        <f>'[2]Resumen'!C34</f>
        <v>265021.26</v>
      </c>
      <c r="BS35" s="247"/>
      <c r="BT35" s="247"/>
      <c r="BU35" s="247"/>
      <c r="BV35" s="252">
        <f>'[5]Resumen'!C34</f>
        <v>328510.9255327338</v>
      </c>
      <c r="BW35" s="252"/>
      <c r="BX35" s="252"/>
      <c r="BY35" s="252"/>
      <c r="BZ35" s="26">
        <f>IF(D35=0,0,2001-(D35-F35)*C35/D35)</f>
        <v>1991.607642802117</v>
      </c>
      <c r="CA35" s="43">
        <f>IF((1-($CT$2-$BZ35)/$C35)&gt;0,(1-($CT$2-$BZ35)/$C35),0)</f>
        <v>0.1369214267372324</v>
      </c>
      <c r="CB35" s="43">
        <f>IF((1-($CT$2-G$2)/$C35)&gt;0,(1-($CT$2-G$2)/$C35),0)</f>
        <v>0.4833333333333333</v>
      </c>
      <c r="CC35" s="43">
        <f>IF((1-($CT$2-K$2)/$C35)&gt;0,(1-($CT$2-K$2)/$C35),0)</f>
        <v>0.5166666666666666</v>
      </c>
      <c r="CD35" s="43">
        <f>IF((1-($CT$2-O$2)/$C35)&gt;0,(1-($CT$2-O$2)/$C35),0)</f>
        <v>0.55</v>
      </c>
      <c r="CE35" s="43">
        <f>IF((1-($CT$2-S$2)/$C35)&gt;0,(1-($CT$2-S$2)/$C35),0)</f>
        <v>0.5833333333333333</v>
      </c>
      <c r="CF35" s="43">
        <f>IF((1-($CT$2-W$2)/$C35)&gt;0,(1-($CT$2-W$2)/$C35),0)</f>
        <v>0.6166666666666667</v>
      </c>
      <c r="CG35" s="43">
        <f>IF((1-($CT$2-AA$2)/$C35)&gt;0,(1-($CT$2-AA$2)/$C35),0)</f>
        <v>0.65</v>
      </c>
      <c r="CH35" s="43">
        <f>IF((1-($CT$2-AE$2)/$C35)&gt;0,(1-($CT$2-AE$2)/$C35),0)</f>
        <v>0.6833333333333333</v>
      </c>
      <c r="CI35" s="43">
        <f>IF((1-($CT$2-AI$2)/$C35)&gt;0,(1-($CT$2-AI$2)/$C35),0)</f>
        <v>0.7166666666666667</v>
      </c>
      <c r="CJ35" s="43">
        <f>IF((1-($CT$2-AM$2)/$C35)&gt;0,(1-($CT$2-AM$2)/$C35),0)</f>
        <v>0.75</v>
      </c>
      <c r="CK35" s="43">
        <f>IF((1-($CT$2-AQ$2)/$C35)&gt;0,(1-($CT$2-AQ$2)/$C35),0)</f>
        <v>0.7833333333333333</v>
      </c>
      <c r="CL35" s="43">
        <f>IF((1-($CT$2-AU$2)/$C35)&gt;0,(1-($CT$2-AU$2)/$C35),0)</f>
        <v>0.8166666666666667</v>
      </c>
      <c r="CM35" s="43">
        <f>IF((1-($CT$2-AY$2)/$C35)&gt;0,(1-($CT$2-AY$2)/$C35),0)</f>
        <v>0.85</v>
      </c>
      <c r="CN35" s="43">
        <f>IF((1-($CT$2-BC$2)/$C35)&gt;0,(1-($CT$2-BC$2)/$C35),0)</f>
        <v>0.8833333333333333</v>
      </c>
      <c r="CO35" s="43">
        <f>IF(BG35=0,0,1-($CT$2-(2014.5-(BG35-BI35)*C35/BG35))/C35)</f>
        <v>0.6541240791623977</v>
      </c>
      <c r="CP35" s="43">
        <f>IF((1-($CT$2-BJ$2)/$C35)&gt;0,(1-($CT$2-BJ$2)/$C35),0)</f>
        <v>0.9166666666666666</v>
      </c>
      <c r="CQ35" s="43">
        <f>IF((1-($CT$2-BN$2)/$C35)&gt;0,(1-($CT$2-BN$2)/$C35),0)</f>
        <v>0.95</v>
      </c>
      <c r="CR35" s="43">
        <f>IF((1-($CT$2-BR$2)/$C35)&gt;0,(1-($CT$2-BR$2)/$C35),0)</f>
        <v>0.9833333333333333</v>
      </c>
      <c r="CS35" s="43">
        <f>IF((1-($CT$2-BV$2)/$C35)&gt;0,(1-($CT$2-BV$2)/$C35),0)</f>
        <v>1</v>
      </c>
      <c r="CT35" s="241">
        <f>+D35-E35+(G35-I35)*G$61+(K35-M35)*K$61+(O35-Q35)*O$61+(S35-U35)*S$61+(W35-Y35)*W$61+(AA35-AC35)*AA$61+(AE35-AG35)*AE$61+(AI35-AK35)*AI$61+(AM35-AO35)*AM$61+(AQ35-AS35)*$AQ$61+(AU35-AW35)*$AU$61+(AY35-BA35)*$AY$61+(BC35-BE35)*$BC$61+(BJ35-BL35)*$BJ$61+BG35+(BN35-BP35)*$BN$61+(BR35-BT35)*$BR$61+(BV35-BX35)*$BV$61</f>
        <v>14002879.680265507</v>
      </c>
      <c r="CU35" s="241">
        <f>IF(CA35=0,D35-E35,0)+IF(CB35=0,(G35-I35)*G$61,0)+IF(CC35=0,(K35-M35)*K$61,0)+IF(CD35=0,(O35-Q35)*O$61,0)+IF(CE35=0,(S35-U35)*S$61,0)+IF(CF35=0,(W35-Y35)*W$61,0)+IF(CG35=0,(AA35-AC35)*AA$61,0)+IF(CH35=0,(AE35-AG35)*AE$61,0)+IF(CI35=0,(AI35-AK35)*AI$61,0)+IF(CJ35=0,(AM35-AO35)*AM$61,0)+IF(CK35=0,(AQ35-AS35)*$AQ$61,0)+IF(CL35=0,(AU35-AW35)*$AU$61,0)+IF(CM35=0,(AY35-BA35)*$AY$61,0)++IF(CN35=0,(BC35-BE35)*$BC$61,0)+IF(CP35=0,(BJ35-BL35)*$BJ$61,0)+IF(CO35=0,BG35,0)+IF(CQ35=0,(BN35-BP35)*$BN$61,0)+IF(CR35=0,(BR35-BT35)*$BR$61,0)+IF(CS35=0,(BV35-BX35)*$BV$61,0)</f>
        <v>0</v>
      </c>
      <c r="CV35" s="241">
        <f>(D35-E35)*CA35+((G35-H35-(I35-J35))*G$61)*CB35+((K35-L35-(M35-N35))*K$61)*CC35+((O35-P35-(Q35-R35))*O$61)*CD35+((S35-T35-(U35-V35))*S$61)*CE35+((W35-X35-(Y35-Z35))*W$61)*CF35+((AA35-AB35-(AC35-AD35))*AA$61)*CG35+((AE35-AF35-(AG35-AH35))*AE$61)*CH35+((AI35-AJ35-(AK35-AL35))*AI$61)*CI35+((AM35-AN35-(AO35-AP35))*$AM$61)*CJ35+((AQ35-AR35-(AS35-AT35))*$AQ$61)*CK35+((AU35-AV35-(AW35-AX35))*$AU$61)*CL35+((AY35-AZ35-(BA35-BB35))*$AY$61)*CM35+((BC35-BD35-(BE35-BF35))*$BC$61)*CN35+((BJ35-BK35-(BL35-BM35))*$BJ$61)*CP35+(BG35-BH35)*CO35+((BN35-BO35-(BP35-BQ35))*$BN$61)*CQ35+((BR35-BS35-(BT35-BU35))*$BR$61)*CR35+((BV35-BW35-(BX35-BY35))*$BV$61)*CS35</f>
        <v>4288366.497236801</v>
      </c>
      <c r="CX35" s="222">
        <f t="shared" si="24"/>
        <v>14002879.680265507</v>
      </c>
      <c r="CY35" s="300">
        <f t="shared" si="49"/>
        <v>0</v>
      </c>
    </row>
    <row r="36" spans="1:103" ht="12.75" customHeight="1">
      <c r="A36" s="6"/>
      <c r="B36" s="5" t="s">
        <v>32</v>
      </c>
      <c r="C36" s="16"/>
      <c r="D36" s="78">
        <v>0</v>
      </c>
      <c r="E36" s="110"/>
      <c r="F36" s="78">
        <v>0</v>
      </c>
      <c r="G36" s="105"/>
      <c r="H36" s="105"/>
      <c r="I36" s="105"/>
      <c r="J36" s="105"/>
      <c r="K36" s="106"/>
      <c r="L36" s="107">
        <v>0</v>
      </c>
      <c r="M36" s="107"/>
      <c r="N36" s="106"/>
      <c r="O36" s="108"/>
      <c r="P36" s="108"/>
      <c r="Q36" s="108"/>
      <c r="R36" s="108"/>
      <c r="S36" s="169"/>
      <c r="T36" s="169"/>
      <c r="U36" s="170"/>
      <c r="V36" s="171"/>
      <c r="W36" s="75"/>
      <c r="X36" s="74"/>
      <c r="Y36" s="75"/>
      <c r="Z36" s="74"/>
      <c r="AA36" s="76"/>
      <c r="AB36" s="76"/>
      <c r="AC36" s="172"/>
      <c r="AD36" s="76"/>
      <c r="AE36" s="50"/>
      <c r="AF36" s="50"/>
      <c r="AG36" s="53"/>
      <c r="AH36" s="50"/>
      <c r="AI36" s="170"/>
      <c r="AJ36" s="171"/>
      <c r="AK36" s="171"/>
      <c r="AL36" s="171"/>
      <c r="AM36" s="192">
        <v>0</v>
      </c>
      <c r="AN36" s="86">
        <v>0</v>
      </c>
      <c r="AO36" s="86"/>
      <c r="AP36" s="87"/>
      <c r="AQ36" s="209">
        <v>0</v>
      </c>
      <c r="AR36" s="204">
        <v>0</v>
      </c>
      <c r="AS36" s="204"/>
      <c r="AT36" s="204"/>
      <c r="AU36" s="220">
        <v>0</v>
      </c>
      <c r="AV36" s="216">
        <v>0</v>
      </c>
      <c r="AW36" s="216"/>
      <c r="AX36" s="221"/>
      <c r="AY36" s="129">
        <v>0</v>
      </c>
      <c r="AZ36" s="129">
        <v>0</v>
      </c>
      <c r="BA36" s="129"/>
      <c r="BB36" s="129"/>
      <c r="BC36" s="148"/>
      <c r="BD36" s="144"/>
      <c r="BE36" s="144"/>
      <c r="BF36" s="144"/>
      <c r="BG36" s="262"/>
      <c r="BH36" s="262"/>
      <c r="BI36" s="262"/>
      <c r="BJ36" s="228"/>
      <c r="BK36" s="228"/>
      <c r="BL36" s="228"/>
      <c r="BM36" s="228"/>
      <c r="BN36" s="235"/>
      <c r="BO36" s="235"/>
      <c r="BP36" s="235"/>
      <c r="BQ36" s="235"/>
      <c r="BR36" s="247"/>
      <c r="BS36" s="247"/>
      <c r="BT36" s="247"/>
      <c r="BU36" s="247"/>
      <c r="BV36" s="252"/>
      <c r="BW36" s="252"/>
      <c r="BX36" s="252"/>
      <c r="BY36" s="252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243"/>
      <c r="CU36" s="243"/>
      <c r="CV36" s="243"/>
      <c r="CX36" s="222">
        <f t="shared" si="24"/>
        <v>0</v>
      </c>
      <c r="CY36" s="300">
        <f t="shared" si="49"/>
        <v>0</v>
      </c>
    </row>
    <row r="37" spans="1:103" ht="12.75" customHeight="1">
      <c r="A37" s="6"/>
      <c r="B37" s="24" t="s">
        <v>59</v>
      </c>
      <c r="C37" s="7">
        <v>10</v>
      </c>
      <c r="D37" s="37">
        <v>0</v>
      </c>
      <c r="E37" s="152"/>
      <c r="F37" s="37">
        <v>0</v>
      </c>
      <c r="G37" s="88">
        <v>0</v>
      </c>
      <c r="H37" s="88"/>
      <c r="I37" s="128"/>
      <c r="J37" s="88"/>
      <c r="K37" s="90">
        <v>0</v>
      </c>
      <c r="L37" s="109">
        <v>0</v>
      </c>
      <c r="M37" s="154"/>
      <c r="N37" s="90"/>
      <c r="O37" s="96">
        <v>0</v>
      </c>
      <c r="P37" s="173"/>
      <c r="Q37" s="95"/>
      <c r="R37" s="173"/>
      <c r="S37" s="155">
        <v>0</v>
      </c>
      <c r="T37" s="115"/>
      <c r="U37" s="155"/>
      <c r="V37" s="156"/>
      <c r="W37" s="58">
        <v>0</v>
      </c>
      <c r="X37" s="58">
        <v>0</v>
      </c>
      <c r="Y37" s="58"/>
      <c r="Z37" s="59"/>
      <c r="AA37" s="77">
        <v>0</v>
      </c>
      <c r="AB37" s="157">
        <v>0</v>
      </c>
      <c r="AC37" s="158"/>
      <c r="AD37" s="63"/>
      <c r="AE37" s="64">
        <v>0</v>
      </c>
      <c r="AF37" s="64">
        <v>0</v>
      </c>
      <c r="AG37" s="159"/>
      <c r="AH37" s="62"/>
      <c r="AI37" s="155">
        <v>0</v>
      </c>
      <c r="AJ37" s="155">
        <v>0</v>
      </c>
      <c r="AK37" s="155"/>
      <c r="AL37" s="156"/>
      <c r="AM37" s="49">
        <v>0</v>
      </c>
      <c r="AN37" s="49">
        <v>0</v>
      </c>
      <c r="AO37" s="49"/>
      <c r="AP37" s="50"/>
      <c r="AQ37" s="160">
        <v>0</v>
      </c>
      <c r="AR37" s="200">
        <v>0</v>
      </c>
      <c r="AS37" s="200"/>
      <c r="AT37" s="200"/>
      <c r="AU37" s="212">
        <v>0</v>
      </c>
      <c r="AV37" s="212">
        <v>0</v>
      </c>
      <c r="AW37" s="212"/>
      <c r="AX37" s="212"/>
      <c r="AY37" s="130">
        <v>0</v>
      </c>
      <c r="AZ37" s="130">
        <v>0</v>
      </c>
      <c r="BA37" s="130"/>
      <c r="BB37" s="130"/>
      <c r="BC37" s="147">
        <f>'[3]Resumen'!$C$38</f>
        <v>0</v>
      </c>
      <c r="BD37" s="137"/>
      <c r="BE37" s="137"/>
      <c r="BF37" s="137"/>
      <c r="BG37" s="262"/>
      <c r="BH37" s="262"/>
      <c r="BI37" s="262"/>
      <c r="BJ37" s="228">
        <f>'[4]Resumen'!$C$38</f>
        <v>0</v>
      </c>
      <c r="BK37" s="228"/>
      <c r="BL37" s="228"/>
      <c r="BM37" s="228"/>
      <c r="BN37" s="235">
        <f>'[1]Resumen'!$C$38</f>
        <v>0</v>
      </c>
      <c r="BO37" s="235"/>
      <c r="BP37" s="235"/>
      <c r="BQ37" s="235"/>
      <c r="BR37" s="247">
        <f>'[2]Resumen'!$C$38</f>
        <v>0</v>
      </c>
      <c r="BS37" s="247"/>
      <c r="BT37" s="247"/>
      <c r="BU37" s="247"/>
      <c r="BV37" s="252">
        <f>'[5]Resumen'!$C$38</f>
        <v>0</v>
      </c>
      <c r="BW37" s="252"/>
      <c r="BX37" s="252"/>
      <c r="BY37" s="252"/>
      <c r="BZ37" s="26">
        <f aca="true" t="shared" si="50" ref="BZ37:BZ44">IF(D37=0,0,2001-(D37-F37)*C37/D37)</f>
        <v>0</v>
      </c>
      <c r="CA37" s="43">
        <f aca="true" t="shared" si="51" ref="CA37:CA44">IF((1-($CT$2-$BZ37)/$C37)&gt;0,(1-($CT$2-$BZ37)/$C37),0)</f>
        <v>0</v>
      </c>
      <c r="CB37" s="43">
        <f aca="true" t="shared" si="52" ref="CB37:CB44">IF((1-($CT$2-G$2)/$C37)&gt;0,(1-($CT$2-G$2)/$C37),0)</f>
        <v>0</v>
      </c>
      <c r="CC37" s="43">
        <f aca="true" t="shared" si="53" ref="CC37:CC44">IF((1-($CT$2-K$2)/$C37)&gt;0,(1-($CT$2-K$2)/$C37),0)</f>
        <v>0</v>
      </c>
      <c r="CD37" s="43">
        <f aca="true" t="shared" si="54" ref="CD37:CD44">IF((1-($CT$2-O$2)/$C37)&gt;0,(1-($CT$2-O$2)/$C37),0)</f>
        <v>0</v>
      </c>
      <c r="CE37" s="43">
        <f aca="true" t="shared" si="55" ref="CE37:CE44">IF((1-($CT$2-S$2)/$C37)&gt;0,(1-($CT$2-S$2)/$C37),0)</f>
        <v>0</v>
      </c>
      <c r="CF37" s="43">
        <f aca="true" t="shared" si="56" ref="CF37:CF44">IF((1-($CT$2-W$2)/$C37)&gt;0,(1-($CT$2-W$2)/$C37),0)</f>
        <v>0</v>
      </c>
      <c r="CG37" s="43">
        <f aca="true" t="shared" si="57" ref="CG37:CG44">IF((1-($CT$2-AA$2)/$C37)&gt;0,(1-($CT$2-AA$2)/$C37),0)</f>
        <v>0</v>
      </c>
      <c r="CH37" s="43">
        <f aca="true" t="shared" si="58" ref="CH37:CH44">IF((1-($CT$2-AE$2)/$C37)&gt;0,(1-($CT$2-AE$2)/$C37),0)</f>
        <v>0.050000000000000044</v>
      </c>
      <c r="CI37" s="43">
        <f aca="true" t="shared" si="59" ref="CI37:CI44">IF((1-($CT$2-AI$2)/$C37)&gt;0,(1-($CT$2-AI$2)/$C37),0)</f>
        <v>0.15000000000000002</v>
      </c>
      <c r="CJ37" s="43">
        <f aca="true" t="shared" si="60" ref="CJ37:CJ44">IF((1-($CT$2-AM$2)/$C37)&gt;0,(1-($CT$2-AM$2)/$C37),0)</f>
        <v>0.25</v>
      </c>
      <c r="CK37" s="43">
        <f aca="true" t="shared" si="61" ref="CK37:CK44">IF((1-($CT$2-AQ$2)/$C37)&gt;0,(1-($CT$2-AQ$2)/$C37),0)</f>
        <v>0.35</v>
      </c>
      <c r="CL37" s="43">
        <f aca="true" t="shared" si="62" ref="CL37:CL44">IF((1-($CT$2-AU$2)/$C37)&gt;0,(1-($CT$2-AU$2)/$C37),0)</f>
        <v>0.44999999999999996</v>
      </c>
      <c r="CM37" s="43">
        <f aca="true" t="shared" si="63" ref="CM37:CM44">IF((1-($CT$2-AY$2)/$C37)&gt;0,(1-($CT$2-AY$2)/$C37),0)</f>
        <v>0.55</v>
      </c>
      <c r="CN37" s="43">
        <f aca="true" t="shared" si="64" ref="CN37:CN44">IF((1-($CT$2-BC$2)/$C37)&gt;0,(1-($CT$2-BC$2)/$C37),0)</f>
        <v>0.65</v>
      </c>
      <c r="CO37" s="43">
        <f aca="true" t="shared" si="65" ref="CO37:CO44">IF(BG37=0,0,1-($CT$2-(2014.5-(BG37-BI37)*C37/BG37))/C37)</f>
        <v>0</v>
      </c>
      <c r="CP37" s="43">
        <f aca="true" t="shared" si="66" ref="CP37:CP44">IF((1-($CT$2-BJ$2)/$C37)&gt;0,(1-($CT$2-BJ$2)/$C37),0)</f>
        <v>0.75</v>
      </c>
      <c r="CQ37" s="43">
        <f aca="true" t="shared" si="67" ref="CQ37:CQ44">IF((1-($CT$2-BN$2)/$C37)&gt;0,(1-($CT$2-BN$2)/$C37),0)</f>
        <v>0.85</v>
      </c>
      <c r="CR37" s="43">
        <f aca="true" t="shared" si="68" ref="CR37:CR44">IF((1-($CT$2-BR$2)/$C37)&gt;0,(1-($CT$2-BR$2)/$C37),0)</f>
        <v>0.95</v>
      </c>
      <c r="CS37" s="43">
        <f aca="true" t="shared" si="69" ref="CS37:CS44">IF((1-($CT$2-BV$2)/$C37)&gt;0,(1-($CT$2-BV$2)/$C37),0)</f>
        <v>1</v>
      </c>
      <c r="CT37" s="241">
        <f aca="true" t="shared" si="70" ref="CT37:CT44">+D37-E37+(G37-I37)*G$61+(K37-M37)*K$61+(O37-Q37)*O$61+(S37-U37)*S$61+(W37-Y37)*W$61+(AA37-AC37)*AA$61+(AE37-AG37)*AE$61+(AI37-AK37)*AI$61+(AM37-AO37)*AM$61+(AQ37-AS37)*$AQ$61+(AU37-AW37)*$AU$61+(AY37-BA37)*$AY$61+(BC37-BE37)*$BC$61+(BJ37-BL37)*$BJ$61+BG37+(BN37-BP37)*$BN$61+(BR37-BT37)*$BR$61+(BV37-BX37)*$BV$61</f>
        <v>0</v>
      </c>
      <c r="CU37" s="241">
        <f aca="true" t="shared" si="71" ref="CU37:CU44">IF(CA37=0,D37-E37,0)+IF(CB37=0,(G37-I37)*G$61,0)+IF(CC37=0,(K37-M37)*K$61,0)+IF(CD37=0,(O37-Q37)*O$61,0)+IF(CE37=0,(S37-U37)*S$61,0)+IF(CF37=0,(W37-Y37)*W$61,0)+IF(CG37=0,(AA37-AC37)*AA$61,0)+IF(CH37=0,(AE37-AG37)*AE$61,0)+IF(CI37=0,(AI37-AK37)*AI$61,0)+IF(CJ37=0,(AM37-AO37)*AM$61,0)+IF(CK37=0,(AQ37-AS37)*$AQ$61,0)+IF(CL37=0,(AU37-AW37)*$AU$61,0)+IF(CM37=0,(AY37-BA37)*$AY$61,0)++IF(CN37=0,(BC37-BE37)*$BC$61,0)+IF(CP37=0,(BJ37-BL37)*$BJ$61,0)+IF(CO37=0,BG37,0)+IF(CQ37=0,(BN37-BP37)*$BN$61,0)+IF(CR37=0,(BR37-BT37)*$BR$61,0)+IF(CS37=0,(BV37-BX37)*$BV$61,0)</f>
        <v>0</v>
      </c>
      <c r="CV37" s="241">
        <f aca="true" t="shared" si="72" ref="CV37:CV44">(D37-E37)*CA37+((G37-H37-(I37-J37))*G$61)*CB37+((K37-L37-(M37-N37))*K$61)*CC37+((O37-P37-(Q37-R37))*O$61)*CD37+((S37-T37-(U37-V37))*S$61)*CE37+((W37-X37-(Y37-Z37))*W$61)*CF37+((AA37-AB37-(AC37-AD37))*AA$61)*CG37+((AE37-AF37-(AG37-AH37))*AE$61)*CH37+((AI37-AJ37-(AK37-AL37))*AI$61)*CI37+((AM37-AN37-(AO37-AP37))*$AM$61)*CJ37+((AQ37-AR37-(AS37-AT37))*$AQ$61)*CK37+((AU37-AV37-(AW37-AX37))*$AU$61)*CL37+((AY37-AZ37-(BA37-BB37))*$AY$61)*CM37+((BC37-BD37-(BE37-BF37))*$BC$61)*CN37+((BJ37-BK37-(BL37-BM37))*$BJ$61)*CP37+(BG37-BH37)*CO37+((BN37-BO37-(BP37-BQ37))*$BN$61)*CQ37+((BR37-BS37-(BT37-BU37))*$BR$61)*CR37+((BV37-BW37-(BX37-BY37))*$BV$61)*CS37</f>
        <v>0</v>
      </c>
      <c r="CX37" s="222">
        <f t="shared" si="24"/>
        <v>0</v>
      </c>
      <c r="CY37" s="300">
        <f t="shared" si="49"/>
        <v>0</v>
      </c>
    </row>
    <row r="38" spans="1:103" ht="12.75" customHeight="1">
      <c r="A38" s="6"/>
      <c r="B38" s="24" t="s">
        <v>12</v>
      </c>
      <c r="C38" s="7">
        <v>5</v>
      </c>
      <c r="D38" s="37">
        <v>0</v>
      </c>
      <c r="E38" s="152"/>
      <c r="F38" s="37">
        <v>0</v>
      </c>
      <c r="G38" s="88">
        <v>0</v>
      </c>
      <c r="H38" s="88"/>
      <c r="I38" s="128"/>
      <c r="J38" s="88"/>
      <c r="K38" s="90">
        <v>0</v>
      </c>
      <c r="L38" s="109">
        <v>0</v>
      </c>
      <c r="M38" s="154"/>
      <c r="N38" s="90"/>
      <c r="O38" s="96">
        <v>0</v>
      </c>
      <c r="P38" s="173"/>
      <c r="Q38" s="95"/>
      <c r="R38" s="173"/>
      <c r="S38" s="155">
        <v>0</v>
      </c>
      <c r="T38" s="115"/>
      <c r="U38" s="155"/>
      <c r="V38" s="156"/>
      <c r="W38" s="58">
        <v>0</v>
      </c>
      <c r="X38" s="58">
        <v>0</v>
      </c>
      <c r="Y38" s="58"/>
      <c r="Z38" s="59"/>
      <c r="AA38" s="77">
        <v>0</v>
      </c>
      <c r="AB38" s="157">
        <v>0</v>
      </c>
      <c r="AC38" s="158"/>
      <c r="AD38" s="63"/>
      <c r="AE38" s="64">
        <v>0</v>
      </c>
      <c r="AF38" s="64">
        <v>0</v>
      </c>
      <c r="AG38" s="159"/>
      <c r="AH38" s="62"/>
      <c r="AI38" s="155">
        <v>0</v>
      </c>
      <c r="AJ38" s="155">
        <v>0</v>
      </c>
      <c r="AK38" s="155"/>
      <c r="AL38" s="156"/>
      <c r="AM38" s="49">
        <v>0</v>
      </c>
      <c r="AN38" s="49">
        <v>0</v>
      </c>
      <c r="AO38" s="49"/>
      <c r="AP38" s="50"/>
      <c r="AQ38" s="160">
        <v>0</v>
      </c>
      <c r="AR38" s="200">
        <v>0</v>
      </c>
      <c r="AS38" s="200"/>
      <c r="AT38" s="200"/>
      <c r="AU38" s="212">
        <v>0</v>
      </c>
      <c r="AV38" s="212">
        <v>0</v>
      </c>
      <c r="AW38" s="212"/>
      <c r="AX38" s="212"/>
      <c r="AY38" s="130">
        <v>13307.93</v>
      </c>
      <c r="AZ38" s="130">
        <v>0</v>
      </c>
      <c r="BA38" s="130"/>
      <c r="BB38" s="130"/>
      <c r="BC38" s="147"/>
      <c r="BD38" s="137"/>
      <c r="BE38" s="137"/>
      <c r="BF38" s="137"/>
      <c r="BG38" s="262"/>
      <c r="BH38" s="262"/>
      <c r="BI38" s="262"/>
      <c r="BJ38" s="228"/>
      <c r="BK38" s="228"/>
      <c r="BL38" s="228"/>
      <c r="BM38" s="228"/>
      <c r="BN38" s="235"/>
      <c r="BO38" s="235"/>
      <c r="BP38" s="235"/>
      <c r="BQ38" s="235"/>
      <c r="BR38" s="247"/>
      <c r="BS38" s="247"/>
      <c r="BT38" s="247"/>
      <c r="BU38" s="247"/>
      <c r="BV38" s="252"/>
      <c r="BW38" s="252"/>
      <c r="BX38" s="252"/>
      <c r="BY38" s="252"/>
      <c r="BZ38" s="26">
        <f t="shared" si="50"/>
        <v>0</v>
      </c>
      <c r="CA38" s="43">
        <f t="shared" si="51"/>
        <v>0</v>
      </c>
      <c r="CB38" s="43">
        <f t="shared" si="52"/>
        <v>0</v>
      </c>
      <c r="CC38" s="43">
        <f t="shared" si="53"/>
        <v>0</v>
      </c>
      <c r="CD38" s="43">
        <f t="shared" si="54"/>
        <v>0</v>
      </c>
      <c r="CE38" s="43">
        <f t="shared" si="55"/>
        <v>0</v>
      </c>
      <c r="CF38" s="43">
        <f t="shared" si="56"/>
        <v>0</v>
      </c>
      <c r="CG38" s="43">
        <f t="shared" si="57"/>
        <v>0</v>
      </c>
      <c r="CH38" s="43">
        <f t="shared" si="58"/>
        <v>0</v>
      </c>
      <c r="CI38" s="43">
        <f t="shared" si="59"/>
        <v>0</v>
      </c>
      <c r="CJ38" s="43">
        <f t="shared" si="60"/>
        <v>0</v>
      </c>
      <c r="CK38" s="43">
        <f t="shared" si="61"/>
        <v>0</v>
      </c>
      <c r="CL38" s="43">
        <f t="shared" si="62"/>
        <v>0</v>
      </c>
      <c r="CM38" s="43">
        <f t="shared" si="63"/>
        <v>0.09999999999999998</v>
      </c>
      <c r="CN38" s="43">
        <f t="shared" si="64"/>
        <v>0.30000000000000004</v>
      </c>
      <c r="CO38" s="43">
        <f t="shared" si="65"/>
        <v>0</v>
      </c>
      <c r="CP38" s="43">
        <f t="shared" si="66"/>
        <v>0.5</v>
      </c>
      <c r="CQ38" s="43">
        <f t="shared" si="67"/>
        <v>0.7</v>
      </c>
      <c r="CR38" s="43">
        <f t="shared" si="68"/>
        <v>0.9</v>
      </c>
      <c r="CS38" s="43">
        <f t="shared" si="69"/>
        <v>1</v>
      </c>
      <c r="CT38" s="241">
        <f t="shared" si="70"/>
        <v>7670.868980967576</v>
      </c>
      <c r="CU38" s="241">
        <f t="shared" si="71"/>
        <v>0</v>
      </c>
      <c r="CV38" s="241">
        <f t="shared" si="72"/>
        <v>767.0868980967574</v>
      </c>
      <c r="CX38" s="222">
        <f t="shared" si="24"/>
        <v>7670.868980967576</v>
      </c>
      <c r="CY38" s="300">
        <f t="shared" si="49"/>
        <v>0</v>
      </c>
    </row>
    <row r="39" spans="1:103" ht="12.75" customHeight="1">
      <c r="A39" s="6"/>
      <c r="B39" s="24" t="s">
        <v>39</v>
      </c>
      <c r="C39" s="7">
        <v>1000</v>
      </c>
      <c r="D39" s="37">
        <v>0</v>
      </c>
      <c r="E39" s="152"/>
      <c r="F39" s="37">
        <v>0</v>
      </c>
      <c r="G39" s="88">
        <v>0</v>
      </c>
      <c r="H39" s="88"/>
      <c r="I39" s="128"/>
      <c r="J39" s="88"/>
      <c r="K39" s="90">
        <v>0</v>
      </c>
      <c r="L39" s="109">
        <v>0</v>
      </c>
      <c r="M39" s="154"/>
      <c r="N39" s="90"/>
      <c r="O39" s="96">
        <v>0</v>
      </c>
      <c r="P39" s="173"/>
      <c r="Q39" s="95"/>
      <c r="R39" s="173"/>
      <c r="S39" s="155">
        <v>0</v>
      </c>
      <c r="T39" s="115"/>
      <c r="U39" s="155"/>
      <c r="V39" s="156"/>
      <c r="W39" s="58">
        <v>0</v>
      </c>
      <c r="X39" s="58">
        <v>0</v>
      </c>
      <c r="Y39" s="58"/>
      <c r="Z39" s="59"/>
      <c r="AA39" s="77">
        <v>0</v>
      </c>
      <c r="AB39" s="157">
        <v>0</v>
      </c>
      <c r="AC39" s="158"/>
      <c r="AD39" s="63"/>
      <c r="AE39" s="64">
        <v>0</v>
      </c>
      <c r="AF39" s="64">
        <v>0</v>
      </c>
      <c r="AG39" s="159"/>
      <c r="AH39" s="62"/>
      <c r="AI39" s="155">
        <v>0</v>
      </c>
      <c r="AJ39" s="155">
        <v>0</v>
      </c>
      <c r="AK39" s="155"/>
      <c r="AL39" s="156"/>
      <c r="AM39" s="49">
        <v>0</v>
      </c>
      <c r="AN39" s="49">
        <v>0</v>
      </c>
      <c r="AO39" s="49"/>
      <c r="AP39" s="50"/>
      <c r="AQ39" s="160">
        <v>0</v>
      </c>
      <c r="AR39" s="200">
        <v>0</v>
      </c>
      <c r="AS39" s="200"/>
      <c r="AT39" s="200"/>
      <c r="AU39" s="212">
        <v>0</v>
      </c>
      <c r="AV39" s="212">
        <v>0</v>
      </c>
      <c r="AW39" s="212"/>
      <c r="AX39" s="212"/>
      <c r="AY39" s="130">
        <v>0</v>
      </c>
      <c r="AZ39" s="130">
        <v>0</v>
      </c>
      <c r="BA39" s="130"/>
      <c r="BB39" s="130"/>
      <c r="BC39" s="147"/>
      <c r="BD39" s="137"/>
      <c r="BE39" s="137"/>
      <c r="BF39" s="137"/>
      <c r="BG39" s="262"/>
      <c r="BH39" s="262"/>
      <c r="BI39" s="262"/>
      <c r="BJ39" s="228"/>
      <c r="BK39" s="228"/>
      <c r="BL39" s="228"/>
      <c r="BM39" s="228"/>
      <c r="BN39" s="235"/>
      <c r="BO39" s="235"/>
      <c r="BP39" s="235"/>
      <c r="BQ39" s="235"/>
      <c r="BR39" s="247"/>
      <c r="BS39" s="247"/>
      <c r="BT39" s="247"/>
      <c r="BU39" s="247"/>
      <c r="BV39" s="252"/>
      <c r="BW39" s="252"/>
      <c r="BX39" s="252"/>
      <c r="BY39" s="252"/>
      <c r="BZ39" s="26">
        <f t="shared" si="50"/>
        <v>0</v>
      </c>
      <c r="CA39" s="43">
        <f t="shared" si="51"/>
        <v>0</v>
      </c>
      <c r="CB39" s="43">
        <f t="shared" si="52"/>
        <v>0.9845</v>
      </c>
      <c r="CC39" s="43">
        <f t="shared" si="53"/>
        <v>0.9855</v>
      </c>
      <c r="CD39" s="43">
        <f t="shared" si="54"/>
        <v>0.9865</v>
      </c>
      <c r="CE39" s="43">
        <f t="shared" si="55"/>
        <v>0.9875</v>
      </c>
      <c r="CF39" s="43">
        <f t="shared" si="56"/>
        <v>0.9885</v>
      </c>
      <c r="CG39" s="43">
        <f t="shared" si="57"/>
        <v>0.9895</v>
      </c>
      <c r="CH39" s="43">
        <f t="shared" si="58"/>
        <v>0.9905</v>
      </c>
      <c r="CI39" s="43">
        <f t="shared" si="59"/>
        <v>0.9915</v>
      </c>
      <c r="CJ39" s="43">
        <f t="shared" si="60"/>
        <v>0.9925</v>
      </c>
      <c r="CK39" s="43">
        <f t="shared" si="61"/>
        <v>0.9935</v>
      </c>
      <c r="CL39" s="43">
        <f t="shared" si="62"/>
        <v>0.9945</v>
      </c>
      <c r="CM39" s="43">
        <f t="shared" si="63"/>
        <v>0.9955</v>
      </c>
      <c r="CN39" s="43">
        <f t="shared" si="64"/>
        <v>0.9965</v>
      </c>
      <c r="CO39" s="43">
        <f t="shared" si="65"/>
        <v>0</v>
      </c>
      <c r="CP39" s="43">
        <f t="shared" si="66"/>
        <v>0.9975</v>
      </c>
      <c r="CQ39" s="43">
        <f t="shared" si="67"/>
        <v>0.9985</v>
      </c>
      <c r="CR39" s="43">
        <f t="shared" si="68"/>
        <v>0.9995</v>
      </c>
      <c r="CS39" s="43">
        <f t="shared" si="69"/>
        <v>1</v>
      </c>
      <c r="CT39" s="241">
        <f t="shared" si="70"/>
        <v>0</v>
      </c>
      <c r="CU39" s="241">
        <f t="shared" si="71"/>
        <v>0</v>
      </c>
      <c r="CV39" s="241">
        <f t="shared" si="72"/>
        <v>0</v>
      </c>
      <c r="CX39" s="222">
        <f t="shared" si="24"/>
        <v>0</v>
      </c>
      <c r="CY39" s="300">
        <f t="shared" si="49"/>
        <v>0</v>
      </c>
    </row>
    <row r="40" spans="1:103" ht="12.75" customHeight="1">
      <c r="A40" s="6"/>
      <c r="B40" s="24" t="s">
        <v>9</v>
      </c>
      <c r="C40" s="7">
        <v>40</v>
      </c>
      <c r="D40" s="37">
        <v>0</v>
      </c>
      <c r="E40" s="152"/>
      <c r="F40" s="37">
        <v>0</v>
      </c>
      <c r="G40" s="88">
        <v>0</v>
      </c>
      <c r="H40" s="88"/>
      <c r="I40" s="128"/>
      <c r="J40" s="88"/>
      <c r="K40" s="90">
        <v>0</v>
      </c>
      <c r="L40" s="109">
        <v>0</v>
      </c>
      <c r="M40" s="154"/>
      <c r="N40" s="90"/>
      <c r="O40" s="96">
        <v>0</v>
      </c>
      <c r="P40" s="173"/>
      <c r="Q40" s="95"/>
      <c r="R40" s="173"/>
      <c r="S40" s="155">
        <v>0</v>
      </c>
      <c r="T40" s="115"/>
      <c r="U40" s="155"/>
      <c r="V40" s="156"/>
      <c r="W40" s="58">
        <v>0</v>
      </c>
      <c r="X40" s="58">
        <v>0</v>
      </c>
      <c r="Y40" s="58"/>
      <c r="Z40" s="59"/>
      <c r="AA40" s="77">
        <v>0</v>
      </c>
      <c r="AB40" s="157">
        <v>0</v>
      </c>
      <c r="AC40" s="158"/>
      <c r="AD40" s="63"/>
      <c r="AE40" s="64">
        <v>0</v>
      </c>
      <c r="AF40" s="64">
        <v>0</v>
      </c>
      <c r="AG40" s="159"/>
      <c r="AH40" s="62"/>
      <c r="AI40" s="155">
        <v>0</v>
      </c>
      <c r="AJ40" s="155">
        <v>0</v>
      </c>
      <c r="AK40" s="155"/>
      <c r="AL40" s="156"/>
      <c r="AM40" s="49">
        <v>0</v>
      </c>
      <c r="AN40" s="49">
        <v>0</v>
      </c>
      <c r="AO40" s="49"/>
      <c r="AP40" s="50"/>
      <c r="AQ40" s="160">
        <v>0</v>
      </c>
      <c r="AR40" s="200">
        <v>0</v>
      </c>
      <c r="AS40" s="200"/>
      <c r="AT40" s="200"/>
      <c r="AU40" s="212">
        <v>0</v>
      </c>
      <c r="AV40" s="212">
        <v>0</v>
      </c>
      <c r="AW40" s="212"/>
      <c r="AX40" s="212"/>
      <c r="AY40" s="130">
        <v>0</v>
      </c>
      <c r="AZ40" s="130">
        <v>0</v>
      </c>
      <c r="BA40" s="130"/>
      <c r="BB40" s="130"/>
      <c r="BC40" s="147"/>
      <c r="BD40" s="137"/>
      <c r="BE40" s="137"/>
      <c r="BF40" s="137"/>
      <c r="BG40" s="262"/>
      <c r="BH40" s="262"/>
      <c r="BI40" s="262"/>
      <c r="BJ40" s="228"/>
      <c r="BK40" s="228"/>
      <c r="BL40" s="228"/>
      <c r="BM40" s="228"/>
      <c r="BN40" s="235"/>
      <c r="BO40" s="235"/>
      <c r="BP40" s="235"/>
      <c r="BQ40" s="235"/>
      <c r="BR40" s="247"/>
      <c r="BS40" s="247"/>
      <c r="BT40" s="247"/>
      <c r="BU40" s="247"/>
      <c r="BV40" s="252"/>
      <c r="BW40" s="252"/>
      <c r="BX40" s="252"/>
      <c r="BY40" s="252"/>
      <c r="BZ40" s="26">
        <f t="shared" si="50"/>
        <v>0</v>
      </c>
      <c r="CA40" s="43">
        <f t="shared" si="51"/>
        <v>0</v>
      </c>
      <c r="CB40" s="43">
        <f t="shared" si="52"/>
        <v>0.6125</v>
      </c>
      <c r="CC40" s="43">
        <f t="shared" si="53"/>
        <v>0.6375</v>
      </c>
      <c r="CD40" s="43">
        <f t="shared" si="54"/>
        <v>0.6625</v>
      </c>
      <c r="CE40" s="43">
        <f t="shared" si="55"/>
        <v>0.6875</v>
      </c>
      <c r="CF40" s="43">
        <f t="shared" si="56"/>
        <v>0.7125</v>
      </c>
      <c r="CG40" s="43">
        <f t="shared" si="57"/>
        <v>0.7375</v>
      </c>
      <c r="CH40" s="43">
        <f t="shared" si="58"/>
        <v>0.7625</v>
      </c>
      <c r="CI40" s="43">
        <f t="shared" si="59"/>
        <v>0.7875</v>
      </c>
      <c r="CJ40" s="43">
        <f t="shared" si="60"/>
        <v>0.8125</v>
      </c>
      <c r="CK40" s="43">
        <f t="shared" si="61"/>
        <v>0.8375</v>
      </c>
      <c r="CL40" s="43">
        <f t="shared" si="62"/>
        <v>0.8625</v>
      </c>
      <c r="CM40" s="43">
        <f t="shared" si="63"/>
        <v>0.8875</v>
      </c>
      <c r="CN40" s="43">
        <f t="shared" si="64"/>
        <v>0.9125</v>
      </c>
      <c r="CO40" s="43">
        <f t="shared" si="65"/>
        <v>0</v>
      </c>
      <c r="CP40" s="43">
        <f t="shared" si="66"/>
        <v>0.9375</v>
      </c>
      <c r="CQ40" s="43">
        <f t="shared" si="67"/>
        <v>0.9625</v>
      </c>
      <c r="CR40" s="43">
        <f t="shared" si="68"/>
        <v>0.9875</v>
      </c>
      <c r="CS40" s="43">
        <f t="shared" si="69"/>
        <v>1</v>
      </c>
      <c r="CT40" s="241">
        <f t="shared" si="70"/>
        <v>0</v>
      </c>
      <c r="CU40" s="241">
        <f t="shared" si="71"/>
        <v>0</v>
      </c>
      <c r="CV40" s="241">
        <f t="shared" si="72"/>
        <v>0</v>
      </c>
      <c r="CX40" s="222">
        <f t="shared" si="24"/>
        <v>0</v>
      </c>
      <c r="CY40" s="300">
        <f t="shared" si="49"/>
        <v>0</v>
      </c>
    </row>
    <row r="41" spans="1:103" ht="12.75" customHeight="1">
      <c r="A41" s="6"/>
      <c r="B41" s="3" t="s">
        <v>51</v>
      </c>
      <c r="C41" s="7">
        <v>10</v>
      </c>
      <c r="D41" s="37">
        <v>68012.53229779568</v>
      </c>
      <c r="E41" s="152"/>
      <c r="F41" s="153">
        <v>0</v>
      </c>
      <c r="G41" s="88">
        <v>8156.81</v>
      </c>
      <c r="H41" s="89"/>
      <c r="I41" s="128"/>
      <c r="J41" s="89"/>
      <c r="K41" s="90">
        <v>72957</v>
      </c>
      <c r="L41" s="91">
        <v>0</v>
      </c>
      <c r="M41" s="154"/>
      <c r="N41" s="92"/>
      <c r="O41" s="96">
        <v>70981</v>
      </c>
      <c r="P41" s="94"/>
      <c r="Q41" s="95"/>
      <c r="R41" s="94"/>
      <c r="S41" s="155">
        <v>43325</v>
      </c>
      <c r="T41" s="115"/>
      <c r="U41" s="155"/>
      <c r="V41" s="156"/>
      <c r="W41" s="58">
        <v>0</v>
      </c>
      <c r="X41" s="58">
        <v>0</v>
      </c>
      <c r="Y41" s="58"/>
      <c r="Z41" s="59"/>
      <c r="AA41" s="77">
        <v>0</v>
      </c>
      <c r="AB41" s="157">
        <v>0</v>
      </c>
      <c r="AC41" s="158"/>
      <c r="AD41" s="63"/>
      <c r="AE41" s="64">
        <v>48894</v>
      </c>
      <c r="AF41" s="64">
        <v>0</v>
      </c>
      <c r="AG41" s="159"/>
      <c r="AH41" s="62"/>
      <c r="AI41" s="155">
        <v>43891.280000000006</v>
      </c>
      <c r="AJ41" s="155">
        <v>0</v>
      </c>
      <c r="AK41" s="155"/>
      <c r="AL41" s="156"/>
      <c r="AM41" s="49">
        <v>15184</v>
      </c>
      <c r="AN41" s="49">
        <v>0</v>
      </c>
      <c r="AO41" s="49"/>
      <c r="AP41" s="50"/>
      <c r="AQ41" s="160">
        <v>15539.74</v>
      </c>
      <c r="AR41" s="200">
        <v>0</v>
      </c>
      <c r="AS41" s="200"/>
      <c r="AT41" s="200"/>
      <c r="AU41" s="212">
        <v>11462.5</v>
      </c>
      <c r="AV41" s="212">
        <v>0</v>
      </c>
      <c r="AW41" s="212"/>
      <c r="AX41" s="212"/>
      <c r="AY41" s="130">
        <v>13307.93</v>
      </c>
      <c r="AZ41" s="130">
        <v>0</v>
      </c>
      <c r="BA41" s="130"/>
      <c r="BB41" s="130"/>
      <c r="BC41" s="147">
        <f>'[3]Resumen'!C36</f>
        <v>326558.83</v>
      </c>
      <c r="BD41" s="137"/>
      <c r="BE41" s="137"/>
      <c r="BF41" s="137"/>
      <c r="BG41" s="262"/>
      <c r="BH41" s="262"/>
      <c r="BI41" s="262"/>
      <c r="BJ41" s="228">
        <f>'[4]Resumen'!C36</f>
        <v>848385</v>
      </c>
      <c r="BK41" s="228"/>
      <c r="BL41" s="228"/>
      <c r="BM41" s="228"/>
      <c r="BN41" s="235">
        <f>'[1]Resumen'!C36</f>
        <v>1423195.31</v>
      </c>
      <c r="BO41" s="235"/>
      <c r="BP41" s="235"/>
      <c r="BQ41" s="235"/>
      <c r="BR41" s="247">
        <f>'[2]Resumen'!C36</f>
        <v>894955.95</v>
      </c>
      <c r="BS41" s="247"/>
      <c r="BT41" s="247"/>
      <c r="BU41" s="247"/>
      <c r="BV41" s="252">
        <f>'[5]Resumen'!C36</f>
        <v>0</v>
      </c>
      <c r="BW41" s="252"/>
      <c r="BX41" s="252"/>
      <c r="BY41" s="252"/>
      <c r="BZ41" s="26">
        <f t="shared" si="50"/>
        <v>1991</v>
      </c>
      <c r="CA41" s="43">
        <f t="shared" si="51"/>
        <v>0</v>
      </c>
      <c r="CB41" s="43">
        <f t="shared" si="52"/>
        <v>0</v>
      </c>
      <c r="CC41" s="43">
        <f t="shared" si="53"/>
        <v>0</v>
      </c>
      <c r="CD41" s="43">
        <f t="shared" si="54"/>
        <v>0</v>
      </c>
      <c r="CE41" s="43">
        <f t="shared" si="55"/>
        <v>0</v>
      </c>
      <c r="CF41" s="43">
        <f t="shared" si="56"/>
        <v>0</v>
      </c>
      <c r="CG41" s="43">
        <f t="shared" si="57"/>
        <v>0</v>
      </c>
      <c r="CH41" s="43">
        <f t="shared" si="58"/>
        <v>0.050000000000000044</v>
      </c>
      <c r="CI41" s="43">
        <f t="shared" si="59"/>
        <v>0.15000000000000002</v>
      </c>
      <c r="CJ41" s="43">
        <f t="shared" si="60"/>
        <v>0.25</v>
      </c>
      <c r="CK41" s="43">
        <f t="shared" si="61"/>
        <v>0.35</v>
      </c>
      <c r="CL41" s="43">
        <f t="shared" si="62"/>
        <v>0.44999999999999996</v>
      </c>
      <c r="CM41" s="43">
        <f t="shared" si="63"/>
        <v>0.55</v>
      </c>
      <c r="CN41" s="43">
        <f t="shared" si="64"/>
        <v>0.65</v>
      </c>
      <c r="CO41" s="43">
        <f t="shared" si="65"/>
        <v>0</v>
      </c>
      <c r="CP41" s="43">
        <f t="shared" si="66"/>
        <v>0.75</v>
      </c>
      <c r="CQ41" s="43">
        <f t="shared" si="67"/>
        <v>0.85</v>
      </c>
      <c r="CR41" s="43">
        <f t="shared" si="68"/>
        <v>0.95</v>
      </c>
      <c r="CS41" s="43">
        <f t="shared" si="69"/>
        <v>1</v>
      </c>
      <c r="CT41" s="241">
        <f t="shared" si="70"/>
        <v>3024598.086720938</v>
      </c>
      <c r="CU41" s="241">
        <f t="shared" si="71"/>
        <v>238461.3282318705</v>
      </c>
      <c r="CV41" s="241">
        <f t="shared" si="72"/>
        <v>2257970.6681025224</v>
      </c>
      <c r="CX41" s="222">
        <f t="shared" si="24"/>
        <v>2786136.758489067</v>
      </c>
      <c r="CY41" s="300">
        <f t="shared" si="49"/>
        <v>0</v>
      </c>
    </row>
    <row r="42" spans="1:103" ht="12.75" customHeight="1">
      <c r="A42" s="6"/>
      <c r="B42" s="3" t="s">
        <v>52</v>
      </c>
      <c r="C42" s="7">
        <v>22</v>
      </c>
      <c r="D42" s="37">
        <v>0</v>
      </c>
      <c r="E42" s="152"/>
      <c r="F42" s="84">
        <v>0</v>
      </c>
      <c r="G42" s="88">
        <v>0</v>
      </c>
      <c r="H42" s="89"/>
      <c r="I42" s="128"/>
      <c r="J42" s="89"/>
      <c r="K42" s="90">
        <v>0</v>
      </c>
      <c r="L42" s="91">
        <v>0</v>
      </c>
      <c r="M42" s="154"/>
      <c r="N42" s="92"/>
      <c r="O42" s="96">
        <v>0</v>
      </c>
      <c r="P42" s="94"/>
      <c r="Q42" s="95"/>
      <c r="R42" s="94"/>
      <c r="S42" s="155">
        <v>0</v>
      </c>
      <c r="T42" s="115"/>
      <c r="U42" s="155"/>
      <c r="V42" s="156"/>
      <c r="W42" s="58">
        <v>0</v>
      </c>
      <c r="X42" s="58">
        <v>0</v>
      </c>
      <c r="Y42" s="58"/>
      <c r="Z42" s="59"/>
      <c r="AA42" s="77">
        <v>0</v>
      </c>
      <c r="AB42" s="157">
        <v>0</v>
      </c>
      <c r="AC42" s="158"/>
      <c r="AD42" s="63"/>
      <c r="AE42" s="64">
        <v>21889</v>
      </c>
      <c r="AF42" s="64">
        <v>0</v>
      </c>
      <c r="AG42" s="159"/>
      <c r="AH42" s="62"/>
      <c r="AI42" s="155">
        <v>0</v>
      </c>
      <c r="AJ42" s="155">
        <v>0</v>
      </c>
      <c r="AK42" s="155"/>
      <c r="AL42" s="156"/>
      <c r="AM42" s="49">
        <v>0</v>
      </c>
      <c r="AN42" s="49">
        <v>0</v>
      </c>
      <c r="AO42" s="49"/>
      <c r="AP42" s="50"/>
      <c r="AQ42" s="160">
        <v>0</v>
      </c>
      <c r="AR42" s="200">
        <v>0</v>
      </c>
      <c r="AS42" s="200"/>
      <c r="AT42" s="200"/>
      <c r="AU42" s="212">
        <v>2142</v>
      </c>
      <c r="AV42" s="212">
        <v>0</v>
      </c>
      <c r="AW42" s="212"/>
      <c r="AX42" s="212"/>
      <c r="AY42" s="130">
        <v>48264.98</v>
      </c>
      <c r="AZ42" s="130">
        <v>0</v>
      </c>
      <c r="BA42" s="130"/>
      <c r="BB42" s="130"/>
      <c r="BC42" s="147">
        <f>'[3]Resumen'!C37</f>
        <v>285524.53</v>
      </c>
      <c r="BD42" s="137"/>
      <c r="BE42" s="137"/>
      <c r="BF42" s="137"/>
      <c r="BG42" s="262"/>
      <c r="BH42" s="262"/>
      <c r="BI42" s="262"/>
      <c r="BJ42" s="228">
        <f>'[4]Resumen'!C37</f>
        <v>23834.440000000002</v>
      </c>
      <c r="BK42" s="228"/>
      <c r="BL42" s="228"/>
      <c r="BM42" s="228"/>
      <c r="BN42" s="235">
        <f>'[1]Resumen'!C37</f>
        <v>77437.19</v>
      </c>
      <c r="BO42" s="235"/>
      <c r="BP42" s="235"/>
      <c r="BQ42" s="235"/>
      <c r="BR42" s="247">
        <f>'[2]Resumen'!C37</f>
        <v>167430</v>
      </c>
      <c r="BS42" s="247"/>
      <c r="BT42" s="247"/>
      <c r="BU42" s="247"/>
      <c r="BV42" s="252">
        <f>'[5]Resumen'!C37</f>
        <v>137414.5266883502</v>
      </c>
      <c r="BW42" s="252"/>
      <c r="BX42" s="252"/>
      <c r="BY42" s="252"/>
      <c r="BZ42" s="26">
        <f t="shared" si="50"/>
        <v>0</v>
      </c>
      <c r="CA42" s="43">
        <f t="shared" si="51"/>
        <v>0</v>
      </c>
      <c r="CB42" s="43">
        <f t="shared" si="52"/>
        <v>0.2954545454545454</v>
      </c>
      <c r="CC42" s="43">
        <f t="shared" si="53"/>
        <v>0.34090909090909094</v>
      </c>
      <c r="CD42" s="43">
        <f t="shared" si="54"/>
        <v>0.38636363636363635</v>
      </c>
      <c r="CE42" s="43">
        <f t="shared" si="55"/>
        <v>0.43181818181818177</v>
      </c>
      <c r="CF42" s="43">
        <f t="shared" si="56"/>
        <v>0.4772727272727273</v>
      </c>
      <c r="CG42" s="43">
        <f t="shared" si="57"/>
        <v>0.5227272727272727</v>
      </c>
      <c r="CH42" s="43">
        <f t="shared" si="58"/>
        <v>0.5681818181818181</v>
      </c>
      <c r="CI42" s="43">
        <f t="shared" si="59"/>
        <v>0.6136363636363636</v>
      </c>
      <c r="CJ42" s="43">
        <f t="shared" si="60"/>
        <v>0.6590909090909092</v>
      </c>
      <c r="CK42" s="43">
        <f t="shared" si="61"/>
        <v>0.7045454545454546</v>
      </c>
      <c r="CL42" s="43">
        <f t="shared" si="62"/>
        <v>0.75</v>
      </c>
      <c r="CM42" s="43">
        <f t="shared" si="63"/>
        <v>0.7954545454545454</v>
      </c>
      <c r="CN42" s="43">
        <f t="shared" si="64"/>
        <v>0.8409090909090909</v>
      </c>
      <c r="CO42" s="43">
        <f t="shared" si="65"/>
        <v>0</v>
      </c>
      <c r="CP42" s="43">
        <f t="shared" si="66"/>
        <v>0.8863636363636364</v>
      </c>
      <c r="CQ42" s="43">
        <f t="shared" si="67"/>
        <v>0.9318181818181819</v>
      </c>
      <c r="CR42" s="43">
        <f t="shared" si="68"/>
        <v>0.9772727272727273</v>
      </c>
      <c r="CS42" s="43">
        <f t="shared" si="69"/>
        <v>1</v>
      </c>
      <c r="CT42" s="241">
        <f t="shared" si="70"/>
        <v>588878.3120630569</v>
      </c>
      <c r="CU42" s="241">
        <f t="shared" si="71"/>
        <v>0</v>
      </c>
      <c r="CV42" s="241">
        <f t="shared" si="72"/>
        <v>530806.4008416337</v>
      </c>
      <c r="CX42" s="222">
        <f t="shared" si="24"/>
        <v>588878.3120630569</v>
      </c>
      <c r="CY42" s="300">
        <f t="shared" si="49"/>
        <v>0</v>
      </c>
    </row>
    <row r="43" spans="1:103" ht="12.75" customHeight="1">
      <c r="A43" s="6"/>
      <c r="B43" s="3" t="s">
        <v>33</v>
      </c>
      <c r="C43" s="7">
        <v>4</v>
      </c>
      <c r="D43" s="37">
        <v>0</v>
      </c>
      <c r="E43" s="152"/>
      <c r="F43" s="153">
        <v>0</v>
      </c>
      <c r="G43" s="88">
        <v>0</v>
      </c>
      <c r="H43" s="89"/>
      <c r="I43" s="128"/>
      <c r="J43" s="89"/>
      <c r="K43" s="90">
        <v>0</v>
      </c>
      <c r="L43" s="91">
        <v>0</v>
      </c>
      <c r="M43" s="154"/>
      <c r="N43" s="92"/>
      <c r="O43" s="96">
        <v>0</v>
      </c>
      <c r="P43" s="94"/>
      <c r="Q43" s="95"/>
      <c r="R43" s="94"/>
      <c r="S43" s="155">
        <v>0</v>
      </c>
      <c r="T43" s="115"/>
      <c r="U43" s="155"/>
      <c r="V43" s="156"/>
      <c r="W43" s="58">
        <v>0</v>
      </c>
      <c r="X43" s="58">
        <v>0</v>
      </c>
      <c r="Y43" s="58"/>
      <c r="Z43" s="59"/>
      <c r="AA43" s="77">
        <v>0</v>
      </c>
      <c r="AB43" s="157">
        <v>0</v>
      </c>
      <c r="AC43" s="158"/>
      <c r="AD43" s="63"/>
      <c r="AE43" s="64">
        <v>0</v>
      </c>
      <c r="AF43" s="64">
        <v>0</v>
      </c>
      <c r="AG43" s="159"/>
      <c r="AH43" s="62"/>
      <c r="AI43" s="155">
        <v>0</v>
      </c>
      <c r="AJ43" s="155">
        <v>0</v>
      </c>
      <c r="AK43" s="155"/>
      <c r="AL43" s="156"/>
      <c r="AM43" s="49">
        <v>0</v>
      </c>
      <c r="AN43" s="49">
        <v>0</v>
      </c>
      <c r="AO43" s="49"/>
      <c r="AP43" s="50"/>
      <c r="AQ43" s="160">
        <v>0</v>
      </c>
      <c r="AR43" s="200">
        <v>0</v>
      </c>
      <c r="AS43" s="200"/>
      <c r="AT43" s="200"/>
      <c r="AU43" s="212">
        <v>0</v>
      </c>
      <c r="AV43" s="212">
        <v>0</v>
      </c>
      <c r="AW43" s="212"/>
      <c r="AX43" s="212"/>
      <c r="AY43" s="130">
        <v>0</v>
      </c>
      <c r="AZ43" s="130">
        <v>0</v>
      </c>
      <c r="BA43" s="130"/>
      <c r="BB43" s="130"/>
      <c r="BC43" s="147"/>
      <c r="BD43" s="137"/>
      <c r="BE43" s="137"/>
      <c r="BF43" s="137"/>
      <c r="BG43" s="262"/>
      <c r="BH43" s="262"/>
      <c r="BI43" s="262"/>
      <c r="BJ43" s="228"/>
      <c r="BK43" s="228"/>
      <c r="BL43" s="228"/>
      <c r="BM43" s="228"/>
      <c r="BN43" s="235"/>
      <c r="BO43" s="235"/>
      <c r="BP43" s="235"/>
      <c r="BQ43" s="235"/>
      <c r="BR43" s="247"/>
      <c r="BS43" s="247"/>
      <c r="BT43" s="247"/>
      <c r="BU43" s="247"/>
      <c r="BV43" s="252"/>
      <c r="BW43" s="252"/>
      <c r="BX43" s="252"/>
      <c r="BY43" s="252"/>
      <c r="BZ43" s="26">
        <f t="shared" si="50"/>
        <v>0</v>
      </c>
      <c r="CA43" s="43">
        <f t="shared" si="51"/>
        <v>0</v>
      </c>
      <c r="CB43" s="43">
        <f t="shared" si="52"/>
        <v>0</v>
      </c>
      <c r="CC43" s="43">
        <f t="shared" si="53"/>
        <v>0</v>
      </c>
      <c r="CD43" s="43">
        <f t="shared" si="54"/>
        <v>0</v>
      </c>
      <c r="CE43" s="43">
        <f t="shared" si="55"/>
        <v>0</v>
      </c>
      <c r="CF43" s="43">
        <f t="shared" si="56"/>
        <v>0</v>
      </c>
      <c r="CG43" s="43">
        <f t="shared" si="57"/>
        <v>0</v>
      </c>
      <c r="CH43" s="43">
        <f t="shared" si="58"/>
        <v>0</v>
      </c>
      <c r="CI43" s="43">
        <f t="shared" si="59"/>
        <v>0</v>
      </c>
      <c r="CJ43" s="43">
        <f t="shared" si="60"/>
        <v>0</v>
      </c>
      <c r="CK43" s="43">
        <f t="shared" si="61"/>
        <v>0</v>
      </c>
      <c r="CL43" s="43">
        <f t="shared" si="62"/>
        <v>0</v>
      </c>
      <c r="CM43" s="43">
        <f t="shared" si="63"/>
        <v>0</v>
      </c>
      <c r="CN43" s="43">
        <f t="shared" si="64"/>
        <v>0.125</v>
      </c>
      <c r="CO43" s="43">
        <f t="shared" si="65"/>
        <v>0</v>
      </c>
      <c r="CP43" s="43">
        <f t="shared" si="66"/>
        <v>0.375</v>
      </c>
      <c r="CQ43" s="43">
        <f t="shared" si="67"/>
        <v>0.625</v>
      </c>
      <c r="CR43" s="43">
        <f t="shared" si="68"/>
        <v>0.875</v>
      </c>
      <c r="CS43" s="43">
        <f t="shared" si="69"/>
        <v>1</v>
      </c>
      <c r="CT43" s="241">
        <f t="shared" si="70"/>
        <v>0</v>
      </c>
      <c r="CU43" s="241">
        <f t="shared" si="71"/>
        <v>0</v>
      </c>
      <c r="CV43" s="241">
        <f t="shared" si="72"/>
        <v>0</v>
      </c>
      <c r="CX43" s="222">
        <f t="shared" si="24"/>
        <v>0</v>
      </c>
      <c r="CY43" s="300">
        <f t="shared" si="49"/>
        <v>0</v>
      </c>
    </row>
    <row r="44" spans="1:103" ht="12.75" customHeight="1" thickBot="1">
      <c r="A44" s="6"/>
      <c r="B44" s="10" t="s">
        <v>13</v>
      </c>
      <c r="C44" s="11">
        <v>8</v>
      </c>
      <c r="D44" s="41">
        <v>0</v>
      </c>
      <c r="E44" s="152"/>
      <c r="F44" s="163">
        <v>0</v>
      </c>
      <c r="G44" s="88">
        <v>28201.54</v>
      </c>
      <c r="H44" s="97"/>
      <c r="I44" s="128"/>
      <c r="J44" s="97"/>
      <c r="K44" s="90">
        <v>40330.749936</v>
      </c>
      <c r="L44" s="98">
        <v>0</v>
      </c>
      <c r="M44" s="154"/>
      <c r="N44" s="99"/>
      <c r="O44" s="93">
        <v>24699.62</v>
      </c>
      <c r="P44" s="100"/>
      <c r="Q44" s="95"/>
      <c r="R44" s="100"/>
      <c r="S44" s="174">
        <v>0</v>
      </c>
      <c r="T44" s="115"/>
      <c r="U44" s="155"/>
      <c r="V44" s="175"/>
      <c r="W44" s="58">
        <v>30771.72</v>
      </c>
      <c r="X44" s="58">
        <v>0</v>
      </c>
      <c r="Y44" s="58"/>
      <c r="Z44" s="65"/>
      <c r="AA44" s="79">
        <v>26890.07</v>
      </c>
      <c r="AB44" s="157">
        <v>0</v>
      </c>
      <c r="AC44" s="158"/>
      <c r="AD44" s="66"/>
      <c r="AE44" s="64">
        <v>24056.72</v>
      </c>
      <c r="AF44" s="64">
        <v>0</v>
      </c>
      <c r="AG44" s="159"/>
      <c r="AH44" s="67"/>
      <c r="AI44" s="174">
        <v>0</v>
      </c>
      <c r="AJ44" s="155">
        <v>0</v>
      </c>
      <c r="AK44" s="155"/>
      <c r="AL44" s="175"/>
      <c r="AM44" s="49">
        <v>0</v>
      </c>
      <c r="AN44" s="49">
        <v>0</v>
      </c>
      <c r="AO44" s="49"/>
      <c r="AP44" s="51"/>
      <c r="AQ44" s="160">
        <v>0</v>
      </c>
      <c r="AR44" s="201">
        <v>0</v>
      </c>
      <c r="AS44" s="201"/>
      <c r="AT44" s="201"/>
      <c r="AU44" s="213">
        <v>0</v>
      </c>
      <c r="AV44" s="213">
        <v>0</v>
      </c>
      <c r="AW44" s="213"/>
      <c r="AX44" s="213"/>
      <c r="AY44" s="131">
        <v>0</v>
      </c>
      <c r="AZ44" s="131">
        <v>0</v>
      </c>
      <c r="BA44" s="131"/>
      <c r="BB44" s="131"/>
      <c r="BC44" s="147"/>
      <c r="BD44" s="138"/>
      <c r="BE44" s="138"/>
      <c r="BF44" s="138"/>
      <c r="BG44" s="263"/>
      <c r="BH44" s="263"/>
      <c r="BI44" s="263"/>
      <c r="BJ44" s="229"/>
      <c r="BK44" s="229"/>
      <c r="BL44" s="229"/>
      <c r="BM44" s="229"/>
      <c r="BN44" s="236"/>
      <c r="BO44" s="236"/>
      <c r="BP44" s="236"/>
      <c r="BQ44" s="236"/>
      <c r="BR44" s="248"/>
      <c r="BS44" s="248"/>
      <c r="BT44" s="248"/>
      <c r="BU44" s="248"/>
      <c r="BV44" s="253"/>
      <c r="BW44" s="253"/>
      <c r="BX44" s="253"/>
      <c r="BY44" s="253"/>
      <c r="BZ44" s="26">
        <f t="shared" si="50"/>
        <v>0</v>
      </c>
      <c r="CA44" s="44">
        <f t="shared" si="51"/>
        <v>0</v>
      </c>
      <c r="CB44" s="43">
        <f t="shared" si="52"/>
        <v>0</v>
      </c>
      <c r="CC44" s="43">
        <f t="shared" si="53"/>
        <v>0</v>
      </c>
      <c r="CD44" s="43">
        <f t="shared" si="54"/>
        <v>0</v>
      </c>
      <c r="CE44" s="43">
        <f t="shared" si="55"/>
        <v>0</v>
      </c>
      <c r="CF44" s="43">
        <f t="shared" si="56"/>
        <v>0</v>
      </c>
      <c r="CG44" s="43">
        <f t="shared" si="57"/>
        <v>0</v>
      </c>
      <c r="CH44" s="43">
        <f t="shared" si="58"/>
        <v>0</v>
      </c>
      <c r="CI44" s="43">
        <f t="shared" si="59"/>
        <v>0</v>
      </c>
      <c r="CJ44" s="43">
        <f t="shared" si="60"/>
        <v>0.0625</v>
      </c>
      <c r="CK44" s="43">
        <f t="shared" si="61"/>
        <v>0.1875</v>
      </c>
      <c r="CL44" s="43">
        <f t="shared" si="62"/>
        <v>0.3125</v>
      </c>
      <c r="CM44" s="43">
        <f t="shared" si="63"/>
        <v>0.4375</v>
      </c>
      <c r="CN44" s="43">
        <f t="shared" si="64"/>
        <v>0.5625</v>
      </c>
      <c r="CO44" s="43">
        <f t="shared" si="65"/>
        <v>0</v>
      </c>
      <c r="CP44" s="43">
        <f t="shared" si="66"/>
        <v>0.6875</v>
      </c>
      <c r="CQ44" s="43">
        <f t="shared" si="67"/>
        <v>0.8125</v>
      </c>
      <c r="CR44" s="43">
        <f t="shared" si="68"/>
        <v>0.9375</v>
      </c>
      <c r="CS44" s="43">
        <f t="shared" si="69"/>
        <v>1</v>
      </c>
      <c r="CT44" s="241">
        <f t="shared" si="70"/>
        <v>153091.8132994501</v>
      </c>
      <c r="CU44" s="241">
        <f t="shared" si="71"/>
        <v>153091.8132994501</v>
      </c>
      <c r="CV44" s="241">
        <f t="shared" si="72"/>
        <v>0</v>
      </c>
      <c r="CX44" s="222">
        <f t="shared" si="24"/>
        <v>0</v>
      </c>
      <c r="CY44" s="300">
        <f t="shared" si="49"/>
        <v>0</v>
      </c>
    </row>
    <row r="45" spans="1:103" s="1" customFormat="1" ht="12.75" customHeight="1" thickBot="1">
      <c r="A45" s="9"/>
      <c r="B45" s="13" t="s">
        <v>34</v>
      </c>
      <c r="C45" s="18"/>
      <c r="D45" s="38">
        <v>64380215.578288</v>
      </c>
      <c r="E45" s="38"/>
      <c r="F45" s="38">
        <v>36745444.950886555</v>
      </c>
      <c r="G45" s="68">
        <v>1262365.3598000002</v>
      </c>
      <c r="H45" s="68">
        <v>0</v>
      </c>
      <c r="I45" s="68"/>
      <c r="J45" s="68">
        <v>0</v>
      </c>
      <c r="K45" s="117">
        <v>2422005.5850740555</v>
      </c>
      <c r="L45" s="117">
        <v>315949</v>
      </c>
      <c r="M45" s="117"/>
      <c r="N45" s="117">
        <v>0</v>
      </c>
      <c r="O45" s="69">
        <v>2468106.68</v>
      </c>
      <c r="P45" s="69">
        <v>0</v>
      </c>
      <c r="Q45" s="69"/>
      <c r="R45" s="69">
        <v>0</v>
      </c>
      <c r="S45" s="121">
        <v>2636963</v>
      </c>
      <c r="T45" s="122">
        <v>0</v>
      </c>
      <c r="U45" s="122"/>
      <c r="V45" s="123">
        <v>0</v>
      </c>
      <c r="W45" s="68">
        <v>2901614.0900000003</v>
      </c>
      <c r="X45" s="68">
        <v>0</v>
      </c>
      <c r="Y45" s="68"/>
      <c r="Z45" s="68">
        <v>0</v>
      </c>
      <c r="AA45" s="117">
        <v>4650052.8100000005</v>
      </c>
      <c r="AB45" s="117">
        <v>556386.0700000001</v>
      </c>
      <c r="AC45" s="117"/>
      <c r="AD45" s="117">
        <v>0</v>
      </c>
      <c r="AE45" s="69">
        <v>5437854.699999999</v>
      </c>
      <c r="AF45" s="69">
        <v>0</v>
      </c>
      <c r="AG45" s="69"/>
      <c r="AH45" s="118">
        <v>0</v>
      </c>
      <c r="AI45" s="121">
        <v>7755169.099999997</v>
      </c>
      <c r="AJ45" s="122">
        <v>0</v>
      </c>
      <c r="AK45" s="122"/>
      <c r="AL45" s="123">
        <v>0</v>
      </c>
      <c r="AM45" s="52">
        <v>5445007.671999998</v>
      </c>
      <c r="AN45" s="52">
        <v>0</v>
      </c>
      <c r="AO45" s="52"/>
      <c r="AP45" s="52"/>
      <c r="AQ45" s="210">
        <v>6483412.960000003</v>
      </c>
      <c r="AR45" s="205">
        <v>0</v>
      </c>
      <c r="AS45" s="205"/>
      <c r="AT45" s="205"/>
      <c r="AU45" s="217">
        <v>4744163.729999997</v>
      </c>
      <c r="AV45" s="217">
        <v>0</v>
      </c>
      <c r="AW45" s="217"/>
      <c r="AX45" s="217"/>
      <c r="AY45" s="134">
        <v>8655575.757999996</v>
      </c>
      <c r="AZ45" s="134">
        <v>0</v>
      </c>
      <c r="BA45" s="134"/>
      <c r="BB45" s="134"/>
      <c r="BC45" s="149">
        <f>+SUM(BC14:BC44)</f>
        <v>8595478.489999998</v>
      </c>
      <c r="BD45" s="141"/>
      <c r="BE45" s="141"/>
      <c r="BF45" s="141"/>
      <c r="BG45" s="265">
        <f>+SUM(BG14:BG44)</f>
        <v>6931047.247958069</v>
      </c>
      <c r="BH45" s="265">
        <f>+SUM(BH14:BH44)</f>
        <v>5763524.557958069</v>
      </c>
      <c r="BI45" s="265">
        <f>+SUM(BI14:BI44)</f>
        <v>4907911.219999999</v>
      </c>
      <c r="BJ45" s="231">
        <f aca="true" t="shared" si="73" ref="BJ45:BU45">+SUM(BJ14:BJ44)</f>
        <v>10289030.280000001</v>
      </c>
      <c r="BK45" s="231">
        <f t="shared" si="73"/>
        <v>0</v>
      </c>
      <c r="BL45" s="231"/>
      <c r="BM45" s="231">
        <f t="shared" si="73"/>
        <v>0</v>
      </c>
      <c r="BN45" s="237">
        <f t="shared" si="73"/>
        <v>23273467.399999995</v>
      </c>
      <c r="BO45" s="237">
        <f t="shared" si="73"/>
        <v>0</v>
      </c>
      <c r="BP45" s="237"/>
      <c r="BQ45" s="237">
        <f t="shared" si="73"/>
        <v>0</v>
      </c>
      <c r="BR45" s="230">
        <f t="shared" si="73"/>
        <v>16573617.789999997</v>
      </c>
      <c r="BS45" s="230">
        <f t="shared" si="73"/>
        <v>65610.73</v>
      </c>
      <c r="BT45" s="230"/>
      <c r="BU45" s="230">
        <f t="shared" si="73"/>
        <v>0</v>
      </c>
      <c r="BV45" s="254">
        <f>+SUM(BV14:BV44)</f>
        <v>6598284.655901408</v>
      </c>
      <c r="BW45" s="254">
        <f>+SUM(BW14:BW44)</f>
        <v>0</v>
      </c>
      <c r="BX45" s="254">
        <f>+SUM(BX14:BX44)</f>
        <v>0</v>
      </c>
      <c r="BY45" s="254">
        <f>+SUM(BY14:BY44)</f>
        <v>0</v>
      </c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242">
        <f>SUM(CT14:CT44)</f>
        <v>165274682.9551307</v>
      </c>
      <c r="CU45" s="242">
        <f>SUM(CU14:CU44)</f>
        <v>5892927.485975834</v>
      </c>
      <c r="CV45" s="242">
        <f>SUM(CV14:CV44)</f>
        <v>80475087.86268659</v>
      </c>
      <c r="CX45" s="222">
        <f t="shared" si="24"/>
        <v>159381755.46915486</v>
      </c>
      <c r="CY45" s="300">
        <f t="shared" si="49"/>
        <v>0</v>
      </c>
    </row>
    <row r="46" spans="1:103" ht="12.75" customHeight="1" thickBot="1">
      <c r="A46" s="372" t="s">
        <v>35</v>
      </c>
      <c r="B46" s="19" t="s">
        <v>36</v>
      </c>
      <c r="C46" s="20">
        <v>22</v>
      </c>
      <c r="D46" s="42">
        <v>2957226.500730681</v>
      </c>
      <c r="E46" s="152"/>
      <c r="F46" s="176">
        <v>1915114.0768671127</v>
      </c>
      <c r="G46" s="88">
        <v>383603.42</v>
      </c>
      <c r="H46" s="111"/>
      <c r="I46" s="128"/>
      <c r="J46" s="111"/>
      <c r="K46" s="90">
        <v>723366.95</v>
      </c>
      <c r="L46" s="112"/>
      <c r="M46" s="154"/>
      <c r="N46" s="113"/>
      <c r="O46" s="93">
        <v>345218.57</v>
      </c>
      <c r="P46" s="114"/>
      <c r="Q46" s="95"/>
      <c r="R46" s="114"/>
      <c r="S46" s="177">
        <v>343113</v>
      </c>
      <c r="T46" s="178"/>
      <c r="U46" s="155"/>
      <c r="V46" s="179"/>
      <c r="W46" s="58">
        <v>288347.67</v>
      </c>
      <c r="X46" s="58">
        <v>0</v>
      </c>
      <c r="Y46" s="58"/>
      <c r="Z46" s="80"/>
      <c r="AA46" s="77">
        <v>301261.25000000006</v>
      </c>
      <c r="AB46" s="157">
        <v>0</v>
      </c>
      <c r="AC46" s="158"/>
      <c r="AD46" s="81"/>
      <c r="AE46" s="82">
        <v>418664.33</v>
      </c>
      <c r="AF46" s="64">
        <v>0</v>
      </c>
      <c r="AG46" s="159"/>
      <c r="AH46" s="83"/>
      <c r="AI46" s="177">
        <v>191547.63</v>
      </c>
      <c r="AJ46" s="155">
        <v>0</v>
      </c>
      <c r="AK46" s="155"/>
      <c r="AL46" s="179"/>
      <c r="AM46" s="49">
        <v>284788.3</v>
      </c>
      <c r="AN46" s="49">
        <v>0</v>
      </c>
      <c r="AO46" s="49"/>
      <c r="AP46" s="180"/>
      <c r="AQ46" s="160">
        <v>417455.7888913727</v>
      </c>
      <c r="AR46" s="206">
        <v>0</v>
      </c>
      <c r="AS46" s="206"/>
      <c r="AT46" s="206"/>
      <c r="AU46" s="218">
        <v>846640.6300000001</v>
      </c>
      <c r="AV46" s="218">
        <v>0</v>
      </c>
      <c r="AW46" s="218"/>
      <c r="AX46" s="218"/>
      <c r="AY46" s="135">
        <v>696982</v>
      </c>
      <c r="AZ46" s="135">
        <v>0</v>
      </c>
      <c r="BA46" s="135"/>
      <c r="BB46" s="135"/>
      <c r="BC46" s="150">
        <f>'[3]Resumen'!$C$40</f>
        <v>611593.03</v>
      </c>
      <c r="BD46" s="142"/>
      <c r="BE46" s="142"/>
      <c r="BF46" s="142"/>
      <c r="BG46" s="266"/>
      <c r="BH46" s="266"/>
      <c r="BI46" s="266"/>
      <c r="BJ46" s="232">
        <f>'[4]Resumen'!$C$40</f>
        <v>717101.01</v>
      </c>
      <c r="BK46" s="232"/>
      <c r="BL46" s="232"/>
      <c r="BM46" s="232"/>
      <c r="BN46" s="238">
        <f>'[1]Resumen'!$C$40</f>
        <v>778834.53</v>
      </c>
      <c r="BO46" s="238"/>
      <c r="BP46" s="238"/>
      <c r="BQ46" s="238"/>
      <c r="BR46" s="249">
        <f>'[2]Resumen'!$C$40</f>
        <v>1066066.35</v>
      </c>
      <c r="BS46" s="249"/>
      <c r="BT46" s="249"/>
      <c r="BU46" s="249"/>
      <c r="BV46" s="255">
        <f>'[5]Resumen'!$C$40</f>
        <v>599999.9999999999</v>
      </c>
      <c r="BW46" s="255"/>
      <c r="BX46" s="255"/>
      <c r="BY46" s="255"/>
      <c r="BZ46" s="26">
        <f>IF(D46=0,0,2001-(D46-F46)*C46/D46)</f>
        <v>1993.2473056022818</v>
      </c>
      <c r="CA46" s="48">
        <f>IF((1-($CT$2-$BZ46)/$C46)&gt;0,(1-($CT$2-$BZ46)/$C46),0)</f>
        <v>0</v>
      </c>
      <c r="CB46" s="43">
        <f>IF((1-($CT$2-G$2)/$C46)&gt;0,(1-($CT$2-G$2)/$C46),0)</f>
        <v>0.2954545454545454</v>
      </c>
      <c r="CC46" s="43">
        <f>IF((1-($CT$2-K$2)/$C46)&gt;0,(1-($CT$2-K$2)/$C46),0)</f>
        <v>0.34090909090909094</v>
      </c>
      <c r="CD46" s="43">
        <f>IF((1-($CT$2-O$2)/$C46)&gt;0,(1-($CT$2-O$2)/$C46),0)</f>
        <v>0.38636363636363635</v>
      </c>
      <c r="CE46" s="43">
        <f>IF((1-($CT$2-S$2)/$C46)&gt;0,(1-($CT$2-S$2)/$C46),0)</f>
        <v>0.43181818181818177</v>
      </c>
      <c r="CF46" s="43">
        <f>IF((1-($CT$2-W$2)/$C46)&gt;0,(1-($CT$2-W$2)/$C46),0)</f>
        <v>0.4772727272727273</v>
      </c>
      <c r="CG46" s="43">
        <f>IF((1-($CT$2-AA$2)/$C46)&gt;0,(1-($CT$2-AA$2)/$C46),0)</f>
        <v>0.5227272727272727</v>
      </c>
      <c r="CH46" s="43">
        <f>IF((1-($CT$2-AE$2)/$C46)&gt;0,(1-($CT$2-AE$2)/$C46),0)</f>
        <v>0.5681818181818181</v>
      </c>
      <c r="CI46" s="43">
        <f>IF((1-($CT$2-AI$2)/$C46)&gt;0,(1-($CT$2-AI$2)/$C46),0)</f>
        <v>0.6136363636363636</v>
      </c>
      <c r="CJ46" s="43">
        <f>IF((1-($CT$2-AM$2)/$C46)&gt;0,(1-($CT$2-AM$2)/$C46),0)</f>
        <v>0.6590909090909092</v>
      </c>
      <c r="CK46" s="43">
        <f>IF((1-($CT$2-AQ$2)/$C46)&gt;0,(1-($CT$2-AQ$2)/$C46),0)</f>
        <v>0.7045454545454546</v>
      </c>
      <c r="CL46" s="43">
        <f>IF((1-($CT$2-AU$2)/$C46)&gt;0,(1-($CT$2-AU$2)/$C46),0)</f>
        <v>0.75</v>
      </c>
      <c r="CM46" s="43">
        <f>IF((1-($CT$2-AY$2)/$C46)&gt;0,(1-($CT$2-AY$2)/$C46),0)</f>
        <v>0.7954545454545454</v>
      </c>
      <c r="CN46" s="43">
        <f>IF((1-($CT$2-BC$2)/$C46)&gt;0,(1-($CT$2-BC$2)/$C46),0)</f>
        <v>0.8409090909090909</v>
      </c>
      <c r="CO46" s="43">
        <f>IF(BG46=0,0,1-($CT$2-(2014.5-(BG46-BI46)*C46/BG46))/C46)</f>
        <v>0</v>
      </c>
      <c r="CP46" s="43">
        <f>IF((1-($CT$2-BJ$2)/$C46)&gt;0,(1-($CT$2-BJ$2)/$C46),0)</f>
        <v>0.8863636363636364</v>
      </c>
      <c r="CQ46" s="43">
        <f>IF((1-($CT$2-BN$2)/$C46)&gt;0,(1-($CT$2-BN$2)/$C46),0)</f>
        <v>0.9318181818181819</v>
      </c>
      <c r="CR46" s="43">
        <f>IF((1-($CT$2-BR$2)/$C46)&gt;0,(1-($CT$2-BR$2)/$C46),0)</f>
        <v>0.9772727272727273</v>
      </c>
      <c r="CS46" s="43">
        <f>IF((1-($CT$2-BV$2)/$C46)&gt;0,(1-($CT$2-BV$2)/$C46),0)</f>
        <v>1</v>
      </c>
      <c r="CT46" s="241">
        <f>D46-E46+(G46-I46)*G$62+(K46-M46)*K$62+(O46-Q46)*O$62+(S46-U46)*S$62+(W46-Y46)*W$62+(AA46-AC46)*AA$62+(AE46-AG46)*AE$62+(AI46-AK46)*AI$62+(AM46-AO46)*AM$62+(AQ46-AR46)*$AQ$62+(AU46-AV46)*$AU$62+(AY46-AZ46)*$AY$62+(BC46-BD46)*$BC$62+(BJ46-BL46)*$BJ$62+BG46+(BN46-BP46)*$BN$62+(BR46-BT46)*$BR$62+(BV46-BX46)*$BV$62</f>
        <v>11438465.797222054</v>
      </c>
      <c r="CU46" s="241">
        <f>IF(CA46=0,D46-E46,0)+IF(CB46=0,(G46-I46)*G$62,0)+IF(CC46=0,(K46-M46)*K$62,0)+IF(CD46=0,(O46-Q46)*O$62,0)+IF(CE46=0,(S46-U46)*S$62,0)+IF(CF46=0,(W46-Y46)*W$62,0)+IF(CG46=0,(AA46-AC46)*AA$62,0)+IF(CH46=0,(AE46-AG46)*AE$62,0)+IF(CI46=0,(AI46-AK46)*AI$62,0)+IF(CJ46=0,(AM46-AO46)*AM$62,0)+IF(CK46=0,(AQ46-AS46)*$AQ$62,0)+IF(CL46=0,(AU46-AW46)*$AU$62,0)+IF(CM46=0,(AY46-BA46)*$AY$62,0)++IF(CN46=0,(BC46-BE46)*$BC$62,0)+IF(CP46=0,(BJ46-BL46)*$BJ$62,0)+IF(CO46=0,BG46,0)+IF(CQ46=0,(BN46-BP46)*$BN$62,0)+IF(CR46=0,(BR46-BT46)*$BR$62,0)+IF(CS46=0,(BV46-BX46)*$BV$62,0)</f>
        <v>2957226.500730681</v>
      </c>
      <c r="CV46" s="241">
        <f>(D46-E46)*CA46+((G46-H46-(I46-J46))*G$62)*CB46+((K46-L46-(M46-N46))*K$62)*CC46+((O46-P46-(Q46-R46))*O$62)*CD46+((S46-T46-(U46-V46))*S$62)*CE46+((W46-X46-(Y46-Z46))*W$62)*CF46+((AA46-AB46-(AC46-AD46))*AA$62)*CG46+((AE46-AF46-(AG46-AH46))*AE$62)*CH46+((AI46-AJ46-(AK46-AL46))*AI$62)*CI46+((AM46-AN46-(AO46-AP46))*$AM$62)*CJ46+((AQ46-AR46-(AS46-AT46))*$AQ$62)*CK46+((AU46-AV46-(AW46-AX46))*$AU$62)*CL46+((AY46-AZ46-(BA46-BB46))*$AY$62)*CM46+((BC46-BD46-(BE46-BF46))*$BC$62)*CN46+((BJ46-BK46-(BL46-BM46))*$BJ$62)*CP46+(BG46-BH46)*CO46+((BN46-BO46-(BP46-BQ46))*$BN$62)*CQ46+((BR46-BS46-(BT46-BU46))*$BR$62)*CR46+((BV46-BW46-(BX46-BY46))*$BV$62)*CS46</f>
        <v>6016901.257982559</v>
      </c>
      <c r="CX46" s="222">
        <f t="shared" si="24"/>
        <v>8481239.296491373</v>
      </c>
      <c r="CY46" s="300">
        <f t="shared" si="49"/>
        <v>0</v>
      </c>
    </row>
    <row r="47" spans="1:103" s="1" customFormat="1" ht="12.75" customHeight="1" thickBot="1">
      <c r="A47" s="374"/>
      <c r="B47" s="13" t="s">
        <v>37</v>
      </c>
      <c r="C47" s="18"/>
      <c r="D47" s="38">
        <v>2957226.500730681</v>
      </c>
      <c r="E47" s="38"/>
      <c r="F47" s="38">
        <v>1915114.0768671127</v>
      </c>
      <c r="G47" s="68">
        <v>383603.42</v>
      </c>
      <c r="H47" s="68">
        <v>0</v>
      </c>
      <c r="I47" s="68"/>
      <c r="J47" s="68">
        <v>0</v>
      </c>
      <c r="K47" s="117">
        <v>723366.95</v>
      </c>
      <c r="L47" s="117">
        <v>0</v>
      </c>
      <c r="M47" s="117"/>
      <c r="N47" s="117">
        <v>0</v>
      </c>
      <c r="O47" s="69">
        <v>345218.57</v>
      </c>
      <c r="P47" s="69">
        <v>0</v>
      </c>
      <c r="Q47" s="69"/>
      <c r="R47" s="69">
        <v>0</v>
      </c>
      <c r="S47" s="121">
        <v>343113</v>
      </c>
      <c r="T47" s="122">
        <v>0</v>
      </c>
      <c r="U47" s="122"/>
      <c r="V47" s="123">
        <v>0</v>
      </c>
      <c r="W47" s="68">
        <v>288347.67</v>
      </c>
      <c r="X47" s="68">
        <v>0</v>
      </c>
      <c r="Y47" s="68"/>
      <c r="Z47" s="68">
        <v>0</v>
      </c>
      <c r="AA47" s="117">
        <v>301261.25000000006</v>
      </c>
      <c r="AB47" s="117">
        <v>0</v>
      </c>
      <c r="AC47" s="117"/>
      <c r="AD47" s="117">
        <v>0</v>
      </c>
      <c r="AE47" s="69">
        <v>418664.33</v>
      </c>
      <c r="AF47" s="69">
        <v>0</v>
      </c>
      <c r="AG47" s="69"/>
      <c r="AH47" s="118">
        <v>0</v>
      </c>
      <c r="AI47" s="121">
        <v>191547.63</v>
      </c>
      <c r="AJ47" s="122">
        <v>0</v>
      </c>
      <c r="AK47" s="122"/>
      <c r="AL47" s="123">
        <v>0</v>
      </c>
      <c r="AM47" s="52">
        <v>284788.3</v>
      </c>
      <c r="AN47" s="52">
        <v>0</v>
      </c>
      <c r="AO47" s="52"/>
      <c r="AP47" s="52"/>
      <c r="AQ47" s="210">
        <v>417455.7888913727</v>
      </c>
      <c r="AR47" s="205">
        <v>0</v>
      </c>
      <c r="AS47" s="205"/>
      <c r="AT47" s="205"/>
      <c r="AU47" s="217">
        <v>846640.6300000001</v>
      </c>
      <c r="AV47" s="217">
        <v>0</v>
      </c>
      <c r="AW47" s="217"/>
      <c r="AX47" s="217"/>
      <c r="AY47" s="134">
        <v>696982</v>
      </c>
      <c r="AZ47" s="134">
        <v>0</v>
      </c>
      <c r="BA47" s="134"/>
      <c r="BB47" s="134"/>
      <c r="BC47" s="149">
        <f>+BC46</f>
        <v>611593.03</v>
      </c>
      <c r="BD47" s="141"/>
      <c r="BE47" s="141"/>
      <c r="BF47" s="141"/>
      <c r="BG47" s="265">
        <f>+BG46</f>
        <v>0</v>
      </c>
      <c r="BH47" s="265">
        <f>+BH46</f>
        <v>0</v>
      </c>
      <c r="BI47" s="265">
        <f>+BI46</f>
        <v>0</v>
      </c>
      <c r="BJ47" s="231">
        <f aca="true" t="shared" si="74" ref="BJ47:BU47">+BJ46</f>
        <v>717101.01</v>
      </c>
      <c r="BK47" s="231">
        <f t="shared" si="74"/>
        <v>0</v>
      </c>
      <c r="BL47" s="231"/>
      <c r="BM47" s="231">
        <f t="shared" si="74"/>
        <v>0</v>
      </c>
      <c r="BN47" s="237">
        <f t="shared" si="74"/>
        <v>778834.53</v>
      </c>
      <c r="BO47" s="237">
        <f t="shared" si="74"/>
        <v>0</v>
      </c>
      <c r="BP47" s="237"/>
      <c r="BQ47" s="237">
        <f t="shared" si="74"/>
        <v>0</v>
      </c>
      <c r="BR47" s="230">
        <f t="shared" si="74"/>
        <v>1066066.35</v>
      </c>
      <c r="BS47" s="230">
        <f t="shared" si="74"/>
        <v>0</v>
      </c>
      <c r="BT47" s="230"/>
      <c r="BU47" s="230">
        <f t="shared" si="74"/>
        <v>0</v>
      </c>
      <c r="BV47" s="254">
        <f>+BV46</f>
        <v>599999.9999999999</v>
      </c>
      <c r="BW47" s="254">
        <f>+BW46</f>
        <v>0</v>
      </c>
      <c r="BX47" s="254">
        <f>+BX46</f>
        <v>0</v>
      </c>
      <c r="BY47" s="254">
        <f>+BY46</f>
        <v>0</v>
      </c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242">
        <f>CT46</f>
        <v>11438465.797222054</v>
      </c>
      <c r="CU47" s="242">
        <f>CU46</f>
        <v>2957226.500730681</v>
      </c>
      <c r="CV47" s="242">
        <f>CV46</f>
        <v>6016901.257982559</v>
      </c>
      <c r="CX47" s="222">
        <f t="shared" si="24"/>
        <v>8481239.296491373</v>
      </c>
      <c r="CY47" s="300">
        <f t="shared" si="49"/>
        <v>0</v>
      </c>
    </row>
    <row r="48" spans="1:103" ht="12.75" customHeight="1">
      <c r="A48" s="372" t="s">
        <v>38</v>
      </c>
      <c r="B48" s="27" t="s">
        <v>17</v>
      </c>
      <c r="C48" s="12">
        <v>4</v>
      </c>
      <c r="D48" s="39">
        <v>0</v>
      </c>
      <c r="E48" s="152"/>
      <c r="F48" s="181">
        <v>0</v>
      </c>
      <c r="G48" s="88">
        <v>0</v>
      </c>
      <c r="H48" s="101"/>
      <c r="I48" s="128"/>
      <c r="J48" s="101"/>
      <c r="K48" s="90">
        <v>0</v>
      </c>
      <c r="L48" s="102"/>
      <c r="M48" s="154"/>
      <c r="N48" s="103"/>
      <c r="O48" s="93">
        <v>0</v>
      </c>
      <c r="P48" s="104"/>
      <c r="Q48" s="95"/>
      <c r="R48" s="104"/>
      <c r="S48" s="167">
        <v>0</v>
      </c>
      <c r="T48" s="182"/>
      <c r="U48" s="155"/>
      <c r="V48" s="168"/>
      <c r="W48" s="58">
        <v>0</v>
      </c>
      <c r="X48" s="58">
        <v>0</v>
      </c>
      <c r="Y48" s="58"/>
      <c r="Z48" s="70"/>
      <c r="AA48" s="77">
        <v>0</v>
      </c>
      <c r="AB48" s="157">
        <v>0</v>
      </c>
      <c r="AC48" s="158"/>
      <c r="AD48" s="72"/>
      <c r="AE48" s="64">
        <v>0</v>
      </c>
      <c r="AF48" s="64">
        <v>0</v>
      </c>
      <c r="AG48" s="159"/>
      <c r="AH48" s="73"/>
      <c r="AI48" s="167">
        <v>0</v>
      </c>
      <c r="AJ48" s="155">
        <v>0</v>
      </c>
      <c r="AK48" s="155"/>
      <c r="AL48" s="168"/>
      <c r="AM48" s="49">
        <v>0</v>
      </c>
      <c r="AN48" s="49">
        <v>0</v>
      </c>
      <c r="AO48" s="49"/>
      <c r="AP48" s="183"/>
      <c r="AQ48" s="160">
        <v>0</v>
      </c>
      <c r="AR48" s="203">
        <v>0</v>
      </c>
      <c r="AS48" s="203"/>
      <c r="AT48" s="203"/>
      <c r="AU48" s="215">
        <v>0</v>
      </c>
      <c r="AV48" s="215">
        <v>0</v>
      </c>
      <c r="AW48" s="215"/>
      <c r="AX48" s="215"/>
      <c r="AY48" s="133">
        <v>0</v>
      </c>
      <c r="AZ48" s="133">
        <v>0</v>
      </c>
      <c r="BA48" s="133"/>
      <c r="BB48" s="133"/>
      <c r="BC48" s="147"/>
      <c r="BD48" s="140"/>
      <c r="BE48" s="140"/>
      <c r="BF48" s="140"/>
      <c r="BG48" s="267"/>
      <c r="BH48" s="267"/>
      <c r="BI48" s="267"/>
      <c r="BJ48" s="233"/>
      <c r="BK48" s="233"/>
      <c r="BL48" s="233"/>
      <c r="BM48" s="233"/>
      <c r="BN48" s="239"/>
      <c r="BO48" s="239"/>
      <c r="BP48" s="239"/>
      <c r="BQ48" s="239"/>
      <c r="BR48" s="250"/>
      <c r="BS48" s="250"/>
      <c r="BT48" s="250"/>
      <c r="BU48" s="250"/>
      <c r="BV48" s="256"/>
      <c r="BW48" s="256"/>
      <c r="BX48" s="256"/>
      <c r="BY48" s="256"/>
      <c r="BZ48" s="26">
        <f aca="true" t="shared" si="75" ref="BZ48:BZ57">IF(D48=0,0,2001-(D48-F48)*C48/D48)</f>
        <v>0</v>
      </c>
      <c r="CA48" s="46">
        <f aca="true" t="shared" si="76" ref="CA48:CA57">IF((1-($CT$2-$BZ48)/$C48)&gt;0,(1-($CT$2-$BZ48)/$C48),0)</f>
        <v>0</v>
      </c>
      <c r="CB48" s="43">
        <f aca="true" t="shared" si="77" ref="CB48:CB57">IF((1-($CT$2-G$2)/$C48)&gt;0,(1-($CT$2-G$2)/$C48),0)</f>
        <v>0</v>
      </c>
      <c r="CC48" s="43">
        <f aca="true" t="shared" si="78" ref="CC48:CC57">IF((1-($CT$2-K$2)/$C48)&gt;0,(1-($CT$2-K$2)/$C48),0)</f>
        <v>0</v>
      </c>
      <c r="CD48" s="43">
        <f aca="true" t="shared" si="79" ref="CD48:CD57">IF((1-($CT$2-O$2)/$C48)&gt;0,(1-($CT$2-O$2)/$C48),0)</f>
        <v>0</v>
      </c>
      <c r="CE48" s="43">
        <f aca="true" t="shared" si="80" ref="CE48:CE57">IF((1-($CT$2-S$2)/$C48)&gt;0,(1-($CT$2-S$2)/$C48),0)</f>
        <v>0</v>
      </c>
      <c r="CF48" s="43">
        <f aca="true" t="shared" si="81" ref="CF48:CF57">IF((1-($CT$2-W$2)/$C48)&gt;0,(1-($CT$2-W$2)/$C48),0)</f>
        <v>0</v>
      </c>
      <c r="CG48" s="43">
        <f aca="true" t="shared" si="82" ref="CG48:CG57">IF((1-($CT$2-AA$2)/$C48)&gt;0,(1-($CT$2-AA$2)/$C48),0)</f>
        <v>0</v>
      </c>
      <c r="CH48" s="43">
        <f aca="true" t="shared" si="83" ref="CH48:CH57">IF((1-($CT$2-AE$2)/$C48)&gt;0,(1-($CT$2-AE$2)/$C48),0)</f>
        <v>0</v>
      </c>
      <c r="CI48" s="43">
        <f aca="true" t="shared" si="84" ref="CI48:CI57">IF((1-($CT$2-AI$2)/$C48)&gt;0,(1-($CT$2-AI$2)/$C48),0)</f>
        <v>0</v>
      </c>
      <c r="CJ48" s="43">
        <f aca="true" t="shared" si="85" ref="CJ48:CJ57">IF((1-($CT$2-AM$2)/$C48)&gt;0,(1-($CT$2-AM$2)/$C48),0)</f>
        <v>0</v>
      </c>
      <c r="CK48" s="43">
        <f aca="true" t="shared" si="86" ref="CK48:CK57">IF((1-($CT$2-AQ$2)/$C48)&gt;0,(1-($CT$2-AQ$2)/$C48),0)</f>
        <v>0</v>
      </c>
      <c r="CL48" s="43">
        <f aca="true" t="shared" si="87" ref="CL48:CL57">IF((1-($CT$2-AU$2)/$C48)&gt;0,(1-($CT$2-AU$2)/$C48),0)</f>
        <v>0</v>
      </c>
      <c r="CM48" s="43">
        <f aca="true" t="shared" si="88" ref="CM48:CM57">IF((1-($CT$2-AY$2)/$C48)&gt;0,(1-($CT$2-AY$2)/$C48),0)</f>
        <v>0</v>
      </c>
      <c r="CN48" s="43">
        <f aca="true" t="shared" si="89" ref="CN48:CN57">IF((1-($CT$2-BC$2)/$C48)&gt;0,(1-($CT$2-BC$2)/$C48),0)</f>
        <v>0.125</v>
      </c>
      <c r="CO48" s="43">
        <f aca="true" t="shared" si="90" ref="CO48:CO57">IF(BG48=0,0,1-($CT$2-(2014.5-(BG48-BI48)*C48/BG48))/C48)</f>
        <v>0</v>
      </c>
      <c r="CP48" s="43">
        <f aca="true" t="shared" si="91" ref="CP48:CP57">IF((1-($CT$2-BJ$2)/$C48)&gt;0,(1-($CT$2-BJ$2)/$C48),0)</f>
        <v>0.375</v>
      </c>
      <c r="CQ48" s="43">
        <f aca="true" t="shared" si="92" ref="CQ48:CQ57">IF((1-($CT$2-BN$2)/$C48)&gt;0,(1-($CT$2-BN$2)/$C48),0)</f>
        <v>0.625</v>
      </c>
      <c r="CR48" s="43">
        <f aca="true" t="shared" si="93" ref="CR48:CR57">IF((1-($CT$2-BR$2)/$C48)&gt;0,(1-($CT$2-BR$2)/$C48),0)</f>
        <v>0.875</v>
      </c>
      <c r="CS48" s="43">
        <f aca="true" t="shared" si="94" ref="CS48:CS57">IF((1-($CT$2-BV$2)/$C48)&gt;0,(1-($CT$2-BV$2)/$C48),0)</f>
        <v>1</v>
      </c>
      <c r="CT48" s="241">
        <f aca="true" t="shared" si="95" ref="CT48:CT57">D48-E48+(G48-I48)*G$63+(K48-M48)*K$63+(O48-Q48)*O$63+(S48-U48)*S$63+(W48-Y48)*W$63+(AA48-AC48)*AA$63+(AE48-AG48)*AE$63+(AI48-AK48)*AI$63+(AM48-AO48)*AM$63+(AQ48-AS48)*$AQ$63+(AU48-AW48)*$AU$63+(AY48-BA48)*$AY$63+(BC48-BE48)*$BC$63+(BJ48-BL48)*$BJ$63+BG48+(BN48-BP48)*$BN$63+(BR48-BT48)*$BR$63+(BV48-BX48)*$BV$63</f>
        <v>0</v>
      </c>
      <c r="CU48" s="241">
        <f aca="true" t="shared" si="96" ref="CU48:CU57">IF(CA48=0,D48-E48,0)+IF(CB48=0,(G48-I48)*G$63,0)+IF(CC48=0,(K48-M48)*K$63,0)+IF(CD48=0,(O48-Q48)*O$63,0)+IF(CE48=0,(S48-U48)*S$63,0)+IF(CF48=0,(W48-Y48)*W$63,0)+IF(CG48=0,(AA48-AC48)*AA$63,0)+IF(CH48=0,(AE48-AG48)*AE$63,0)+IF(CI48=0,(AI48-AK48)*AI$63,0)+IF(CJ48=0,(AM48-AO48)*AM$63,0)+IF(CK48=0,(AQ48-AS48)*$AQ$63,0)+IF(CL48=0,(AU48-AW48)*$AU$63,0)+IF(CM48=0,(AY48-BA48)*$AY$63,0)++IF(CN48=0,(BC48-BE48)*$BC$63,0)+IF(CP48=0,(BJ48-BL48)*$BJ$63,0)+IF(CO48=0,BG48,0)+IF(CQ48=0,(BN48-BP48)*$BN$63,0)+IF(CR48=0,(BR48-BT48)*$BR$63,0)+IF(CS48=0,(BV48-BX48)*$BV$63,0)</f>
        <v>0</v>
      </c>
      <c r="CV48" s="241">
        <f aca="true" t="shared" si="97" ref="CV48:CV57">(D48-E48)*CA48+((G48-H48-(I48-J48))*G$63)*CB48+((K48-L48-(M48-N48))*K$63)*CC48+((O48-P48-(Q48-R48))*O$63)*CD48+((S48-T48-(U48-V48))*S$63)*CE48+((W48-X48-(Y48-Z48))*W$63)*CF48+((AA48-AB48-(AC48-AD48))*AA$63)*CG48+((AE48-AF48-(AG48-AH48))*AE$63)*CH48+((AI48-AJ48-(AK48-AL48))*AI$63)*CI48+((AM48-AN48-(AO48-AP48))*$AM$63)*CJ48+((AQ48-AR48-(AS48-AT48))*$AQ$63)*CK48+((AU48-AV48-(AW48-AX48))*$AU$63)*CL48+((AY48-AZ48-(BA48-BB48))*$AY$63)*CM48+((BC48-BD48-(BE48-BF48))*$BC$63)*CN48+((BJ48-BK48-(BL48-BM48))*$BJ$63)*CP48+(BG48-BH48)*CO48+((BN48-BO48-(BP48-BQ48))*$BN$63)*CQ48+((BR48-BS48-(BT48-BU48))*$BR$63)*CR48+((BV48-BW48-(BX48-BY48))*$BV$63)*CS48</f>
        <v>0</v>
      </c>
      <c r="CX48" s="222">
        <f t="shared" si="24"/>
        <v>0</v>
      </c>
      <c r="CY48" s="300">
        <f t="shared" si="49"/>
        <v>0</v>
      </c>
    </row>
    <row r="49" spans="1:103" ht="12.75" customHeight="1">
      <c r="A49" s="373"/>
      <c r="B49" s="28" t="s">
        <v>39</v>
      </c>
      <c r="C49" s="17">
        <v>1000</v>
      </c>
      <c r="D49" s="37">
        <v>0</v>
      </c>
      <c r="E49" s="152"/>
      <c r="F49" s="161">
        <v>0</v>
      </c>
      <c r="G49" s="88">
        <v>0</v>
      </c>
      <c r="H49" s="89"/>
      <c r="I49" s="128"/>
      <c r="J49" s="89"/>
      <c r="K49" s="90">
        <v>0</v>
      </c>
      <c r="L49" s="91"/>
      <c r="M49" s="154"/>
      <c r="N49" s="92"/>
      <c r="O49" s="96">
        <v>0</v>
      </c>
      <c r="P49" s="94"/>
      <c r="Q49" s="95"/>
      <c r="R49" s="94"/>
      <c r="S49" s="155">
        <v>0</v>
      </c>
      <c r="T49" s="184"/>
      <c r="U49" s="155"/>
      <c r="V49" s="156"/>
      <c r="W49" s="58">
        <v>0</v>
      </c>
      <c r="X49" s="58">
        <v>0</v>
      </c>
      <c r="Y49" s="58"/>
      <c r="Z49" s="59"/>
      <c r="AA49" s="77">
        <v>0</v>
      </c>
      <c r="AB49" s="157">
        <v>0</v>
      </c>
      <c r="AC49" s="158"/>
      <c r="AD49" s="63"/>
      <c r="AE49" s="64">
        <v>0</v>
      </c>
      <c r="AF49" s="64">
        <v>0</v>
      </c>
      <c r="AG49" s="159"/>
      <c r="AH49" s="62"/>
      <c r="AI49" s="155">
        <v>0</v>
      </c>
      <c r="AJ49" s="155">
        <v>0</v>
      </c>
      <c r="AK49" s="155"/>
      <c r="AL49" s="156"/>
      <c r="AM49" s="49">
        <v>0</v>
      </c>
      <c r="AN49" s="49">
        <v>0</v>
      </c>
      <c r="AO49" s="49"/>
      <c r="AP49" s="185"/>
      <c r="AQ49" s="160">
        <v>0</v>
      </c>
      <c r="AR49" s="200">
        <v>0</v>
      </c>
      <c r="AS49" s="200"/>
      <c r="AT49" s="200"/>
      <c r="AU49" s="212">
        <v>0</v>
      </c>
      <c r="AV49" s="212">
        <v>0</v>
      </c>
      <c r="AW49" s="212"/>
      <c r="AX49" s="212"/>
      <c r="AY49" s="130">
        <v>0</v>
      </c>
      <c r="AZ49" s="130">
        <v>0</v>
      </c>
      <c r="BA49" s="130"/>
      <c r="BB49" s="130"/>
      <c r="BC49" s="147"/>
      <c r="BD49" s="137"/>
      <c r="BE49" s="137"/>
      <c r="BF49" s="137"/>
      <c r="BG49" s="262"/>
      <c r="BH49" s="262"/>
      <c r="BI49" s="262"/>
      <c r="BJ49" s="228"/>
      <c r="BK49" s="228"/>
      <c r="BL49" s="228"/>
      <c r="BM49" s="228"/>
      <c r="BN49" s="235"/>
      <c r="BO49" s="235"/>
      <c r="BP49" s="235"/>
      <c r="BQ49" s="235"/>
      <c r="BR49" s="247"/>
      <c r="BS49" s="247"/>
      <c r="BT49" s="247"/>
      <c r="BU49" s="247"/>
      <c r="BV49" s="252"/>
      <c r="BW49" s="252"/>
      <c r="BX49" s="252"/>
      <c r="BY49" s="252"/>
      <c r="BZ49" s="26">
        <f t="shared" si="75"/>
        <v>0</v>
      </c>
      <c r="CA49" s="46">
        <f t="shared" si="76"/>
        <v>0</v>
      </c>
      <c r="CB49" s="43">
        <f t="shared" si="77"/>
        <v>0.9845</v>
      </c>
      <c r="CC49" s="43">
        <f t="shared" si="78"/>
        <v>0.9855</v>
      </c>
      <c r="CD49" s="43">
        <f t="shared" si="79"/>
        <v>0.9865</v>
      </c>
      <c r="CE49" s="43">
        <f t="shared" si="80"/>
        <v>0.9875</v>
      </c>
      <c r="CF49" s="43">
        <f t="shared" si="81"/>
        <v>0.9885</v>
      </c>
      <c r="CG49" s="43">
        <f t="shared" si="82"/>
        <v>0.9895</v>
      </c>
      <c r="CH49" s="43">
        <f t="shared" si="83"/>
        <v>0.9905</v>
      </c>
      <c r="CI49" s="43">
        <f t="shared" si="84"/>
        <v>0.9915</v>
      </c>
      <c r="CJ49" s="43">
        <f t="shared" si="85"/>
        <v>0.9925</v>
      </c>
      <c r="CK49" s="43">
        <f t="shared" si="86"/>
        <v>0.9935</v>
      </c>
      <c r="CL49" s="43">
        <f t="shared" si="87"/>
        <v>0.9945</v>
      </c>
      <c r="CM49" s="43">
        <f t="shared" si="88"/>
        <v>0.9955</v>
      </c>
      <c r="CN49" s="43">
        <f t="shared" si="89"/>
        <v>0.9965</v>
      </c>
      <c r="CO49" s="43">
        <f t="shared" si="90"/>
        <v>0</v>
      </c>
      <c r="CP49" s="43">
        <f t="shared" si="91"/>
        <v>0.9975</v>
      </c>
      <c r="CQ49" s="43">
        <f t="shared" si="92"/>
        <v>0.9985</v>
      </c>
      <c r="CR49" s="43">
        <f t="shared" si="93"/>
        <v>0.9995</v>
      </c>
      <c r="CS49" s="43">
        <f t="shared" si="94"/>
        <v>1</v>
      </c>
      <c r="CT49" s="241">
        <f t="shared" si="95"/>
        <v>0</v>
      </c>
      <c r="CU49" s="241">
        <f t="shared" si="96"/>
        <v>0</v>
      </c>
      <c r="CV49" s="241">
        <f t="shared" si="97"/>
        <v>0</v>
      </c>
      <c r="CX49" s="222">
        <f t="shared" si="24"/>
        <v>0</v>
      </c>
      <c r="CY49" s="300">
        <f t="shared" si="49"/>
        <v>0</v>
      </c>
    </row>
    <row r="50" spans="1:103" ht="12.75" customHeight="1">
      <c r="A50" s="373"/>
      <c r="B50" s="28" t="s">
        <v>9</v>
      </c>
      <c r="C50" s="7">
        <v>40</v>
      </c>
      <c r="D50" s="37">
        <v>1075230.20478759</v>
      </c>
      <c r="E50" s="152"/>
      <c r="F50" s="153">
        <v>828035.68623604</v>
      </c>
      <c r="G50" s="88">
        <v>0</v>
      </c>
      <c r="H50" s="89"/>
      <c r="I50" s="128"/>
      <c r="J50" s="89"/>
      <c r="K50" s="90">
        <v>0</v>
      </c>
      <c r="L50" s="91"/>
      <c r="M50" s="154"/>
      <c r="N50" s="92"/>
      <c r="O50" s="96">
        <v>0</v>
      </c>
      <c r="P50" s="94"/>
      <c r="Q50" s="95"/>
      <c r="R50" s="94"/>
      <c r="S50" s="155">
        <v>0</v>
      </c>
      <c r="T50" s="184"/>
      <c r="U50" s="155"/>
      <c r="V50" s="156"/>
      <c r="W50" s="58">
        <v>0</v>
      </c>
      <c r="X50" s="58">
        <v>0</v>
      </c>
      <c r="Y50" s="58"/>
      <c r="Z50" s="59"/>
      <c r="AA50" s="77">
        <v>26826.64</v>
      </c>
      <c r="AB50" s="157">
        <v>0</v>
      </c>
      <c r="AC50" s="158"/>
      <c r="AD50" s="63"/>
      <c r="AE50" s="64">
        <v>0</v>
      </c>
      <c r="AF50" s="64">
        <v>0</v>
      </c>
      <c r="AG50" s="159"/>
      <c r="AH50" s="62"/>
      <c r="AI50" s="155">
        <v>0</v>
      </c>
      <c r="AJ50" s="155">
        <v>0</v>
      </c>
      <c r="AK50" s="155"/>
      <c r="AL50" s="156"/>
      <c r="AM50" s="49">
        <v>0</v>
      </c>
      <c r="AN50" s="49">
        <v>0</v>
      </c>
      <c r="AO50" s="49"/>
      <c r="AP50" s="185"/>
      <c r="AQ50" s="160">
        <v>0</v>
      </c>
      <c r="AR50" s="200">
        <v>0</v>
      </c>
      <c r="AS50" s="200"/>
      <c r="AT50" s="200"/>
      <c r="AU50" s="212">
        <v>0</v>
      </c>
      <c r="AV50" s="212">
        <v>0</v>
      </c>
      <c r="AW50" s="212"/>
      <c r="AX50" s="212"/>
      <c r="AY50" s="130">
        <v>0</v>
      </c>
      <c r="AZ50" s="130">
        <v>0</v>
      </c>
      <c r="BA50" s="130"/>
      <c r="BB50" s="130"/>
      <c r="BC50" s="147"/>
      <c r="BD50" s="137"/>
      <c r="BE50" s="137"/>
      <c r="BF50" s="137"/>
      <c r="BG50" s="262"/>
      <c r="BH50" s="262"/>
      <c r="BI50" s="262"/>
      <c r="BJ50" s="228"/>
      <c r="BK50" s="228"/>
      <c r="BL50" s="228"/>
      <c r="BM50" s="228"/>
      <c r="BN50" s="235"/>
      <c r="BO50" s="235"/>
      <c r="BP50" s="235"/>
      <c r="BQ50" s="235"/>
      <c r="BR50" s="247"/>
      <c r="BS50" s="247"/>
      <c r="BT50" s="247"/>
      <c r="BU50" s="247"/>
      <c r="BV50" s="252"/>
      <c r="BW50" s="252"/>
      <c r="BX50" s="252"/>
      <c r="BY50" s="252"/>
      <c r="BZ50" s="26">
        <f t="shared" si="75"/>
        <v>1991.8040336868928</v>
      </c>
      <c r="CA50" s="43">
        <f t="shared" si="76"/>
        <v>0.35760084217232024</v>
      </c>
      <c r="CB50" s="43">
        <f t="shared" si="77"/>
        <v>0.6125</v>
      </c>
      <c r="CC50" s="43">
        <f t="shared" si="78"/>
        <v>0.6375</v>
      </c>
      <c r="CD50" s="43">
        <f t="shared" si="79"/>
        <v>0.6625</v>
      </c>
      <c r="CE50" s="43">
        <f t="shared" si="80"/>
        <v>0.6875</v>
      </c>
      <c r="CF50" s="43">
        <f t="shared" si="81"/>
        <v>0.7125</v>
      </c>
      <c r="CG50" s="43">
        <f t="shared" si="82"/>
        <v>0.7375</v>
      </c>
      <c r="CH50" s="43">
        <f t="shared" si="83"/>
        <v>0.7625</v>
      </c>
      <c r="CI50" s="43">
        <f t="shared" si="84"/>
        <v>0.7875</v>
      </c>
      <c r="CJ50" s="43">
        <f t="shared" si="85"/>
        <v>0.8125</v>
      </c>
      <c r="CK50" s="43">
        <f t="shared" si="86"/>
        <v>0.8375</v>
      </c>
      <c r="CL50" s="43">
        <f t="shared" si="87"/>
        <v>0.8625</v>
      </c>
      <c r="CM50" s="43">
        <f t="shared" si="88"/>
        <v>0.8875</v>
      </c>
      <c r="CN50" s="43">
        <f t="shared" si="89"/>
        <v>0.9125</v>
      </c>
      <c r="CO50" s="43">
        <f t="shared" si="90"/>
        <v>0</v>
      </c>
      <c r="CP50" s="43">
        <f t="shared" si="91"/>
        <v>0.9375</v>
      </c>
      <c r="CQ50" s="43">
        <f t="shared" si="92"/>
        <v>0.9625</v>
      </c>
      <c r="CR50" s="43">
        <f t="shared" si="93"/>
        <v>0.9875</v>
      </c>
      <c r="CS50" s="43">
        <f t="shared" si="94"/>
        <v>1</v>
      </c>
      <c r="CT50" s="241">
        <f t="shared" si="95"/>
        <v>1094161.605459783</v>
      </c>
      <c r="CU50" s="241">
        <f t="shared" si="96"/>
        <v>0</v>
      </c>
      <c r="CV50" s="241">
        <f t="shared" si="97"/>
        <v>398465.1347569009</v>
      </c>
      <c r="CX50" s="222">
        <f t="shared" si="24"/>
        <v>1094161.605459783</v>
      </c>
      <c r="CY50" s="300">
        <f t="shared" si="49"/>
        <v>0</v>
      </c>
    </row>
    <row r="51" spans="1:103" ht="12.75" customHeight="1">
      <c r="A51" s="373"/>
      <c r="B51" s="28" t="s">
        <v>40</v>
      </c>
      <c r="C51" s="7">
        <v>22</v>
      </c>
      <c r="D51" s="37">
        <v>4570414.922067367</v>
      </c>
      <c r="E51" s="152"/>
      <c r="F51" s="153">
        <v>3249798.252767378</v>
      </c>
      <c r="G51" s="88">
        <v>385845.48</v>
      </c>
      <c r="H51" s="89"/>
      <c r="I51" s="128"/>
      <c r="J51" s="89"/>
      <c r="K51" s="90">
        <v>452747.86</v>
      </c>
      <c r="L51" s="91"/>
      <c r="M51" s="154"/>
      <c r="N51" s="92"/>
      <c r="O51" s="96">
        <v>370817.32</v>
      </c>
      <c r="P51" s="94"/>
      <c r="Q51" s="95"/>
      <c r="R51" s="94"/>
      <c r="S51" s="155">
        <v>396757.73</v>
      </c>
      <c r="T51" s="184"/>
      <c r="U51" s="155"/>
      <c r="V51" s="156"/>
      <c r="W51" s="58">
        <v>291785.6699999999</v>
      </c>
      <c r="X51" s="58">
        <v>0</v>
      </c>
      <c r="Y51" s="58"/>
      <c r="Z51" s="59"/>
      <c r="AA51" s="77">
        <v>444306.60000000003</v>
      </c>
      <c r="AB51" s="157">
        <v>0</v>
      </c>
      <c r="AC51" s="158"/>
      <c r="AD51" s="63"/>
      <c r="AE51" s="64">
        <v>641039</v>
      </c>
      <c r="AF51" s="64">
        <v>0</v>
      </c>
      <c r="AG51" s="159"/>
      <c r="AH51" s="62"/>
      <c r="AI51" s="155">
        <v>528906.6300000001</v>
      </c>
      <c r="AJ51" s="155">
        <v>0</v>
      </c>
      <c r="AK51" s="155"/>
      <c r="AL51" s="156"/>
      <c r="AM51" s="49">
        <v>421950.0299999999</v>
      </c>
      <c r="AN51" s="49">
        <v>0</v>
      </c>
      <c r="AO51" s="49"/>
      <c r="AP51" s="225"/>
      <c r="AQ51" s="160">
        <v>401723.83</v>
      </c>
      <c r="AR51" s="200">
        <v>0</v>
      </c>
      <c r="AS51" s="200"/>
      <c r="AT51" s="200"/>
      <c r="AU51" s="212">
        <v>401731.13</v>
      </c>
      <c r="AV51" s="212">
        <v>0</v>
      </c>
      <c r="AW51" s="212"/>
      <c r="AX51" s="212"/>
      <c r="AY51" s="130">
        <v>555885.053197</v>
      </c>
      <c r="AZ51" s="130">
        <v>0</v>
      </c>
      <c r="BA51" s="130"/>
      <c r="BB51" s="130"/>
      <c r="BC51" s="147">
        <f>'[3]Resumen'!C42</f>
        <v>660890.2499999999</v>
      </c>
      <c r="BD51" s="137"/>
      <c r="BE51" s="137"/>
      <c r="BF51" s="137"/>
      <c r="BG51" s="262">
        <f>+BH51</f>
        <v>265555</v>
      </c>
      <c r="BH51" s="262">
        <v>265555</v>
      </c>
      <c r="BI51" s="262">
        <v>173348.46</v>
      </c>
      <c r="BJ51" s="228">
        <f>'[4]Resumen'!C42</f>
        <v>682413</v>
      </c>
      <c r="BK51" s="228"/>
      <c r="BL51" s="228"/>
      <c r="BM51" s="228"/>
      <c r="BN51" s="235">
        <f>'[1]Resumen'!C42</f>
        <v>805417.8999999999</v>
      </c>
      <c r="BO51" s="235"/>
      <c r="BP51" s="235"/>
      <c r="BQ51" s="235"/>
      <c r="BR51" s="247">
        <f>'[2]Resumen'!C42</f>
        <v>811234.0000000001</v>
      </c>
      <c r="BS51" s="247"/>
      <c r="BT51" s="247"/>
      <c r="BU51" s="247"/>
      <c r="BV51" s="252">
        <f>'[5]Resumen'!C42</f>
        <v>889524.2952895999</v>
      </c>
      <c r="BW51" s="252"/>
      <c r="BX51" s="252"/>
      <c r="BY51" s="252"/>
      <c r="BZ51" s="26">
        <f t="shared" si="75"/>
        <v>1994.6431227317414</v>
      </c>
      <c r="CA51" s="43">
        <f t="shared" si="76"/>
        <v>0</v>
      </c>
      <c r="CB51" s="43">
        <f t="shared" si="77"/>
        <v>0.2954545454545454</v>
      </c>
      <c r="CC51" s="43">
        <f t="shared" si="78"/>
        <v>0.34090909090909094</v>
      </c>
      <c r="CD51" s="43">
        <f t="shared" si="79"/>
        <v>0.38636363636363635</v>
      </c>
      <c r="CE51" s="43">
        <f t="shared" si="80"/>
        <v>0.43181818181818177</v>
      </c>
      <c r="CF51" s="43">
        <f t="shared" si="81"/>
        <v>0.4772727272727273</v>
      </c>
      <c r="CG51" s="43">
        <f t="shared" si="82"/>
        <v>0.5227272727272727</v>
      </c>
      <c r="CH51" s="43">
        <f t="shared" si="83"/>
        <v>0.5681818181818181</v>
      </c>
      <c r="CI51" s="43">
        <f t="shared" si="84"/>
        <v>0.6136363636363636</v>
      </c>
      <c r="CJ51" s="43">
        <f t="shared" si="85"/>
        <v>0.6590909090909092</v>
      </c>
      <c r="CK51" s="43">
        <f t="shared" si="86"/>
        <v>0.7045454545454546</v>
      </c>
      <c r="CL51" s="43">
        <f t="shared" si="87"/>
        <v>0.75</v>
      </c>
      <c r="CM51" s="43">
        <f t="shared" si="88"/>
        <v>0.7954545454545454</v>
      </c>
      <c r="CN51" s="43">
        <f t="shared" si="89"/>
        <v>0.8409090909090909</v>
      </c>
      <c r="CO51" s="43">
        <f t="shared" si="90"/>
        <v>0.5164143568957591</v>
      </c>
      <c r="CP51" s="43">
        <f t="shared" si="91"/>
        <v>0.8863636363636364</v>
      </c>
      <c r="CQ51" s="43">
        <f t="shared" si="92"/>
        <v>0.9318181818181819</v>
      </c>
      <c r="CR51" s="43">
        <f t="shared" si="93"/>
        <v>0.9772727272727273</v>
      </c>
      <c r="CS51" s="43">
        <f t="shared" si="94"/>
        <v>1</v>
      </c>
      <c r="CT51" s="241">
        <f t="shared" si="95"/>
        <v>11964973.637042688</v>
      </c>
      <c r="CU51" s="241">
        <f t="shared" si="96"/>
        <v>4570414.922067367</v>
      </c>
      <c r="CV51" s="241">
        <f t="shared" si="97"/>
        <v>5077567.656539611</v>
      </c>
      <c r="CX51" s="222">
        <f t="shared" si="24"/>
        <v>7394558.714975322</v>
      </c>
      <c r="CY51" s="300">
        <f t="shared" si="49"/>
        <v>0</v>
      </c>
    </row>
    <row r="52" spans="1:103" ht="12.75" customHeight="1">
      <c r="A52" s="373"/>
      <c r="B52" s="28" t="s">
        <v>54</v>
      </c>
      <c r="C52" s="7">
        <v>22</v>
      </c>
      <c r="D52" s="37">
        <v>0</v>
      </c>
      <c r="E52" s="152"/>
      <c r="F52" s="153">
        <v>0</v>
      </c>
      <c r="G52" s="88">
        <v>0</v>
      </c>
      <c r="H52" s="89"/>
      <c r="I52" s="128"/>
      <c r="J52" s="89"/>
      <c r="K52" s="90">
        <v>0</v>
      </c>
      <c r="L52" s="91"/>
      <c r="M52" s="154"/>
      <c r="N52" s="92"/>
      <c r="O52" s="96">
        <v>0</v>
      </c>
      <c r="P52" s="94"/>
      <c r="Q52" s="95"/>
      <c r="R52" s="94"/>
      <c r="S52" s="155">
        <v>0</v>
      </c>
      <c r="T52" s="184"/>
      <c r="U52" s="155"/>
      <c r="V52" s="156"/>
      <c r="W52" s="58">
        <v>0</v>
      </c>
      <c r="X52" s="58">
        <v>0</v>
      </c>
      <c r="Y52" s="58"/>
      <c r="Z52" s="59"/>
      <c r="AA52" s="77">
        <v>0</v>
      </c>
      <c r="AB52" s="157">
        <v>0</v>
      </c>
      <c r="AC52" s="158"/>
      <c r="AD52" s="63"/>
      <c r="AE52" s="64">
        <v>0</v>
      </c>
      <c r="AF52" s="64">
        <v>0</v>
      </c>
      <c r="AG52" s="159"/>
      <c r="AH52" s="62"/>
      <c r="AI52" s="155">
        <v>0</v>
      </c>
      <c r="AJ52" s="155">
        <v>0</v>
      </c>
      <c r="AK52" s="155"/>
      <c r="AL52" s="156"/>
      <c r="AM52" s="49">
        <v>0</v>
      </c>
      <c r="AN52" s="49">
        <v>0</v>
      </c>
      <c r="AO52" s="49"/>
      <c r="AP52" s="185"/>
      <c r="AQ52" s="160">
        <v>0</v>
      </c>
      <c r="AR52" s="200">
        <v>0</v>
      </c>
      <c r="AS52" s="200"/>
      <c r="AT52" s="200"/>
      <c r="AU52" s="212">
        <v>0</v>
      </c>
      <c r="AV52" s="212">
        <v>0</v>
      </c>
      <c r="AW52" s="212"/>
      <c r="AX52" s="212"/>
      <c r="AY52" s="130">
        <v>0</v>
      </c>
      <c r="AZ52" s="130">
        <v>0</v>
      </c>
      <c r="BA52" s="130"/>
      <c r="BB52" s="130"/>
      <c r="BC52" s="147">
        <f>'[3]Resumen'!C43</f>
        <v>0</v>
      </c>
      <c r="BD52" s="137"/>
      <c r="BE52" s="137"/>
      <c r="BF52" s="137"/>
      <c r="BG52" s="262"/>
      <c r="BH52" s="262"/>
      <c r="BI52" s="262"/>
      <c r="BJ52" s="228">
        <f>'[4]Resumen'!C43</f>
        <v>0</v>
      </c>
      <c r="BK52" s="228"/>
      <c r="BL52" s="228"/>
      <c r="BM52" s="228"/>
      <c r="BN52" s="235">
        <f>'[1]Resumen'!C43</f>
        <v>0</v>
      </c>
      <c r="BO52" s="235"/>
      <c r="BP52" s="235"/>
      <c r="BQ52" s="235"/>
      <c r="BR52" s="247">
        <f>'[2]Resumen'!C43</f>
        <v>0</v>
      </c>
      <c r="BS52" s="247"/>
      <c r="BT52" s="247"/>
      <c r="BU52" s="247"/>
      <c r="BV52" s="252">
        <f>'[5]Resumen'!C43</f>
        <v>0</v>
      </c>
      <c r="BW52" s="252"/>
      <c r="BX52" s="252"/>
      <c r="BY52" s="252"/>
      <c r="BZ52" s="26">
        <f t="shared" si="75"/>
        <v>0</v>
      </c>
      <c r="CA52" s="43">
        <f t="shared" si="76"/>
        <v>0</v>
      </c>
      <c r="CB52" s="43">
        <f t="shared" si="77"/>
        <v>0.2954545454545454</v>
      </c>
      <c r="CC52" s="43">
        <f t="shared" si="78"/>
        <v>0.34090909090909094</v>
      </c>
      <c r="CD52" s="43">
        <f t="shared" si="79"/>
        <v>0.38636363636363635</v>
      </c>
      <c r="CE52" s="43">
        <f t="shared" si="80"/>
        <v>0.43181818181818177</v>
      </c>
      <c r="CF52" s="43">
        <f t="shared" si="81"/>
        <v>0.4772727272727273</v>
      </c>
      <c r="CG52" s="43">
        <f t="shared" si="82"/>
        <v>0.5227272727272727</v>
      </c>
      <c r="CH52" s="43">
        <f t="shared" si="83"/>
        <v>0.5681818181818181</v>
      </c>
      <c r="CI52" s="43">
        <f t="shared" si="84"/>
        <v>0.6136363636363636</v>
      </c>
      <c r="CJ52" s="43">
        <f t="shared" si="85"/>
        <v>0.6590909090909092</v>
      </c>
      <c r="CK52" s="43">
        <f t="shared" si="86"/>
        <v>0.7045454545454546</v>
      </c>
      <c r="CL52" s="43">
        <f t="shared" si="87"/>
        <v>0.75</v>
      </c>
      <c r="CM52" s="43">
        <f t="shared" si="88"/>
        <v>0.7954545454545454</v>
      </c>
      <c r="CN52" s="43">
        <f t="shared" si="89"/>
        <v>0.8409090909090909</v>
      </c>
      <c r="CO52" s="43">
        <f t="shared" si="90"/>
        <v>0</v>
      </c>
      <c r="CP52" s="43">
        <f t="shared" si="91"/>
        <v>0.8863636363636364</v>
      </c>
      <c r="CQ52" s="43">
        <f t="shared" si="92"/>
        <v>0.9318181818181819</v>
      </c>
      <c r="CR52" s="43">
        <f t="shared" si="93"/>
        <v>0.9772727272727273</v>
      </c>
      <c r="CS52" s="43">
        <f t="shared" si="94"/>
        <v>1</v>
      </c>
      <c r="CT52" s="241">
        <f t="shared" si="95"/>
        <v>0</v>
      </c>
      <c r="CU52" s="241">
        <f t="shared" si="96"/>
        <v>0</v>
      </c>
      <c r="CV52" s="241">
        <f t="shared" si="97"/>
        <v>0</v>
      </c>
      <c r="CX52" s="222">
        <f t="shared" si="24"/>
        <v>0</v>
      </c>
      <c r="CY52" s="300">
        <f t="shared" si="49"/>
        <v>0</v>
      </c>
    </row>
    <row r="53" spans="1:103" ht="12.75" customHeight="1">
      <c r="A53" s="373"/>
      <c r="B53" s="28" t="s">
        <v>10</v>
      </c>
      <c r="C53" s="7">
        <v>7</v>
      </c>
      <c r="D53" s="37">
        <v>14383.151123919413</v>
      </c>
      <c r="E53" s="152"/>
      <c r="F53" s="153">
        <v>14250.373412526502</v>
      </c>
      <c r="G53" s="88">
        <v>0</v>
      </c>
      <c r="H53" s="89"/>
      <c r="I53" s="128"/>
      <c r="J53" s="89"/>
      <c r="K53" s="90">
        <v>0</v>
      </c>
      <c r="L53" s="91"/>
      <c r="M53" s="154"/>
      <c r="N53" s="92"/>
      <c r="O53" s="96">
        <v>0</v>
      </c>
      <c r="P53" s="94"/>
      <c r="Q53" s="95"/>
      <c r="R53" s="94"/>
      <c r="S53" s="155">
        <v>0</v>
      </c>
      <c r="T53" s="184"/>
      <c r="U53" s="155"/>
      <c r="V53" s="156"/>
      <c r="W53" s="58">
        <v>0</v>
      </c>
      <c r="X53" s="58">
        <v>0</v>
      </c>
      <c r="Y53" s="58"/>
      <c r="Z53" s="59"/>
      <c r="AA53" s="77">
        <v>0</v>
      </c>
      <c r="AB53" s="157">
        <v>0</v>
      </c>
      <c r="AC53" s="158"/>
      <c r="AD53" s="63"/>
      <c r="AE53" s="64">
        <v>0</v>
      </c>
      <c r="AF53" s="64">
        <v>0</v>
      </c>
      <c r="AG53" s="159"/>
      <c r="AH53" s="62"/>
      <c r="AI53" s="155">
        <v>0</v>
      </c>
      <c r="AJ53" s="155">
        <v>0</v>
      </c>
      <c r="AK53" s="155"/>
      <c r="AL53" s="156"/>
      <c r="AM53" s="49">
        <v>0</v>
      </c>
      <c r="AN53" s="49">
        <v>0</v>
      </c>
      <c r="AO53" s="49"/>
      <c r="AP53" s="185"/>
      <c r="AQ53" s="160">
        <v>0</v>
      </c>
      <c r="AR53" s="200">
        <v>0</v>
      </c>
      <c r="AS53" s="200"/>
      <c r="AT53" s="200"/>
      <c r="AU53" s="212">
        <v>0</v>
      </c>
      <c r="AV53" s="212">
        <v>0</v>
      </c>
      <c r="AW53" s="212"/>
      <c r="AX53" s="212"/>
      <c r="AY53" s="130">
        <v>0</v>
      </c>
      <c r="AZ53" s="130">
        <v>0</v>
      </c>
      <c r="BA53" s="130"/>
      <c r="BB53" s="130"/>
      <c r="BC53" s="147"/>
      <c r="BD53" s="137"/>
      <c r="BE53" s="137"/>
      <c r="BF53" s="137"/>
      <c r="BG53" s="262"/>
      <c r="BH53" s="262"/>
      <c r="BI53" s="262"/>
      <c r="BJ53" s="228"/>
      <c r="BK53" s="228"/>
      <c r="BL53" s="228"/>
      <c r="BM53" s="228"/>
      <c r="BN53" s="235"/>
      <c r="BO53" s="235"/>
      <c r="BP53" s="235"/>
      <c r="BQ53" s="235"/>
      <c r="BR53" s="247"/>
      <c r="BS53" s="247"/>
      <c r="BT53" s="247"/>
      <c r="BU53" s="247"/>
      <c r="BV53" s="252"/>
      <c r="BW53" s="252"/>
      <c r="BX53" s="252"/>
      <c r="BY53" s="252"/>
      <c r="BZ53" s="26">
        <f t="shared" si="75"/>
        <v>2000.9353796694659</v>
      </c>
      <c r="CA53" s="43">
        <f t="shared" si="76"/>
        <v>0</v>
      </c>
      <c r="CB53" s="43">
        <f t="shared" si="77"/>
        <v>0</v>
      </c>
      <c r="CC53" s="43">
        <f t="shared" si="78"/>
        <v>0</v>
      </c>
      <c r="CD53" s="43">
        <f t="shared" si="79"/>
        <v>0</v>
      </c>
      <c r="CE53" s="43">
        <f t="shared" si="80"/>
        <v>0</v>
      </c>
      <c r="CF53" s="43">
        <f t="shared" si="81"/>
        <v>0</v>
      </c>
      <c r="CG53" s="43">
        <f t="shared" si="82"/>
        <v>0</v>
      </c>
      <c r="CH53" s="43">
        <f t="shared" si="83"/>
        <v>0</v>
      </c>
      <c r="CI53" s="43">
        <f t="shared" si="84"/>
        <v>0</v>
      </c>
      <c r="CJ53" s="43">
        <f t="shared" si="85"/>
        <v>0</v>
      </c>
      <c r="CK53" s="43">
        <f t="shared" si="86"/>
        <v>0.0714285714285714</v>
      </c>
      <c r="CL53" s="43">
        <f t="shared" si="87"/>
        <v>0.2142857142857143</v>
      </c>
      <c r="CM53" s="43">
        <f t="shared" si="88"/>
        <v>0.3571428571428571</v>
      </c>
      <c r="CN53" s="43">
        <f t="shared" si="89"/>
        <v>0.5</v>
      </c>
      <c r="CO53" s="43">
        <f t="shared" si="90"/>
        <v>0</v>
      </c>
      <c r="CP53" s="43">
        <f t="shared" si="91"/>
        <v>0.6428571428571428</v>
      </c>
      <c r="CQ53" s="43">
        <f t="shared" si="92"/>
        <v>0.7857142857142857</v>
      </c>
      <c r="CR53" s="43">
        <f t="shared" si="93"/>
        <v>0.9285714285714286</v>
      </c>
      <c r="CS53" s="43">
        <f t="shared" si="94"/>
        <v>1</v>
      </c>
      <c r="CT53" s="241">
        <f t="shared" si="95"/>
        <v>14383.151123919413</v>
      </c>
      <c r="CU53" s="241">
        <f t="shared" si="96"/>
        <v>14383.151123919413</v>
      </c>
      <c r="CV53" s="241">
        <f t="shared" si="97"/>
        <v>0</v>
      </c>
      <c r="CX53" s="222">
        <f t="shared" si="24"/>
        <v>0</v>
      </c>
      <c r="CY53" s="300">
        <f t="shared" si="49"/>
        <v>0</v>
      </c>
    </row>
    <row r="54" spans="1:103" ht="12.75" customHeight="1">
      <c r="A54" s="373"/>
      <c r="B54" s="28" t="s">
        <v>11</v>
      </c>
      <c r="C54" s="7">
        <v>4</v>
      </c>
      <c r="D54" s="37">
        <v>0</v>
      </c>
      <c r="E54" s="152"/>
      <c r="F54" s="153">
        <v>0</v>
      </c>
      <c r="G54" s="88">
        <v>0</v>
      </c>
      <c r="H54" s="89"/>
      <c r="I54" s="128"/>
      <c r="J54" s="89"/>
      <c r="K54" s="90">
        <v>0</v>
      </c>
      <c r="L54" s="91"/>
      <c r="M54" s="154"/>
      <c r="N54" s="92"/>
      <c r="O54" s="96">
        <v>0</v>
      </c>
      <c r="P54" s="94"/>
      <c r="Q54" s="95"/>
      <c r="R54" s="94"/>
      <c r="S54" s="155">
        <v>0</v>
      </c>
      <c r="T54" s="184"/>
      <c r="U54" s="155"/>
      <c r="V54" s="156"/>
      <c r="W54" s="58">
        <v>0</v>
      </c>
      <c r="X54" s="58">
        <v>0</v>
      </c>
      <c r="Y54" s="58"/>
      <c r="Z54" s="59"/>
      <c r="AA54" s="77">
        <v>0</v>
      </c>
      <c r="AB54" s="157">
        <v>0</v>
      </c>
      <c r="AC54" s="158"/>
      <c r="AD54" s="63"/>
      <c r="AE54" s="64">
        <v>0</v>
      </c>
      <c r="AF54" s="64">
        <v>0</v>
      </c>
      <c r="AG54" s="159"/>
      <c r="AH54" s="62"/>
      <c r="AI54" s="155">
        <v>0</v>
      </c>
      <c r="AJ54" s="155">
        <v>0</v>
      </c>
      <c r="AK54" s="155"/>
      <c r="AL54" s="156"/>
      <c r="AM54" s="49">
        <v>0</v>
      </c>
      <c r="AN54" s="49">
        <v>0</v>
      </c>
      <c r="AO54" s="49"/>
      <c r="AP54" s="185"/>
      <c r="AQ54" s="160">
        <v>0</v>
      </c>
      <c r="AR54" s="200">
        <v>0</v>
      </c>
      <c r="AS54" s="200"/>
      <c r="AT54" s="200"/>
      <c r="AU54" s="212">
        <v>0</v>
      </c>
      <c r="AV54" s="212">
        <v>0</v>
      </c>
      <c r="AW54" s="212"/>
      <c r="AX54" s="212"/>
      <c r="AY54" s="130">
        <v>0</v>
      </c>
      <c r="AZ54" s="130">
        <v>0</v>
      </c>
      <c r="BA54" s="130"/>
      <c r="BB54" s="130"/>
      <c r="BC54" s="147"/>
      <c r="BD54" s="137"/>
      <c r="BE54" s="137"/>
      <c r="BF54" s="137"/>
      <c r="BG54" s="262"/>
      <c r="BH54" s="262"/>
      <c r="BI54" s="262"/>
      <c r="BJ54" s="228"/>
      <c r="BK54" s="228"/>
      <c r="BL54" s="228"/>
      <c r="BM54" s="228"/>
      <c r="BN54" s="235"/>
      <c r="BO54" s="235"/>
      <c r="BP54" s="235"/>
      <c r="BQ54" s="235"/>
      <c r="BR54" s="247"/>
      <c r="BS54" s="247"/>
      <c r="BT54" s="247"/>
      <c r="BU54" s="247"/>
      <c r="BV54" s="252"/>
      <c r="BW54" s="252"/>
      <c r="BX54" s="252"/>
      <c r="BY54" s="252"/>
      <c r="BZ54" s="26">
        <f t="shared" si="75"/>
        <v>0</v>
      </c>
      <c r="CA54" s="43">
        <f t="shared" si="76"/>
        <v>0</v>
      </c>
      <c r="CB54" s="43">
        <f t="shared" si="77"/>
        <v>0</v>
      </c>
      <c r="CC54" s="43">
        <f t="shared" si="78"/>
        <v>0</v>
      </c>
      <c r="CD54" s="43">
        <f t="shared" si="79"/>
        <v>0</v>
      </c>
      <c r="CE54" s="43">
        <f t="shared" si="80"/>
        <v>0</v>
      </c>
      <c r="CF54" s="43">
        <f t="shared" si="81"/>
        <v>0</v>
      </c>
      <c r="CG54" s="43">
        <f t="shared" si="82"/>
        <v>0</v>
      </c>
      <c r="CH54" s="43">
        <f t="shared" si="83"/>
        <v>0</v>
      </c>
      <c r="CI54" s="43">
        <f t="shared" si="84"/>
        <v>0</v>
      </c>
      <c r="CJ54" s="43">
        <f t="shared" si="85"/>
        <v>0</v>
      </c>
      <c r="CK54" s="43">
        <f t="shared" si="86"/>
        <v>0</v>
      </c>
      <c r="CL54" s="43">
        <f t="shared" si="87"/>
        <v>0</v>
      </c>
      <c r="CM54" s="43">
        <f t="shared" si="88"/>
        <v>0</v>
      </c>
      <c r="CN54" s="43">
        <f t="shared" si="89"/>
        <v>0.125</v>
      </c>
      <c r="CO54" s="43">
        <f t="shared" si="90"/>
        <v>0</v>
      </c>
      <c r="CP54" s="43">
        <f t="shared" si="91"/>
        <v>0.375</v>
      </c>
      <c r="CQ54" s="43">
        <f t="shared" si="92"/>
        <v>0.625</v>
      </c>
      <c r="CR54" s="43">
        <f t="shared" si="93"/>
        <v>0.875</v>
      </c>
      <c r="CS54" s="43">
        <f t="shared" si="94"/>
        <v>1</v>
      </c>
      <c r="CT54" s="241">
        <f t="shared" si="95"/>
        <v>0</v>
      </c>
      <c r="CU54" s="241">
        <f t="shared" si="96"/>
        <v>0</v>
      </c>
      <c r="CV54" s="241">
        <f t="shared" si="97"/>
        <v>0</v>
      </c>
      <c r="CX54" s="222">
        <f t="shared" si="24"/>
        <v>0</v>
      </c>
      <c r="CY54" s="300">
        <f t="shared" si="49"/>
        <v>0</v>
      </c>
    </row>
    <row r="55" spans="1:103" ht="12.75" customHeight="1">
      <c r="A55" s="373"/>
      <c r="B55" s="28" t="s">
        <v>12</v>
      </c>
      <c r="C55" s="7">
        <v>5</v>
      </c>
      <c r="D55" s="37">
        <v>0</v>
      </c>
      <c r="E55" s="152"/>
      <c r="F55" s="153">
        <v>0</v>
      </c>
      <c r="G55" s="88">
        <v>0</v>
      </c>
      <c r="H55" s="89"/>
      <c r="I55" s="128"/>
      <c r="J55" s="89"/>
      <c r="K55" s="90">
        <v>0</v>
      </c>
      <c r="L55" s="91"/>
      <c r="M55" s="154"/>
      <c r="N55" s="92"/>
      <c r="O55" s="96">
        <v>0</v>
      </c>
      <c r="P55" s="94"/>
      <c r="Q55" s="95"/>
      <c r="R55" s="94"/>
      <c r="S55" s="155">
        <v>0</v>
      </c>
      <c r="T55" s="184"/>
      <c r="U55" s="155"/>
      <c r="V55" s="156"/>
      <c r="W55" s="58">
        <v>0</v>
      </c>
      <c r="X55" s="58">
        <v>0</v>
      </c>
      <c r="Y55" s="58"/>
      <c r="Z55" s="59"/>
      <c r="AA55" s="77">
        <v>0</v>
      </c>
      <c r="AB55" s="157">
        <v>0</v>
      </c>
      <c r="AC55" s="158"/>
      <c r="AD55" s="63"/>
      <c r="AE55" s="64">
        <v>0</v>
      </c>
      <c r="AF55" s="64">
        <v>0</v>
      </c>
      <c r="AG55" s="159"/>
      <c r="AH55" s="62"/>
      <c r="AI55" s="155">
        <v>0</v>
      </c>
      <c r="AJ55" s="155">
        <v>0</v>
      </c>
      <c r="AK55" s="155"/>
      <c r="AL55" s="156"/>
      <c r="AM55" s="49">
        <v>0</v>
      </c>
      <c r="AN55" s="49">
        <v>0</v>
      </c>
      <c r="AO55" s="49"/>
      <c r="AP55" s="185"/>
      <c r="AQ55" s="160">
        <v>0</v>
      </c>
      <c r="AR55" s="200">
        <v>0</v>
      </c>
      <c r="AS55" s="200"/>
      <c r="AT55" s="200"/>
      <c r="AU55" s="212">
        <v>0</v>
      </c>
      <c r="AV55" s="212">
        <v>0</v>
      </c>
      <c r="AW55" s="212"/>
      <c r="AX55" s="212"/>
      <c r="AY55" s="130">
        <v>0</v>
      </c>
      <c r="AZ55" s="130">
        <v>0</v>
      </c>
      <c r="BA55" s="130"/>
      <c r="BB55" s="130"/>
      <c r="BC55" s="147"/>
      <c r="BD55" s="137"/>
      <c r="BE55" s="137"/>
      <c r="BF55" s="137"/>
      <c r="BG55" s="262"/>
      <c r="BH55" s="262"/>
      <c r="BI55" s="262"/>
      <c r="BJ55" s="228"/>
      <c r="BK55" s="228"/>
      <c r="BL55" s="228"/>
      <c r="BM55" s="228"/>
      <c r="BN55" s="235"/>
      <c r="BO55" s="235"/>
      <c r="BP55" s="235"/>
      <c r="BQ55" s="235"/>
      <c r="BR55" s="247"/>
      <c r="BS55" s="247"/>
      <c r="BT55" s="247"/>
      <c r="BU55" s="247"/>
      <c r="BV55" s="252"/>
      <c r="BW55" s="252"/>
      <c r="BX55" s="252"/>
      <c r="BY55" s="252"/>
      <c r="BZ55" s="26">
        <f t="shared" si="75"/>
        <v>0</v>
      </c>
      <c r="CA55" s="43">
        <f t="shared" si="76"/>
        <v>0</v>
      </c>
      <c r="CB55" s="43">
        <f t="shared" si="77"/>
        <v>0</v>
      </c>
      <c r="CC55" s="43">
        <f t="shared" si="78"/>
        <v>0</v>
      </c>
      <c r="CD55" s="43">
        <f t="shared" si="79"/>
        <v>0</v>
      </c>
      <c r="CE55" s="43">
        <f t="shared" si="80"/>
        <v>0</v>
      </c>
      <c r="CF55" s="43">
        <f t="shared" si="81"/>
        <v>0</v>
      </c>
      <c r="CG55" s="43">
        <f t="shared" si="82"/>
        <v>0</v>
      </c>
      <c r="CH55" s="43">
        <f t="shared" si="83"/>
        <v>0</v>
      </c>
      <c r="CI55" s="43">
        <f t="shared" si="84"/>
        <v>0</v>
      </c>
      <c r="CJ55" s="43">
        <f t="shared" si="85"/>
        <v>0</v>
      </c>
      <c r="CK55" s="43">
        <f t="shared" si="86"/>
        <v>0</v>
      </c>
      <c r="CL55" s="43">
        <f t="shared" si="87"/>
        <v>0</v>
      </c>
      <c r="CM55" s="43">
        <f t="shared" si="88"/>
        <v>0.09999999999999998</v>
      </c>
      <c r="CN55" s="43">
        <f t="shared" si="89"/>
        <v>0.30000000000000004</v>
      </c>
      <c r="CO55" s="43">
        <f t="shared" si="90"/>
        <v>0</v>
      </c>
      <c r="CP55" s="43">
        <f t="shared" si="91"/>
        <v>0.5</v>
      </c>
      <c r="CQ55" s="43">
        <f t="shared" si="92"/>
        <v>0.7</v>
      </c>
      <c r="CR55" s="43">
        <f t="shared" si="93"/>
        <v>0.9</v>
      </c>
      <c r="CS55" s="43">
        <f t="shared" si="94"/>
        <v>1</v>
      </c>
      <c r="CT55" s="241">
        <f t="shared" si="95"/>
        <v>0</v>
      </c>
      <c r="CU55" s="241">
        <f t="shared" si="96"/>
        <v>0</v>
      </c>
      <c r="CV55" s="241">
        <f t="shared" si="97"/>
        <v>0</v>
      </c>
      <c r="CX55" s="222">
        <f t="shared" si="24"/>
        <v>0</v>
      </c>
      <c r="CY55" s="300">
        <f t="shared" si="49"/>
        <v>0</v>
      </c>
    </row>
    <row r="56" spans="1:103" ht="12.75" customHeight="1">
      <c r="A56" s="373"/>
      <c r="B56" s="28" t="s">
        <v>13</v>
      </c>
      <c r="C56" s="7">
        <v>8</v>
      </c>
      <c r="D56" s="37">
        <v>0</v>
      </c>
      <c r="E56" s="152"/>
      <c r="F56" s="153">
        <v>0</v>
      </c>
      <c r="G56" s="88">
        <v>0</v>
      </c>
      <c r="H56" s="89"/>
      <c r="I56" s="128"/>
      <c r="J56" s="89"/>
      <c r="K56" s="90">
        <v>0</v>
      </c>
      <c r="L56" s="91"/>
      <c r="M56" s="154"/>
      <c r="N56" s="92"/>
      <c r="O56" s="96">
        <v>0</v>
      </c>
      <c r="P56" s="94"/>
      <c r="Q56" s="95"/>
      <c r="R56" s="94"/>
      <c r="S56" s="155">
        <v>0</v>
      </c>
      <c r="T56" s="184"/>
      <c r="U56" s="155"/>
      <c r="V56" s="156"/>
      <c r="W56" s="58">
        <v>0</v>
      </c>
      <c r="X56" s="58">
        <v>0</v>
      </c>
      <c r="Y56" s="58"/>
      <c r="Z56" s="59"/>
      <c r="AA56" s="77">
        <v>0</v>
      </c>
      <c r="AB56" s="157">
        <v>0</v>
      </c>
      <c r="AC56" s="158"/>
      <c r="AD56" s="63"/>
      <c r="AE56" s="64">
        <v>0</v>
      </c>
      <c r="AF56" s="64">
        <v>0</v>
      </c>
      <c r="AG56" s="159"/>
      <c r="AH56" s="62"/>
      <c r="AI56" s="155">
        <v>0</v>
      </c>
      <c r="AJ56" s="155">
        <v>0</v>
      </c>
      <c r="AK56" s="155"/>
      <c r="AL56" s="156"/>
      <c r="AM56" s="49">
        <v>0</v>
      </c>
      <c r="AN56" s="49">
        <v>0</v>
      </c>
      <c r="AO56" s="49"/>
      <c r="AP56" s="185"/>
      <c r="AQ56" s="160">
        <v>0</v>
      </c>
      <c r="AR56" s="200">
        <v>0</v>
      </c>
      <c r="AS56" s="200"/>
      <c r="AT56" s="200"/>
      <c r="AU56" s="212">
        <v>0</v>
      </c>
      <c r="AV56" s="212">
        <v>0</v>
      </c>
      <c r="AW56" s="212"/>
      <c r="AX56" s="212"/>
      <c r="AY56" s="130">
        <v>0</v>
      </c>
      <c r="AZ56" s="130">
        <v>0</v>
      </c>
      <c r="BA56" s="130"/>
      <c r="BB56" s="130"/>
      <c r="BC56" s="147"/>
      <c r="BD56" s="137"/>
      <c r="BE56" s="137"/>
      <c r="BF56" s="137"/>
      <c r="BG56" s="262"/>
      <c r="BH56" s="262"/>
      <c r="BI56" s="262"/>
      <c r="BJ56" s="228"/>
      <c r="BK56" s="228"/>
      <c r="BL56" s="228"/>
      <c r="BM56" s="228"/>
      <c r="BN56" s="235"/>
      <c r="BO56" s="235"/>
      <c r="BP56" s="235"/>
      <c r="BQ56" s="235"/>
      <c r="BR56" s="247"/>
      <c r="BS56" s="247"/>
      <c r="BT56" s="247"/>
      <c r="BU56" s="247"/>
      <c r="BV56" s="252"/>
      <c r="BW56" s="252"/>
      <c r="BX56" s="252"/>
      <c r="BY56" s="252"/>
      <c r="BZ56" s="26">
        <f t="shared" si="75"/>
        <v>0</v>
      </c>
      <c r="CA56" s="43">
        <f t="shared" si="76"/>
        <v>0</v>
      </c>
      <c r="CB56" s="43">
        <f t="shared" si="77"/>
        <v>0</v>
      </c>
      <c r="CC56" s="43">
        <f t="shared" si="78"/>
        <v>0</v>
      </c>
      <c r="CD56" s="43">
        <f t="shared" si="79"/>
        <v>0</v>
      </c>
      <c r="CE56" s="43">
        <f t="shared" si="80"/>
        <v>0</v>
      </c>
      <c r="CF56" s="43">
        <f t="shared" si="81"/>
        <v>0</v>
      </c>
      <c r="CG56" s="43">
        <f t="shared" si="82"/>
        <v>0</v>
      </c>
      <c r="CH56" s="43">
        <f t="shared" si="83"/>
        <v>0</v>
      </c>
      <c r="CI56" s="43">
        <f t="shared" si="84"/>
        <v>0</v>
      </c>
      <c r="CJ56" s="43">
        <f t="shared" si="85"/>
        <v>0.0625</v>
      </c>
      <c r="CK56" s="43">
        <f t="shared" si="86"/>
        <v>0.1875</v>
      </c>
      <c r="CL56" s="43">
        <f t="shared" si="87"/>
        <v>0.3125</v>
      </c>
      <c r="CM56" s="43">
        <f t="shared" si="88"/>
        <v>0.4375</v>
      </c>
      <c r="CN56" s="43">
        <f t="shared" si="89"/>
        <v>0.5625</v>
      </c>
      <c r="CO56" s="43">
        <f t="shared" si="90"/>
        <v>0</v>
      </c>
      <c r="CP56" s="43">
        <f t="shared" si="91"/>
        <v>0.6875</v>
      </c>
      <c r="CQ56" s="43">
        <f t="shared" si="92"/>
        <v>0.8125</v>
      </c>
      <c r="CR56" s="43">
        <f t="shared" si="93"/>
        <v>0.9375</v>
      </c>
      <c r="CS56" s="43">
        <f t="shared" si="94"/>
        <v>1</v>
      </c>
      <c r="CT56" s="241">
        <f t="shared" si="95"/>
        <v>0</v>
      </c>
      <c r="CU56" s="241">
        <f t="shared" si="96"/>
        <v>0</v>
      </c>
      <c r="CV56" s="241">
        <f t="shared" si="97"/>
        <v>0</v>
      </c>
      <c r="CX56" s="222">
        <f t="shared" si="24"/>
        <v>0</v>
      </c>
      <c r="CY56" s="300">
        <f t="shared" si="49"/>
        <v>0</v>
      </c>
    </row>
    <row r="57" spans="1:103" ht="12.75" customHeight="1" thickBot="1">
      <c r="A57" s="373"/>
      <c r="B57" s="29" t="s">
        <v>41</v>
      </c>
      <c r="C57" s="11">
        <v>17</v>
      </c>
      <c r="D57" s="41">
        <v>0</v>
      </c>
      <c r="E57" s="152"/>
      <c r="F57" s="163">
        <v>0</v>
      </c>
      <c r="G57" s="88">
        <v>0</v>
      </c>
      <c r="H57" s="97"/>
      <c r="I57" s="128"/>
      <c r="J57" s="97"/>
      <c r="K57" s="90">
        <v>0</v>
      </c>
      <c r="L57" s="98"/>
      <c r="M57" s="154"/>
      <c r="N57" s="99"/>
      <c r="O57" s="93">
        <v>0</v>
      </c>
      <c r="P57" s="100"/>
      <c r="Q57" s="95"/>
      <c r="R57" s="100"/>
      <c r="S57" s="174">
        <v>0</v>
      </c>
      <c r="T57" s="186"/>
      <c r="U57" s="155"/>
      <c r="V57" s="175"/>
      <c r="W57" s="58">
        <v>0</v>
      </c>
      <c r="X57" s="58">
        <v>0</v>
      </c>
      <c r="Y57" s="58"/>
      <c r="Z57" s="65"/>
      <c r="AA57" s="77">
        <v>0</v>
      </c>
      <c r="AB57" s="157">
        <v>0</v>
      </c>
      <c r="AC57" s="158"/>
      <c r="AD57" s="66"/>
      <c r="AE57" s="64">
        <v>0</v>
      </c>
      <c r="AF57" s="64">
        <v>0</v>
      </c>
      <c r="AG57" s="159"/>
      <c r="AH57" s="67"/>
      <c r="AI57" s="174">
        <v>0</v>
      </c>
      <c r="AJ57" s="155">
        <v>0</v>
      </c>
      <c r="AK57" s="155"/>
      <c r="AL57" s="175"/>
      <c r="AM57" s="49">
        <v>0</v>
      </c>
      <c r="AN57" s="49">
        <v>0</v>
      </c>
      <c r="AO57" s="49"/>
      <c r="AP57" s="187"/>
      <c r="AQ57" s="160">
        <v>0</v>
      </c>
      <c r="AR57" s="201">
        <v>0</v>
      </c>
      <c r="AS57" s="201"/>
      <c r="AT57" s="201"/>
      <c r="AU57" s="213">
        <v>0</v>
      </c>
      <c r="AV57" s="213">
        <v>0</v>
      </c>
      <c r="AW57" s="213"/>
      <c r="AX57" s="213"/>
      <c r="AY57" s="131">
        <v>0</v>
      </c>
      <c r="AZ57" s="131">
        <v>0</v>
      </c>
      <c r="BA57" s="131"/>
      <c r="BB57" s="131"/>
      <c r="BC57" s="147">
        <f>'[3]Resumen'!$C$44</f>
        <v>0</v>
      </c>
      <c r="BD57" s="138"/>
      <c r="BE57" s="138"/>
      <c r="BF57" s="138"/>
      <c r="BG57" s="263"/>
      <c r="BH57" s="263"/>
      <c r="BI57" s="263"/>
      <c r="BJ57" s="229">
        <f>'[4]Resumen'!$C$44</f>
        <v>0</v>
      </c>
      <c r="BK57" s="229"/>
      <c r="BL57" s="229"/>
      <c r="BM57" s="229"/>
      <c r="BN57" s="236">
        <f>'[1]Resumen'!$C$44</f>
        <v>0</v>
      </c>
      <c r="BO57" s="236"/>
      <c r="BP57" s="236"/>
      <c r="BQ57" s="236"/>
      <c r="BR57" s="248">
        <f>'[2]Resumen'!$C$44</f>
        <v>0</v>
      </c>
      <c r="BS57" s="248"/>
      <c r="BT57" s="248"/>
      <c r="BU57" s="248"/>
      <c r="BV57" s="253">
        <f>'[5]Resumen'!$C$44</f>
        <v>0</v>
      </c>
      <c r="BW57" s="253"/>
      <c r="BX57" s="253"/>
      <c r="BY57" s="253"/>
      <c r="BZ57" s="26">
        <f t="shared" si="75"/>
        <v>0</v>
      </c>
      <c r="CA57" s="44">
        <f t="shared" si="76"/>
        <v>0</v>
      </c>
      <c r="CB57" s="43">
        <f t="shared" si="77"/>
        <v>0.08823529411764708</v>
      </c>
      <c r="CC57" s="43">
        <f t="shared" si="78"/>
        <v>0.1470588235294118</v>
      </c>
      <c r="CD57" s="43">
        <f t="shared" si="79"/>
        <v>0.20588235294117652</v>
      </c>
      <c r="CE57" s="43">
        <f t="shared" si="80"/>
        <v>0.2647058823529411</v>
      </c>
      <c r="CF57" s="43">
        <f t="shared" si="81"/>
        <v>0.32352941176470584</v>
      </c>
      <c r="CG57" s="43">
        <f t="shared" si="82"/>
        <v>0.38235294117647056</v>
      </c>
      <c r="CH57" s="43">
        <f t="shared" si="83"/>
        <v>0.4411764705882353</v>
      </c>
      <c r="CI57" s="43">
        <f t="shared" si="84"/>
        <v>0.5</v>
      </c>
      <c r="CJ57" s="43">
        <f t="shared" si="85"/>
        <v>0.5588235294117647</v>
      </c>
      <c r="CK57" s="43">
        <f t="shared" si="86"/>
        <v>0.6176470588235294</v>
      </c>
      <c r="CL57" s="43">
        <f t="shared" si="87"/>
        <v>0.6764705882352942</v>
      </c>
      <c r="CM57" s="43">
        <f t="shared" si="88"/>
        <v>0.7352941176470589</v>
      </c>
      <c r="CN57" s="43">
        <f t="shared" si="89"/>
        <v>0.7941176470588236</v>
      </c>
      <c r="CO57" s="43">
        <f t="shared" si="90"/>
        <v>0</v>
      </c>
      <c r="CP57" s="43">
        <f t="shared" si="91"/>
        <v>0.8529411764705882</v>
      </c>
      <c r="CQ57" s="43">
        <f t="shared" si="92"/>
        <v>0.9117647058823529</v>
      </c>
      <c r="CR57" s="43">
        <f t="shared" si="93"/>
        <v>0.9705882352941176</v>
      </c>
      <c r="CS57" s="43">
        <f t="shared" si="94"/>
        <v>1</v>
      </c>
      <c r="CT57" s="241">
        <f t="shared" si="95"/>
        <v>0</v>
      </c>
      <c r="CU57" s="241">
        <f t="shared" si="96"/>
        <v>0</v>
      </c>
      <c r="CV57" s="241">
        <f t="shared" si="97"/>
        <v>0</v>
      </c>
      <c r="CX57" s="222">
        <f t="shared" si="24"/>
        <v>0</v>
      </c>
      <c r="CY57" s="300">
        <f t="shared" si="49"/>
        <v>0</v>
      </c>
    </row>
    <row r="58" spans="1:103" s="1" customFormat="1" ht="12.75" customHeight="1" thickBot="1">
      <c r="A58" s="375"/>
      <c r="B58" s="30" t="s">
        <v>42</v>
      </c>
      <c r="C58" s="31"/>
      <c r="D58" s="38">
        <v>5660028.277978876</v>
      </c>
      <c r="E58" s="38"/>
      <c r="F58" s="38">
        <v>4092084.312415945</v>
      </c>
      <c r="G58" s="68">
        <v>385845.48</v>
      </c>
      <c r="H58" s="68">
        <v>0</v>
      </c>
      <c r="I58" s="68"/>
      <c r="J58" s="68">
        <v>0</v>
      </c>
      <c r="K58" s="117">
        <v>452747.86</v>
      </c>
      <c r="L58" s="117">
        <v>0</v>
      </c>
      <c r="M58" s="117"/>
      <c r="N58" s="117">
        <v>0</v>
      </c>
      <c r="O58" s="69">
        <v>370817.32</v>
      </c>
      <c r="P58" s="69">
        <v>0</v>
      </c>
      <c r="Q58" s="69"/>
      <c r="R58" s="69">
        <v>0</v>
      </c>
      <c r="S58" s="124">
        <v>396757.73</v>
      </c>
      <c r="T58" s="125">
        <v>0</v>
      </c>
      <c r="U58" s="125"/>
      <c r="V58" s="126">
        <v>0</v>
      </c>
      <c r="W58" s="68">
        <v>291785.6699999999</v>
      </c>
      <c r="X58" s="68">
        <v>0</v>
      </c>
      <c r="Y58" s="68"/>
      <c r="Z58" s="68">
        <v>0</v>
      </c>
      <c r="AA58" s="117">
        <v>471133.24000000005</v>
      </c>
      <c r="AB58" s="117">
        <v>0</v>
      </c>
      <c r="AC58" s="127"/>
      <c r="AD58" s="117">
        <v>0</v>
      </c>
      <c r="AE58" s="69">
        <v>641039</v>
      </c>
      <c r="AF58" s="69">
        <v>0</v>
      </c>
      <c r="AG58" s="69"/>
      <c r="AH58" s="118">
        <v>0</v>
      </c>
      <c r="AI58" s="124">
        <v>528906.6300000001</v>
      </c>
      <c r="AJ58" s="125">
        <v>0</v>
      </c>
      <c r="AK58" s="125"/>
      <c r="AL58" s="126">
        <v>0</v>
      </c>
      <c r="AM58" s="52">
        <v>421950.0299999999</v>
      </c>
      <c r="AN58" s="52">
        <v>0</v>
      </c>
      <c r="AO58" s="52"/>
      <c r="AP58" s="52"/>
      <c r="AQ58" s="210">
        <v>401723.83</v>
      </c>
      <c r="AR58" s="205">
        <v>0</v>
      </c>
      <c r="AS58" s="205"/>
      <c r="AT58" s="205"/>
      <c r="AU58" s="217">
        <v>401723.83</v>
      </c>
      <c r="AV58" s="217">
        <v>0</v>
      </c>
      <c r="AW58" s="217"/>
      <c r="AX58" s="217"/>
      <c r="AY58" s="134">
        <v>555885.053197</v>
      </c>
      <c r="AZ58" s="134">
        <v>0</v>
      </c>
      <c r="BA58" s="134"/>
      <c r="BB58" s="134"/>
      <c r="BC58" s="149">
        <f>+SUM(BC48:BC57)</f>
        <v>660890.2499999999</v>
      </c>
      <c r="BD58" s="141"/>
      <c r="BE58" s="141"/>
      <c r="BF58" s="141"/>
      <c r="BG58" s="265">
        <f>+SUM(BG48:BG57)</f>
        <v>265555</v>
      </c>
      <c r="BH58" s="265">
        <f>+SUM(BH48:BH57)</f>
        <v>265555</v>
      </c>
      <c r="BI58" s="265">
        <f>+SUM(BI48:BI57)</f>
        <v>173348.46</v>
      </c>
      <c r="BJ58" s="231">
        <f aca="true" t="shared" si="98" ref="BJ58:BQ58">+SUM(BJ48:BJ57)</f>
        <v>682413</v>
      </c>
      <c r="BK58" s="231">
        <f t="shared" si="98"/>
        <v>0</v>
      </c>
      <c r="BL58" s="231"/>
      <c r="BM58" s="231">
        <f t="shared" si="98"/>
        <v>0</v>
      </c>
      <c r="BN58" s="237">
        <f t="shared" si="98"/>
        <v>805417.8999999999</v>
      </c>
      <c r="BO58" s="237">
        <f t="shared" si="98"/>
        <v>0</v>
      </c>
      <c r="BP58" s="237"/>
      <c r="BQ58" s="237">
        <f t="shared" si="98"/>
        <v>0</v>
      </c>
      <c r="BR58" s="230">
        <f aca="true" t="shared" si="99" ref="BR58:BY58">+SUM(BR48:BR57)</f>
        <v>811234.0000000001</v>
      </c>
      <c r="BS58" s="230">
        <f t="shared" si="99"/>
        <v>0</v>
      </c>
      <c r="BT58" s="230"/>
      <c r="BU58" s="230">
        <f t="shared" si="99"/>
        <v>0</v>
      </c>
      <c r="BV58" s="254">
        <f t="shared" si="99"/>
        <v>889524.2952895999</v>
      </c>
      <c r="BW58" s="254">
        <f t="shared" si="99"/>
        <v>0</v>
      </c>
      <c r="BX58" s="254">
        <f t="shared" si="99"/>
        <v>0</v>
      </c>
      <c r="BY58" s="254">
        <f t="shared" si="99"/>
        <v>0</v>
      </c>
      <c r="BZ58" s="54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242">
        <f>SUM(CT48:CT57)</f>
        <v>13073518.39362639</v>
      </c>
      <c r="CU58" s="242">
        <f>SUM(CU48:CU57)</f>
        <v>4584798.073191286</v>
      </c>
      <c r="CV58" s="242">
        <f>SUM(CV48:CV57)</f>
        <v>5476032.791296512</v>
      </c>
      <c r="CX58" s="222">
        <f t="shared" si="24"/>
        <v>8488720.320435103</v>
      </c>
      <c r="CY58" s="300">
        <f t="shared" si="49"/>
        <v>0</v>
      </c>
    </row>
    <row r="59" spans="1:103" s="23" customFormat="1" ht="30" customHeight="1">
      <c r="A59" s="2"/>
      <c r="B59" s="21" t="s">
        <v>43</v>
      </c>
      <c r="C59" s="22"/>
      <c r="D59" s="32">
        <v>80363913.34210952</v>
      </c>
      <c r="E59" s="32"/>
      <c r="F59" s="32">
        <v>45909466.48164099</v>
      </c>
      <c r="G59" s="25">
        <v>2297920.788792</v>
      </c>
      <c r="H59" s="25">
        <v>0</v>
      </c>
      <c r="I59" s="25"/>
      <c r="J59" s="25">
        <v>0</v>
      </c>
      <c r="K59" s="33">
        <v>3705380.735074055</v>
      </c>
      <c r="L59" s="33">
        <v>315949</v>
      </c>
      <c r="M59" s="33"/>
      <c r="N59" s="33">
        <v>0</v>
      </c>
      <c r="O59" s="34">
        <v>3354159.611061</v>
      </c>
      <c r="P59" s="34">
        <v>0</v>
      </c>
      <c r="Q59" s="34"/>
      <c r="R59" s="34">
        <v>0</v>
      </c>
      <c r="S59" s="198">
        <v>3518386.36</v>
      </c>
      <c r="T59" s="198">
        <v>0</v>
      </c>
      <c r="U59" s="198"/>
      <c r="V59" s="198">
        <v>0</v>
      </c>
      <c r="W59" s="25">
        <v>3815993.5700000003</v>
      </c>
      <c r="X59" s="25">
        <v>0</v>
      </c>
      <c r="Y59" s="25"/>
      <c r="Z59" s="25">
        <v>0</v>
      </c>
      <c r="AA59" s="33">
        <v>5590315.430000001</v>
      </c>
      <c r="AB59" s="33">
        <v>556386.0700000001</v>
      </c>
      <c r="AC59" s="33"/>
      <c r="AD59" s="33">
        <v>0</v>
      </c>
      <c r="AE59" s="36">
        <v>6630069.31</v>
      </c>
      <c r="AF59" s="34">
        <v>0</v>
      </c>
      <c r="AG59" s="34"/>
      <c r="AH59" s="34">
        <v>0</v>
      </c>
      <c r="AI59" s="198">
        <v>8798937.463876996</v>
      </c>
      <c r="AJ59" s="198">
        <v>0</v>
      </c>
      <c r="AK59" s="198"/>
      <c r="AL59" s="198">
        <v>0</v>
      </c>
      <c r="AM59" s="199">
        <v>6243081.931999998</v>
      </c>
      <c r="AN59" s="199">
        <v>0</v>
      </c>
      <c r="AO59" s="196"/>
      <c r="AP59" s="199"/>
      <c r="AQ59" s="211">
        <v>7546107.308891376</v>
      </c>
      <c r="AR59" s="207">
        <v>0</v>
      </c>
      <c r="AS59" s="207"/>
      <c r="AT59" s="207"/>
      <c r="AU59" s="219">
        <v>5992528.189999997</v>
      </c>
      <c r="AV59" s="219">
        <v>0</v>
      </c>
      <c r="AW59" s="219"/>
      <c r="AX59" s="219"/>
      <c r="AY59" s="136">
        <v>9964863.591196995</v>
      </c>
      <c r="AZ59" s="136">
        <v>0</v>
      </c>
      <c r="BA59" s="136"/>
      <c r="BB59" s="136"/>
      <c r="BC59" s="151">
        <f>+BC58+BC47+BC45+BC13</f>
        <v>11143773.309999999</v>
      </c>
      <c r="BD59" s="143"/>
      <c r="BE59" s="143"/>
      <c r="BF59" s="143"/>
      <c r="BG59" s="268">
        <f>+BG58+BG47+BG45+BG13</f>
        <v>8136602.247958069</v>
      </c>
      <c r="BH59" s="268">
        <f>+BH58+BH47+BH45+BH13</f>
        <v>6029079.557958069</v>
      </c>
      <c r="BI59" s="268">
        <f>+BI58+BI47+BI45+BI13</f>
        <v>6021259.679999999</v>
      </c>
      <c r="BJ59" s="234">
        <f aca="true" t="shared" si="100" ref="BJ59:BQ59">+BJ58+BJ47+BJ45+BJ13</f>
        <v>12605720.15</v>
      </c>
      <c r="BK59" s="234">
        <f t="shared" si="100"/>
        <v>0</v>
      </c>
      <c r="BL59" s="234"/>
      <c r="BM59" s="234">
        <f t="shared" si="100"/>
        <v>0</v>
      </c>
      <c r="BN59" s="240">
        <f t="shared" si="100"/>
        <v>25963295.499999996</v>
      </c>
      <c r="BO59" s="240">
        <f t="shared" si="100"/>
        <v>0</v>
      </c>
      <c r="BP59" s="240"/>
      <c r="BQ59" s="240">
        <f t="shared" si="100"/>
        <v>0</v>
      </c>
      <c r="BR59" s="251">
        <f aca="true" t="shared" si="101" ref="BR59:BY59">+BR58+BR47+BR45+BR13</f>
        <v>19553374.009999998</v>
      </c>
      <c r="BS59" s="251">
        <f t="shared" si="101"/>
        <v>65610.73</v>
      </c>
      <c r="BT59" s="251"/>
      <c r="BU59" s="251">
        <f t="shared" si="101"/>
        <v>0</v>
      </c>
      <c r="BV59" s="257">
        <f t="shared" si="101"/>
        <v>10352572.633898009</v>
      </c>
      <c r="BW59" s="257">
        <f t="shared" si="101"/>
        <v>0</v>
      </c>
      <c r="BX59" s="257">
        <f t="shared" si="101"/>
        <v>0</v>
      </c>
      <c r="BY59" s="257">
        <f t="shared" si="101"/>
        <v>0</v>
      </c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244">
        <f>CT13+CT45+CT47+CT58</f>
        <v>205529536.95560515</v>
      </c>
      <c r="CU59" s="244">
        <f>CU13+CU45+CU47+CU58</f>
        <v>20929423.999898735</v>
      </c>
      <c r="CV59" s="244">
        <f>CV13+CV45+CV47+CV58</f>
        <v>97467853.56701262</v>
      </c>
      <c r="CX59" s="222">
        <f t="shared" si="24"/>
        <v>184600112.95570642</v>
      </c>
      <c r="CY59" s="300">
        <f t="shared" si="49"/>
        <v>0</v>
      </c>
    </row>
    <row r="60" spans="1:100" ht="12.75" customHeight="1">
      <c r="A60" s="376" t="s">
        <v>46</v>
      </c>
      <c r="B60" s="377" t="s">
        <v>6</v>
      </c>
      <c r="C60" s="377"/>
      <c r="D60" s="366">
        <v>1</v>
      </c>
      <c r="E60" s="367"/>
      <c r="F60" s="368"/>
      <c r="G60" s="369">
        <v>0.7342593574540746</v>
      </c>
      <c r="H60" s="370"/>
      <c r="I60" s="370"/>
      <c r="J60" s="371"/>
      <c r="K60" s="381">
        <v>0.7223278986436179</v>
      </c>
      <c r="L60" s="382"/>
      <c r="M60" s="382"/>
      <c r="N60" s="383"/>
      <c r="O60" s="384">
        <v>0.8044641537546091</v>
      </c>
      <c r="P60" s="385"/>
      <c r="Q60" s="385"/>
      <c r="R60" s="386"/>
      <c r="S60" s="387">
        <v>0.6</v>
      </c>
      <c r="T60" s="388"/>
      <c r="U60" s="388"/>
      <c r="V60" s="389"/>
      <c r="W60" s="369">
        <v>0.8861967156898204</v>
      </c>
      <c r="X60" s="370"/>
      <c r="Y60" s="370"/>
      <c r="Z60" s="371"/>
      <c r="AA60" s="369">
        <v>0.8373990762868448</v>
      </c>
      <c r="AB60" s="370"/>
      <c r="AC60" s="370"/>
      <c r="AD60" s="371"/>
      <c r="AE60" s="369">
        <v>0.8548920514540347</v>
      </c>
      <c r="AF60" s="370"/>
      <c r="AG60" s="370"/>
      <c r="AH60" s="371"/>
      <c r="AI60" s="369">
        <v>0.860049343536328</v>
      </c>
      <c r="AJ60" s="370"/>
      <c r="AK60" s="370"/>
      <c r="AL60" s="371"/>
      <c r="AM60" s="378">
        <v>1</v>
      </c>
      <c r="AN60" s="379">
        <v>0</v>
      </c>
      <c r="AO60" s="379">
        <v>0</v>
      </c>
      <c r="AP60" s="380">
        <v>0</v>
      </c>
      <c r="AQ60" s="393">
        <v>0.9645074858510613</v>
      </c>
      <c r="AR60" s="394">
        <v>0</v>
      </c>
      <c r="AS60" s="394">
        <v>0</v>
      </c>
      <c r="AT60" s="395">
        <v>0</v>
      </c>
      <c r="AU60" s="390">
        <v>0</v>
      </c>
      <c r="AV60" s="391">
        <v>0</v>
      </c>
      <c r="AW60" s="391">
        <v>0</v>
      </c>
      <c r="AX60" s="392">
        <v>0</v>
      </c>
      <c r="AY60" s="301">
        <v>1</v>
      </c>
      <c r="AZ60" s="302">
        <v>0</v>
      </c>
      <c r="BA60" s="302">
        <v>0</v>
      </c>
      <c r="BB60" s="303">
        <v>0</v>
      </c>
      <c r="BC60" s="399">
        <f>'[3]Resumen'!$D$13</f>
        <v>0.9007403577804288</v>
      </c>
      <c r="BD60" s="400"/>
      <c r="BE60" s="400"/>
      <c r="BF60" s="401"/>
      <c r="BG60" s="269"/>
      <c r="BH60" s="269"/>
      <c r="BI60" s="269"/>
      <c r="BJ60" s="402">
        <f>'[4]Resumen'!$D$13</f>
        <v>0.8213874948693047</v>
      </c>
      <c r="BK60" s="403"/>
      <c r="BL60" s="403"/>
      <c r="BM60" s="404"/>
      <c r="BN60" s="417">
        <f>'[1]Resumen'!$D$13</f>
        <v>0.8952290628826878</v>
      </c>
      <c r="BO60" s="418"/>
      <c r="BP60" s="418"/>
      <c r="BQ60" s="419"/>
      <c r="BR60" s="402">
        <f>'[2]Resumen'!$D$13</f>
        <v>0.93156588934485</v>
      </c>
      <c r="BS60" s="403"/>
      <c r="BT60" s="403"/>
      <c r="BU60" s="404"/>
      <c r="BV60" s="426">
        <f>'[5]Resumen'!$D$13</f>
        <v>0.8000000000000002</v>
      </c>
      <c r="BW60" s="427"/>
      <c r="BX60" s="427"/>
      <c r="BY60" s="428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</row>
    <row r="61" spans="1:100" ht="12.75">
      <c r="A61" s="376"/>
      <c r="B61" s="377" t="s">
        <v>16</v>
      </c>
      <c r="C61" s="377"/>
      <c r="D61" s="366">
        <v>1</v>
      </c>
      <c r="E61" s="367"/>
      <c r="F61" s="368"/>
      <c r="G61" s="369">
        <v>0.9125435465430991</v>
      </c>
      <c r="H61" s="370"/>
      <c r="I61" s="370"/>
      <c r="J61" s="371"/>
      <c r="K61" s="381">
        <v>0.9211604003109329</v>
      </c>
      <c r="L61" s="382"/>
      <c r="M61" s="382"/>
      <c r="N61" s="383"/>
      <c r="O61" s="384">
        <v>0.8439458798542152</v>
      </c>
      <c r="P61" s="385"/>
      <c r="Q61" s="385"/>
      <c r="R61" s="386"/>
      <c r="S61" s="387">
        <v>0.8285315587946867</v>
      </c>
      <c r="T61" s="388"/>
      <c r="U61" s="388"/>
      <c r="V61" s="389"/>
      <c r="W61" s="369">
        <v>0.8344632030650222</v>
      </c>
      <c r="X61" s="370"/>
      <c r="Y61" s="370"/>
      <c r="Z61" s="371"/>
      <c r="AA61" s="369">
        <v>0.8652207542348317</v>
      </c>
      <c r="AB61" s="370"/>
      <c r="AC61" s="370"/>
      <c r="AD61" s="371"/>
      <c r="AE61" s="369">
        <v>0.8486914674641823</v>
      </c>
      <c r="AF61" s="370"/>
      <c r="AG61" s="370"/>
      <c r="AH61" s="371"/>
      <c r="AI61" s="369">
        <v>0.8505329750320981</v>
      </c>
      <c r="AJ61" s="370"/>
      <c r="AK61" s="370"/>
      <c r="AL61" s="371"/>
      <c r="AM61" s="378">
        <v>0.7054968588225844</v>
      </c>
      <c r="AN61" s="379">
        <v>0</v>
      </c>
      <c r="AO61" s="379">
        <v>0</v>
      </c>
      <c r="AP61" s="380">
        <v>0</v>
      </c>
      <c r="AQ61" s="393">
        <v>0.81213323157668</v>
      </c>
      <c r="AR61" s="394">
        <v>0</v>
      </c>
      <c r="AS61" s="394">
        <v>0</v>
      </c>
      <c r="AT61" s="395">
        <v>0</v>
      </c>
      <c r="AU61" s="390">
        <v>0.8170410429563075</v>
      </c>
      <c r="AV61" s="391">
        <v>0</v>
      </c>
      <c r="AW61" s="391">
        <v>0</v>
      </c>
      <c r="AX61" s="392">
        <v>0</v>
      </c>
      <c r="AY61" s="301">
        <v>0.5764133851746722</v>
      </c>
      <c r="AZ61" s="302">
        <v>0</v>
      </c>
      <c r="BA61" s="302">
        <v>0</v>
      </c>
      <c r="BB61" s="303">
        <v>0</v>
      </c>
      <c r="BC61" s="399">
        <f>'[3]Resumen'!$D$39</f>
        <v>0.7671411336079456</v>
      </c>
      <c r="BD61" s="400"/>
      <c r="BE61" s="400"/>
      <c r="BF61" s="401"/>
      <c r="BG61" s="269"/>
      <c r="BH61" s="269"/>
      <c r="BI61" s="269"/>
      <c r="BJ61" s="402">
        <f>'[4]Resumen'!$D$39</f>
        <v>0.6255106270287376</v>
      </c>
      <c r="BK61" s="403"/>
      <c r="BL61" s="403"/>
      <c r="BM61" s="404"/>
      <c r="BN61" s="417">
        <f>'[1]Resumen'!$D$39</f>
        <v>0.8258638551400386</v>
      </c>
      <c r="BO61" s="418"/>
      <c r="BP61" s="418"/>
      <c r="BQ61" s="419"/>
      <c r="BR61" s="402">
        <f>'[2]Resumen'!$D$39</f>
        <v>0.7937652593256086</v>
      </c>
      <c r="BS61" s="403"/>
      <c r="BT61" s="403"/>
      <c r="BU61" s="404"/>
      <c r="BV61" s="426">
        <f>'[5]Resumen'!$D$39</f>
        <v>0.8</v>
      </c>
      <c r="BW61" s="427"/>
      <c r="BX61" s="427"/>
      <c r="BY61" s="428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</row>
    <row r="62" spans="1:100" ht="12.75">
      <c r="A62" s="376"/>
      <c r="B62" s="377" t="s">
        <v>35</v>
      </c>
      <c r="C62" s="377"/>
      <c r="D62" s="366">
        <v>1</v>
      </c>
      <c r="E62" s="367"/>
      <c r="F62" s="368"/>
      <c r="G62" s="369">
        <v>1</v>
      </c>
      <c r="H62" s="370"/>
      <c r="I62" s="370"/>
      <c r="J62" s="371"/>
      <c r="K62" s="381">
        <v>1</v>
      </c>
      <c r="L62" s="382"/>
      <c r="M62" s="382"/>
      <c r="N62" s="383"/>
      <c r="O62" s="384">
        <v>1</v>
      </c>
      <c r="P62" s="385"/>
      <c r="Q62" s="385"/>
      <c r="R62" s="386"/>
      <c r="S62" s="387">
        <v>1</v>
      </c>
      <c r="T62" s="388"/>
      <c r="U62" s="388"/>
      <c r="V62" s="389"/>
      <c r="W62" s="369">
        <v>0.92</v>
      </c>
      <c r="X62" s="370"/>
      <c r="Y62" s="370"/>
      <c r="Z62" s="371"/>
      <c r="AA62" s="369">
        <v>0.9200000000000002</v>
      </c>
      <c r="AB62" s="370"/>
      <c r="AC62" s="370"/>
      <c r="AD62" s="371"/>
      <c r="AE62" s="369">
        <v>0.9199999999999999</v>
      </c>
      <c r="AF62" s="370"/>
      <c r="AG62" s="370"/>
      <c r="AH62" s="371"/>
      <c r="AI62" s="369">
        <v>0.92</v>
      </c>
      <c r="AJ62" s="370"/>
      <c r="AK62" s="370"/>
      <c r="AL62" s="371"/>
      <c r="AM62" s="378">
        <v>1</v>
      </c>
      <c r="AN62" s="379">
        <v>0</v>
      </c>
      <c r="AO62" s="379">
        <v>0</v>
      </c>
      <c r="AP62" s="380">
        <v>0</v>
      </c>
      <c r="AQ62" s="393">
        <v>1</v>
      </c>
      <c r="AR62" s="394">
        <v>0</v>
      </c>
      <c r="AS62" s="394">
        <v>0</v>
      </c>
      <c r="AT62" s="395">
        <v>0</v>
      </c>
      <c r="AU62" s="390">
        <v>1</v>
      </c>
      <c r="AV62" s="391">
        <v>0</v>
      </c>
      <c r="AW62" s="391">
        <v>0</v>
      </c>
      <c r="AX62" s="392">
        <v>0</v>
      </c>
      <c r="AY62" s="301">
        <v>1</v>
      </c>
      <c r="AZ62" s="302">
        <v>0</v>
      </c>
      <c r="BA62" s="302">
        <v>0</v>
      </c>
      <c r="BB62" s="303">
        <v>0</v>
      </c>
      <c r="BC62" s="399">
        <f>'[3]Resumen'!$D$41</f>
        <v>0.8999999999999999</v>
      </c>
      <c r="BD62" s="400"/>
      <c r="BE62" s="400"/>
      <c r="BF62" s="401"/>
      <c r="BG62" s="269"/>
      <c r="BH62" s="269"/>
      <c r="BI62" s="269"/>
      <c r="BJ62" s="402">
        <f>'[4]Resumen'!$D$41</f>
        <v>0.9</v>
      </c>
      <c r="BK62" s="403"/>
      <c r="BL62" s="403"/>
      <c r="BM62" s="404"/>
      <c r="BN62" s="417">
        <f>'[1]Resumen'!$D$41</f>
        <v>0.9</v>
      </c>
      <c r="BO62" s="418"/>
      <c r="BP62" s="418"/>
      <c r="BQ62" s="419"/>
      <c r="BR62" s="402">
        <f>'[2]Resumen'!$D$41</f>
        <v>0.9</v>
      </c>
      <c r="BS62" s="403"/>
      <c r="BT62" s="403"/>
      <c r="BU62" s="404"/>
      <c r="BV62" s="426">
        <f>'[5]Resumen'!$D$41</f>
        <v>0.8</v>
      </c>
      <c r="BW62" s="427"/>
      <c r="BX62" s="427"/>
      <c r="BY62" s="428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</row>
    <row r="63" spans="1:100" ht="12.75">
      <c r="A63" s="376"/>
      <c r="B63" s="377" t="s">
        <v>44</v>
      </c>
      <c r="C63" s="377"/>
      <c r="D63" s="366">
        <v>1</v>
      </c>
      <c r="E63" s="367"/>
      <c r="F63" s="368"/>
      <c r="G63" s="369">
        <v>0.970718350776067</v>
      </c>
      <c r="H63" s="370"/>
      <c r="I63" s="370"/>
      <c r="J63" s="371"/>
      <c r="K63" s="381">
        <v>0.9418847744526059</v>
      </c>
      <c r="L63" s="382"/>
      <c r="M63" s="382"/>
      <c r="N63" s="383"/>
      <c r="O63" s="384">
        <v>0.9445901609989522</v>
      </c>
      <c r="P63" s="385"/>
      <c r="Q63" s="385"/>
      <c r="R63" s="386"/>
      <c r="S63" s="387">
        <v>0.6</v>
      </c>
      <c r="T63" s="388"/>
      <c r="U63" s="388"/>
      <c r="V63" s="389"/>
      <c r="W63" s="369">
        <v>0.7</v>
      </c>
      <c r="X63" s="370"/>
      <c r="Y63" s="370"/>
      <c r="Z63" s="371"/>
      <c r="AA63" s="369">
        <v>0.7056940665022913</v>
      </c>
      <c r="AB63" s="370"/>
      <c r="AC63" s="370"/>
      <c r="AD63" s="371"/>
      <c r="AE63" s="369">
        <v>0.7</v>
      </c>
      <c r="AF63" s="370"/>
      <c r="AG63" s="370"/>
      <c r="AH63" s="371"/>
      <c r="AI63" s="369">
        <v>0.6999999999999998</v>
      </c>
      <c r="AJ63" s="370"/>
      <c r="AK63" s="370"/>
      <c r="AL63" s="371"/>
      <c r="AM63" s="378">
        <v>0.7296268273387243</v>
      </c>
      <c r="AN63" s="379">
        <v>0</v>
      </c>
      <c r="AO63" s="379">
        <v>0</v>
      </c>
      <c r="AP63" s="380">
        <v>0</v>
      </c>
      <c r="AQ63" s="393">
        <v>0.8267973799406401</v>
      </c>
      <c r="AR63" s="394">
        <v>0</v>
      </c>
      <c r="AS63" s="394">
        <v>0</v>
      </c>
      <c r="AT63" s="395">
        <v>0</v>
      </c>
      <c r="AU63" s="390">
        <v>0.8417475414759181</v>
      </c>
      <c r="AV63" s="391">
        <v>0</v>
      </c>
      <c r="AW63" s="391">
        <v>0</v>
      </c>
      <c r="AX63" s="392">
        <v>0</v>
      </c>
      <c r="AY63" s="301">
        <v>0.6209712217132833</v>
      </c>
      <c r="AZ63" s="302">
        <v>0</v>
      </c>
      <c r="BA63" s="302">
        <v>0</v>
      </c>
      <c r="BB63" s="303">
        <v>0</v>
      </c>
      <c r="BC63" s="399">
        <f>'[3]Resumen'!$D$45</f>
        <v>0.8000000000000003</v>
      </c>
      <c r="BD63" s="400"/>
      <c r="BE63" s="400"/>
      <c r="BF63" s="401"/>
      <c r="BG63" s="269"/>
      <c r="BH63" s="269"/>
      <c r="BI63" s="269"/>
      <c r="BJ63" s="402">
        <f>'[4]Resumen'!$D$45</f>
        <v>0.8</v>
      </c>
      <c r="BK63" s="403"/>
      <c r="BL63" s="403"/>
      <c r="BM63" s="404"/>
      <c r="BN63" s="417">
        <f>'[1]Resumen'!$D$45</f>
        <v>0.8000000000000002</v>
      </c>
      <c r="BO63" s="418"/>
      <c r="BP63" s="418"/>
      <c r="BQ63" s="419"/>
      <c r="BR63" s="402">
        <f>'[2]Resumen'!$D$45</f>
        <v>0.7999999999999998</v>
      </c>
      <c r="BS63" s="403"/>
      <c r="BT63" s="403"/>
      <c r="BU63" s="404"/>
      <c r="BV63" s="426">
        <f>'[5]Resumen'!$D$45</f>
        <v>0.8</v>
      </c>
      <c r="BW63" s="427"/>
      <c r="BX63" s="427"/>
      <c r="BY63" s="428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</row>
    <row r="64" spans="55:77" ht="12.75" customHeight="1"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</row>
    <row r="65" spans="55:77" ht="12.75"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</row>
    <row r="66" spans="4:77" ht="12.75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</row>
    <row r="67" spans="55:77" ht="12.75"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</row>
    <row r="68" spans="55:77" ht="12.75" customHeight="1"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</row>
    <row r="69" spans="55:77" ht="12.75"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</row>
    <row r="70" spans="55:77" ht="12.75" customHeight="1"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</row>
    <row r="71" spans="55:77" ht="12.75"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</row>
    <row r="72" spans="55:77" ht="12.75"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</row>
    <row r="73" spans="55:77" ht="12.75"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</row>
    <row r="74" spans="47:77" ht="12.75">
      <c r="AU74" s="222"/>
      <c r="AV74" s="222"/>
      <c r="AW74" s="223"/>
      <c r="AX74" s="223"/>
      <c r="AY74" s="223"/>
      <c r="AZ74" s="223"/>
      <c r="BA74" s="223"/>
      <c r="BB74" s="223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</row>
    <row r="75" spans="47:77" ht="12.75">
      <c r="AU75" s="223"/>
      <c r="AV75" s="223"/>
      <c r="AW75" s="223"/>
      <c r="AX75" s="223"/>
      <c r="AY75" s="223"/>
      <c r="AZ75" s="223"/>
      <c r="BA75" s="223"/>
      <c r="BB75" s="223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</row>
    <row r="76" spans="55:77" ht="12.75"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</row>
    <row r="77" spans="55:77" ht="12.75"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</row>
    <row r="78" spans="55:77" ht="12.75"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</row>
    <row r="79" spans="55:77" ht="12.75"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</row>
    <row r="80" spans="55:77" ht="12.75"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</row>
    <row r="81" spans="41:77" ht="12.75" customHeight="1">
      <c r="AO81"/>
      <c r="AS81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</row>
    <row r="82" spans="41:77" ht="12.75">
      <c r="AO82"/>
      <c r="AS82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</row>
    <row r="83" spans="41:77" ht="12.75">
      <c r="AO83"/>
      <c r="AS83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</row>
    <row r="84" spans="41:77" ht="12.75">
      <c r="AO84"/>
      <c r="AS84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</row>
    <row r="85" spans="41:77" ht="12.75">
      <c r="AO85"/>
      <c r="AS85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</row>
    <row r="86" spans="41:77" ht="12.75">
      <c r="AO86"/>
      <c r="AS86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</row>
    <row r="87" spans="41:77" ht="12.75">
      <c r="AO87"/>
      <c r="AS8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</row>
    <row r="88" spans="41:77" ht="12.75">
      <c r="AO88"/>
      <c r="AS88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</row>
    <row r="89" spans="41:77" ht="12.75">
      <c r="AO89"/>
      <c r="AS89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</row>
    <row r="90" spans="41:77" ht="12.75">
      <c r="AO90"/>
      <c r="AS90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</row>
    <row r="91" spans="41:77" ht="12.75">
      <c r="AO91"/>
      <c r="AS91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</row>
    <row r="92" spans="41:77" ht="12.75">
      <c r="AO92"/>
      <c r="AS92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</row>
    <row r="93" spans="41:77" ht="12.75">
      <c r="AO93"/>
      <c r="AS93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</row>
    <row r="94" spans="41:77" ht="12.75">
      <c r="AO94"/>
      <c r="AS94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</row>
    <row r="95" spans="41:77" ht="12.75">
      <c r="AO95"/>
      <c r="AS95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</row>
    <row r="96" spans="41:77" ht="12.75">
      <c r="AO96"/>
      <c r="AS96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</row>
    <row r="97" spans="41:77" ht="12.75">
      <c r="AO97"/>
      <c r="AS9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</row>
    <row r="98" spans="41:77" ht="12.75">
      <c r="AO98"/>
      <c r="AS98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</row>
    <row r="99" spans="41:77" ht="12.75">
      <c r="AO99"/>
      <c r="AS99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</row>
    <row r="100" spans="41:77" ht="12.75">
      <c r="AO100"/>
      <c r="AS100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</row>
    <row r="101" spans="41:77" ht="12.75">
      <c r="AO101"/>
      <c r="AS101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</row>
    <row r="102" spans="41:77" ht="12.75">
      <c r="AO102"/>
      <c r="AS102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</row>
    <row r="103" spans="41:77" ht="12.75">
      <c r="AO103"/>
      <c r="AS103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</row>
    <row r="104" spans="41:77" ht="12.75">
      <c r="AO104"/>
      <c r="AS104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</row>
    <row r="105" spans="41:77" ht="12.75">
      <c r="AO105"/>
      <c r="AS105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</row>
    <row r="106" spans="41:77" ht="12.75">
      <c r="AO106"/>
      <c r="AS106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/>
      <c r="BY106" s="227"/>
    </row>
    <row r="107" spans="41:77" ht="12.75">
      <c r="AO107"/>
      <c r="AS10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/>
      <c r="BQ107" s="227"/>
      <c r="BR107" s="227"/>
      <c r="BS107" s="227"/>
      <c r="BT107" s="227"/>
      <c r="BU107" s="227"/>
      <c r="BV107" s="227"/>
      <c r="BW107" s="227"/>
      <c r="BX107" s="227"/>
      <c r="BY107" s="227"/>
    </row>
    <row r="108" spans="41:77" ht="12.75">
      <c r="AO108"/>
      <c r="AS108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</row>
    <row r="109" spans="41:77" ht="12.75">
      <c r="AO109"/>
      <c r="AS109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</row>
    <row r="110" spans="41:77" ht="12.75">
      <c r="AO110"/>
      <c r="AS110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</row>
    <row r="111" spans="41:77" ht="12.75">
      <c r="AO111"/>
      <c r="AS111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</row>
    <row r="112" spans="41:77" ht="12.75">
      <c r="AO112"/>
      <c r="AS112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</row>
    <row r="113" spans="41:77" ht="12.75">
      <c r="AO113"/>
      <c r="AS113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</row>
    <row r="114" spans="41:77" ht="12.75">
      <c r="AO114"/>
      <c r="AS114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/>
      <c r="BY114" s="227"/>
    </row>
    <row r="115" spans="41:77" ht="12.75">
      <c r="AO115"/>
      <c r="AS115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</row>
    <row r="116" spans="41:77" ht="12.75">
      <c r="AO116"/>
      <c r="AS116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  <c r="BV116" s="227"/>
      <c r="BW116" s="227"/>
      <c r="BX116" s="227"/>
      <c r="BY116" s="227"/>
    </row>
    <row r="117" spans="41:77" ht="12.75">
      <c r="AO117"/>
      <c r="AS11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</row>
    <row r="118" spans="41:77" ht="12.75">
      <c r="AO118"/>
      <c r="AS118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</row>
    <row r="119" spans="41:77" ht="12.75">
      <c r="AO119"/>
      <c r="AS119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</row>
    <row r="120" spans="41:77" ht="12.75">
      <c r="AO120"/>
      <c r="AS120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</row>
    <row r="121" spans="41:77" ht="12.75">
      <c r="AO121"/>
      <c r="AS121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</row>
    <row r="122" spans="41:77" ht="12.75">
      <c r="AO122"/>
      <c r="AS122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</row>
    <row r="123" spans="41:77" ht="12.75">
      <c r="AO123"/>
      <c r="AS123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  <c r="BV123" s="227"/>
      <c r="BW123" s="227"/>
      <c r="BX123" s="227"/>
      <c r="BY123" s="227"/>
    </row>
    <row r="124" spans="41:77" ht="12.75">
      <c r="AO124"/>
      <c r="AS124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</row>
    <row r="125" spans="41:77" ht="12.75">
      <c r="AO125"/>
      <c r="AS125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  <c r="BV125" s="227"/>
      <c r="BW125" s="227"/>
      <c r="BX125" s="227"/>
      <c r="BY125" s="227"/>
    </row>
    <row r="126" spans="41:77" ht="12.75">
      <c r="AO126"/>
      <c r="AS126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</row>
    <row r="127" spans="41:77" ht="12.75">
      <c r="AO127"/>
      <c r="AS1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</row>
    <row r="128" spans="41:77" ht="12.75">
      <c r="AO128"/>
      <c r="AS128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</row>
    <row r="129" spans="41:77" ht="12.75">
      <c r="AO129"/>
      <c r="AS129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BY129" s="227"/>
    </row>
    <row r="130" spans="41:77" ht="12.75">
      <c r="AO130"/>
      <c r="AS130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</row>
    <row r="131" spans="41:77" ht="12.75">
      <c r="AO131"/>
      <c r="AS131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</row>
    <row r="132" spans="41:77" ht="12.75">
      <c r="AO132"/>
      <c r="AS132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</row>
    <row r="133" spans="41:77" ht="12.75">
      <c r="AO133"/>
      <c r="AS133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</row>
    <row r="134" spans="41:77" ht="12.75">
      <c r="AO134"/>
      <c r="AS134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</row>
    <row r="135" spans="41:77" ht="12.75">
      <c r="AO135"/>
      <c r="AS135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</row>
    <row r="136" spans="41:77" ht="12.75">
      <c r="AO136"/>
      <c r="AS136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</row>
    <row r="137" spans="41:77" ht="12.75">
      <c r="AO137"/>
      <c r="AS13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7"/>
      <c r="BW137" s="227"/>
      <c r="BX137" s="227"/>
      <c r="BY137" s="227"/>
    </row>
    <row r="138" spans="41:77" ht="12.75">
      <c r="AO138"/>
      <c r="AS138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</row>
    <row r="139" spans="41:77" ht="12.75">
      <c r="AO139"/>
      <c r="AS139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</row>
    <row r="140" spans="41:77" ht="12.75">
      <c r="AO140"/>
      <c r="AS140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</row>
    <row r="141" spans="41:77" ht="12.75">
      <c r="AO141"/>
      <c r="AS141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</row>
    <row r="142" spans="41:77" ht="12.75">
      <c r="AO142"/>
      <c r="AS142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</row>
    <row r="143" spans="41:77" ht="12.75">
      <c r="AO143"/>
      <c r="AS143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</row>
    <row r="144" spans="41:77" ht="12.75">
      <c r="AO144"/>
      <c r="AS144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</row>
    <row r="145" spans="41:77" ht="12.75">
      <c r="AO145"/>
      <c r="AS145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</row>
    <row r="146" spans="41:77" ht="12.75">
      <c r="AO146"/>
      <c r="AS146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</row>
    <row r="147" spans="41:77" ht="12.75">
      <c r="AO147"/>
      <c r="AS14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</row>
    <row r="148" spans="41:77" ht="12.75">
      <c r="AO148"/>
      <c r="AS148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</row>
    <row r="149" spans="41:77" ht="12.75">
      <c r="AO149"/>
      <c r="AS149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</row>
    <row r="150" spans="41:77" ht="12.75">
      <c r="AO150"/>
      <c r="AS150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</row>
    <row r="151" spans="41:77" ht="12.75">
      <c r="AO151"/>
      <c r="AS151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</row>
    <row r="152" spans="41:77" ht="12.75">
      <c r="AO152"/>
      <c r="AS152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</row>
    <row r="153" spans="41:77" ht="12.75">
      <c r="AO153"/>
      <c r="AS153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</row>
    <row r="154" spans="41:77" ht="12.75">
      <c r="AO154"/>
      <c r="AS154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</row>
    <row r="155" spans="41:77" ht="12.75">
      <c r="AO155"/>
      <c r="AS155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  <c r="BV155" s="227"/>
      <c r="BW155" s="227"/>
      <c r="BX155" s="227"/>
      <c r="BY155" s="227"/>
    </row>
    <row r="156" spans="41:77" ht="12.75">
      <c r="AO156"/>
      <c r="AS156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</row>
    <row r="157" spans="41:77" ht="12.75">
      <c r="AO157"/>
      <c r="AS15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27"/>
      <c r="BT157" s="227"/>
      <c r="BU157" s="227"/>
      <c r="BV157" s="227"/>
      <c r="BW157" s="227"/>
      <c r="BX157" s="227"/>
      <c r="BY157" s="227"/>
    </row>
    <row r="158" spans="41:77" ht="12.75">
      <c r="AO158"/>
      <c r="AS158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</row>
    <row r="159" spans="41:77" ht="12.75">
      <c r="AO159"/>
      <c r="AS159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227"/>
      <c r="BP159" s="227"/>
      <c r="BQ159" s="227"/>
      <c r="BR159" s="227"/>
      <c r="BS159" s="227"/>
      <c r="BT159" s="227"/>
      <c r="BU159" s="227"/>
      <c r="BV159" s="227"/>
      <c r="BW159" s="227"/>
      <c r="BX159" s="227"/>
      <c r="BY159" s="227"/>
    </row>
    <row r="160" spans="41:77" ht="12.75">
      <c r="AO160"/>
      <c r="AS160"/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227"/>
      <c r="BQ160" s="227"/>
      <c r="BR160" s="227"/>
      <c r="BS160" s="227"/>
      <c r="BT160" s="227"/>
      <c r="BU160" s="227"/>
      <c r="BV160" s="227"/>
      <c r="BW160" s="227"/>
      <c r="BX160" s="227"/>
      <c r="BY160" s="227"/>
    </row>
    <row r="161" spans="41:77" ht="12.75">
      <c r="AO161"/>
      <c r="AS161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</row>
    <row r="162" spans="41:77" ht="12.75">
      <c r="AO162"/>
      <c r="AS162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</row>
    <row r="163" spans="41:77" ht="12.75">
      <c r="AO163"/>
      <c r="AS163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7"/>
      <c r="BW163" s="227"/>
      <c r="BX163" s="227"/>
      <c r="BY163" s="227"/>
    </row>
    <row r="164" spans="41:77" ht="12.75">
      <c r="AO164"/>
      <c r="AS164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</row>
    <row r="165" spans="41:77" ht="12.75">
      <c r="AO165"/>
      <c r="AS165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7"/>
      <c r="BQ165" s="227"/>
      <c r="BR165" s="227"/>
      <c r="BS165" s="227"/>
      <c r="BT165" s="227"/>
      <c r="BU165" s="227"/>
      <c r="BV165" s="227"/>
      <c r="BW165" s="227"/>
      <c r="BX165" s="227"/>
      <c r="BY165" s="227"/>
    </row>
    <row r="166" spans="41:77" ht="12.75">
      <c r="AO166"/>
      <c r="AS166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  <c r="BV166" s="227"/>
      <c r="BW166" s="227"/>
      <c r="BX166" s="227"/>
      <c r="BY166" s="227"/>
    </row>
    <row r="167" spans="41:77" ht="12.75">
      <c r="AO167"/>
      <c r="AS16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  <c r="BR167" s="227"/>
      <c r="BS167" s="227"/>
      <c r="BT167" s="227"/>
      <c r="BU167" s="227"/>
      <c r="BV167" s="227"/>
      <c r="BW167" s="227"/>
      <c r="BX167" s="227"/>
      <c r="BY167" s="227"/>
    </row>
    <row r="168" spans="41:77" ht="12.75">
      <c r="AO168"/>
      <c r="AS168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</row>
    <row r="169" spans="41:77" ht="12.75">
      <c r="AO169"/>
      <c r="AS169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</row>
    <row r="170" spans="41:77" ht="12.75">
      <c r="AO170"/>
      <c r="AS170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  <c r="BV170" s="227"/>
      <c r="BW170" s="227"/>
      <c r="BX170" s="227"/>
      <c r="BY170" s="227"/>
    </row>
    <row r="171" spans="41:77" ht="12.75">
      <c r="AO171"/>
      <c r="AS171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7"/>
      <c r="BQ171" s="227"/>
      <c r="BR171" s="227"/>
      <c r="BS171" s="227"/>
      <c r="BT171" s="227"/>
      <c r="BU171" s="227"/>
      <c r="BV171" s="227"/>
      <c r="BW171" s="227"/>
      <c r="BX171" s="227"/>
      <c r="BY171" s="227"/>
    </row>
    <row r="172" spans="41:77" ht="12.75">
      <c r="AO172"/>
      <c r="AS172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7"/>
      <c r="BR172" s="227"/>
      <c r="BS172" s="227"/>
      <c r="BT172" s="227"/>
      <c r="BU172" s="227"/>
      <c r="BV172" s="227"/>
      <c r="BW172" s="227"/>
      <c r="BX172" s="227"/>
      <c r="BY172" s="227"/>
    </row>
    <row r="173" spans="41:77" ht="12.75">
      <c r="AO173"/>
      <c r="AS173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  <c r="BS173" s="227"/>
      <c r="BT173" s="227"/>
      <c r="BU173" s="227"/>
      <c r="BV173" s="227"/>
      <c r="BW173" s="227"/>
      <c r="BX173" s="227"/>
      <c r="BY173" s="227"/>
    </row>
    <row r="174" spans="41:77" ht="12.75">
      <c r="AO174"/>
      <c r="AS174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7"/>
      <c r="BW174" s="227"/>
      <c r="BX174" s="227"/>
      <c r="BY174" s="227"/>
    </row>
    <row r="175" spans="41:77" ht="12.75">
      <c r="AO175"/>
      <c r="AS175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  <c r="BV175" s="227"/>
      <c r="BW175" s="227"/>
      <c r="BX175" s="227"/>
      <c r="BY175" s="227"/>
    </row>
    <row r="176" spans="41:77" ht="12.75">
      <c r="AO176"/>
      <c r="AS176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7"/>
      <c r="BW176" s="227"/>
      <c r="BX176" s="227"/>
      <c r="BY176" s="227"/>
    </row>
    <row r="177" spans="41:77" ht="12.75">
      <c r="AO177"/>
      <c r="AS17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7"/>
      <c r="BW177" s="227"/>
      <c r="BX177" s="227"/>
      <c r="BY177" s="227"/>
    </row>
    <row r="178" spans="41:77" ht="12.75">
      <c r="AO178"/>
      <c r="AS178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</row>
    <row r="179" spans="41:77" ht="12.75">
      <c r="AO179"/>
      <c r="AS179"/>
      <c r="BC179" s="227"/>
      <c r="BD179" s="227"/>
      <c r="BE179" s="227"/>
      <c r="BF179" s="227"/>
      <c r="BG179" s="227"/>
      <c r="BH179" s="227"/>
      <c r="BI179" s="227"/>
      <c r="BJ179" s="227"/>
      <c r="BK179" s="227"/>
      <c r="BL179" s="227"/>
      <c r="BM179" s="227"/>
      <c r="BN179" s="227"/>
      <c r="BO179" s="227"/>
      <c r="BP179" s="227"/>
      <c r="BQ179" s="227"/>
      <c r="BR179" s="227"/>
      <c r="BS179" s="227"/>
      <c r="BT179" s="227"/>
      <c r="BU179" s="227"/>
      <c r="BV179" s="227"/>
      <c r="BW179" s="227"/>
      <c r="BX179" s="227"/>
      <c r="BY179" s="227"/>
    </row>
    <row r="180" spans="41:77" ht="12.75">
      <c r="AO180"/>
      <c r="AS180"/>
      <c r="BC180" s="227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  <c r="BN180" s="227"/>
      <c r="BO180" s="227"/>
      <c r="BP180" s="227"/>
      <c r="BQ180" s="227"/>
      <c r="BR180" s="227"/>
      <c r="BS180" s="227"/>
      <c r="BT180" s="227"/>
      <c r="BU180" s="227"/>
      <c r="BV180" s="227"/>
      <c r="BW180" s="227"/>
      <c r="BX180" s="227"/>
      <c r="BY180" s="227"/>
    </row>
    <row r="181" spans="41:77" ht="12.75">
      <c r="AO181"/>
      <c r="AS181"/>
      <c r="BC181" s="227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  <c r="BN181" s="227"/>
      <c r="BO181" s="227"/>
      <c r="BP181" s="227"/>
      <c r="BQ181" s="227"/>
      <c r="BR181" s="227"/>
      <c r="BS181" s="227"/>
      <c r="BT181" s="227"/>
      <c r="BU181" s="227"/>
      <c r="BV181" s="227"/>
      <c r="BW181" s="227"/>
      <c r="BX181" s="227"/>
      <c r="BY181" s="227"/>
    </row>
    <row r="182" spans="41:77" ht="12.75">
      <c r="AO182"/>
      <c r="AS182"/>
      <c r="BC182" s="227"/>
      <c r="BD182" s="227"/>
      <c r="BE182" s="227"/>
      <c r="BF182" s="227"/>
      <c r="BG182" s="227"/>
      <c r="BH182" s="227"/>
      <c r="BI182" s="227"/>
      <c r="BJ182" s="227"/>
      <c r="BK182" s="227"/>
      <c r="BL182" s="227"/>
      <c r="BM182" s="227"/>
      <c r="BN182" s="227"/>
      <c r="BO182" s="227"/>
      <c r="BP182" s="227"/>
      <c r="BQ182" s="227"/>
      <c r="BR182" s="227"/>
      <c r="BS182" s="227"/>
      <c r="BT182" s="227"/>
      <c r="BU182" s="227"/>
      <c r="BV182" s="227"/>
      <c r="BW182" s="227"/>
      <c r="BX182" s="227"/>
      <c r="BY182" s="227"/>
    </row>
    <row r="183" spans="41:77" ht="12.75">
      <c r="AO183"/>
      <c r="AS183"/>
      <c r="BC183" s="227"/>
      <c r="BD183" s="227"/>
      <c r="BE183" s="227"/>
      <c r="BF183" s="227"/>
      <c r="BG183" s="227"/>
      <c r="BH183" s="227"/>
      <c r="BI183" s="227"/>
      <c r="BJ183" s="227"/>
      <c r="BK183" s="227"/>
      <c r="BL183" s="227"/>
      <c r="BM183" s="227"/>
      <c r="BN183" s="227"/>
      <c r="BO183" s="227"/>
      <c r="BP183" s="227"/>
      <c r="BQ183" s="227"/>
      <c r="BR183" s="227"/>
      <c r="BS183" s="227"/>
      <c r="BT183" s="227"/>
      <c r="BU183" s="227"/>
      <c r="BV183" s="227"/>
      <c r="BW183" s="227"/>
      <c r="BX183" s="227"/>
      <c r="BY183" s="227"/>
    </row>
    <row r="184" spans="41:77" ht="12.75">
      <c r="AO184"/>
      <c r="AS184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  <c r="BR184" s="227"/>
      <c r="BS184" s="227"/>
      <c r="BT184" s="227"/>
      <c r="BU184" s="227"/>
      <c r="BV184" s="227"/>
      <c r="BW184" s="227"/>
      <c r="BX184" s="227"/>
      <c r="BY184" s="227"/>
    </row>
    <row r="185" spans="41:77" ht="12.75">
      <c r="AO185"/>
      <c r="AS185"/>
      <c r="BC185" s="227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  <c r="BN185" s="227"/>
      <c r="BO185" s="227"/>
      <c r="BP185" s="227"/>
      <c r="BQ185" s="227"/>
      <c r="BR185" s="227"/>
      <c r="BS185" s="227"/>
      <c r="BT185" s="227"/>
      <c r="BU185" s="227"/>
      <c r="BV185" s="227"/>
      <c r="BW185" s="227"/>
      <c r="BX185" s="227"/>
      <c r="BY185" s="227"/>
    </row>
    <row r="186" spans="41:77" ht="12.75">
      <c r="AO186"/>
      <c r="AS186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</row>
    <row r="187" spans="41:77" ht="12.75">
      <c r="AO187"/>
      <c r="AS18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</row>
    <row r="188" spans="41:77" ht="12.75">
      <c r="AO188"/>
      <c r="AS188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</row>
    <row r="189" spans="41:77" ht="12.75">
      <c r="AO189"/>
      <c r="AS189"/>
      <c r="BC189" s="227"/>
      <c r="BD189" s="227"/>
      <c r="BE189" s="227"/>
      <c r="BF189" s="227"/>
      <c r="BG189" s="227"/>
      <c r="BH189" s="227"/>
      <c r="BI189" s="227"/>
      <c r="BJ189" s="227"/>
      <c r="BK189" s="227"/>
      <c r="BL189" s="227"/>
      <c r="BM189" s="227"/>
      <c r="BN189" s="227"/>
      <c r="BO189" s="227"/>
      <c r="BP189" s="227"/>
      <c r="BQ189" s="227"/>
      <c r="BR189" s="227"/>
      <c r="BS189" s="227"/>
      <c r="BT189" s="227"/>
      <c r="BU189" s="227"/>
      <c r="BV189" s="227"/>
      <c r="BW189" s="227"/>
      <c r="BX189" s="227"/>
      <c r="BY189" s="227"/>
    </row>
    <row r="190" spans="41:77" ht="12.75">
      <c r="AO190"/>
      <c r="AS190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</row>
    <row r="191" spans="41:77" ht="12.75">
      <c r="AO191"/>
      <c r="AS191"/>
      <c r="BC191" s="227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</row>
    <row r="192" spans="41:77" ht="12.75">
      <c r="AO192"/>
      <c r="AS192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</row>
    <row r="193" spans="41:77" ht="12.75">
      <c r="AO193"/>
      <c r="AS193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  <c r="BT193" s="227"/>
      <c r="BU193" s="227"/>
      <c r="BV193" s="227"/>
      <c r="BW193" s="227"/>
      <c r="BX193" s="227"/>
      <c r="BY193" s="227"/>
    </row>
    <row r="194" spans="41:77" ht="12.75">
      <c r="AO194"/>
      <c r="AS194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</row>
    <row r="195" spans="41:77" ht="12.75">
      <c r="AO195"/>
      <c r="AS195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  <c r="BV195" s="227"/>
      <c r="BW195" s="227"/>
      <c r="BX195" s="227"/>
      <c r="BY195" s="227"/>
    </row>
    <row r="196" spans="41:77" ht="12.75">
      <c r="AO196"/>
      <c r="AS196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</row>
    <row r="197" spans="41:77" ht="12.75">
      <c r="AO197"/>
      <c r="AS197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  <c r="BR197" s="227"/>
      <c r="BS197" s="227"/>
      <c r="BT197" s="227"/>
      <c r="BU197" s="227"/>
      <c r="BV197" s="227"/>
      <c r="BW197" s="227"/>
      <c r="BX197" s="227"/>
      <c r="BY197" s="227"/>
    </row>
    <row r="198" spans="41:77" ht="12.75">
      <c r="AO198"/>
      <c r="AS198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  <c r="BR198" s="227"/>
      <c r="BS198" s="227"/>
      <c r="BT198" s="227"/>
      <c r="BU198" s="227"/>
      <c r="BV198" s="227"/>
      <c r="BW198" s="227"/>
      <c r="BX198" s="227"/>
      <c r="BY198" s="227"/>
    </row>
    <row r="199" spans="41:77" ht="12.75">
      <c r="AO199"/>
      <c r="AS199"/>
      <c r="BC199" s="227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  <c r="BN199" s="227"/>
      <c r="BO199" s="227"/>
      <c r="BP199" s="227"/>
      <c r="BQ199" s="227"/>
      <c r="BR199" s="227"/>
      <c r="BS199" s="227"/>
      <c r="BT199" s="227"/>
      <c r="BU199" s="227"/>
      <c r="BV199" s="227"/>
      <c r="BW199" s="227"/>
      <c r="BX199" s="227"/>
      <c r="BY199" s="227"/>
    </row>
    <row r="200" spans="41:77" ht="12.75">
      <c r="AO200"/>
      <c r="AS200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  <c r="BN200" s="227"/>
      <c r="BO200" s="227"/>
      <c r="BP200" s="227"/>
      <c r="BQ200" s="227"/>
      <c r="BR200" s="227"/>
      <c r="BS200" s="227"/>
      <c r="BT200" s="227"/>
      <c r="BU200" s="227"/>
      <c r="BV200" s="227"/>
      <c r="BW200" s="227"/>
      <c r="BX200" s="227"/>
      <c r="BY200" s="227"/>
    </row>
    <row r="201" spans="41:77" ht="12.75">
      <c r="AO201"/>
      <c r="AS201"/>
      <c r="BC201" s="227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  <c r="BN201" s="227"/>
      <c r="BO201" s="227"/>
      <c r="BP201" s="227"/>
      <c r="BQ201" s="227"/>
      <c r="BR201" s="227"/>
      <c r="BS201" s="227"/>
      <c r="BT201" s="227"/>
      <c r="BU201" s="227"/>
      <c r="BV201" s="227"/>
      <c r="BW201" s="227"/>
      <c r="BX201" s="227"/>
      <c r="BY201" s="227"/>
    </row>
    <row r="202" spans="41:77" ht="12.75">
      <c r="AO202"/>
      <c r="AS202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</row>
    <row r="203" spans="41:77" ht="12.75">
      <c r="AO203"/>
      <c r="AS203"/>
      <c r="BC203" s="227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  <c r="BN203" s="227"/>
      <c r="BO203" s="227"/>
      <c r="BP203" s="227"/>
      <c r="BQ203" s="227"/>
      <c r="BR203" s="227"/>
      <c r="BS203" s="227"/>
      <c r="BT203" s="227"/>
      <c r="BU203" s="227"/>
      <c r="BV203" s="227"/>
      <c r="BW203" s="227"/>
      <c r="BX203" s="227"/>
      <c r="BY203" s="227"/>
    </row>
    <row r="204" spans="41:77" ht="12.75">
      <c r="AO204"/>
      <c r="AS204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  <c r="BV204" s="227"/>
      <c r="BW204" s="227"/>
      <c r="BX204" s="227"/>
      <c r="BY204" s="227"/>
    </row>
    <row r="205" spans="41:77" ht="12.75">
      <c r="AO205"/>
      <c r="AS205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  <c r="BV205" s="227"/>
      <c r="BW205" s="227"/>
      <c r="BX205" s="227"/>
      <c r="BY205" s="227"/>
    </row>
    <row r="206" spans="41:77" ht="12.75">
      <c r="AO206"/>
      <c r="AS206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  <c r="BP206" s="227"/>
      <c r="BQ206" s="227"/>
      <c r="BR206" s="227"/>
      <c r="BS206" s="227"/>
      <c r="BT206" s="227"/>
      <c r="BU206" s="227"/>
      <c r="BV206" s="227"/>
      <c r="BW206" s="227"/>
      <c r="BX206" s="227"/>
      <c r="BY206" s="227"/>
    </row>
    <row r="207" spans="41:77" ht="12.75">
      <c r="AO207"/>
      <c r="AS207"/>
      <c r="BC207" s="227"/>
      <c r="BD207" s="227"/>
      <c r="BE207" s="227"/>
      <c r="BF207" s="227"/>
      <c r="BG207" s="227"/>
      <c r="BH207" s="227"/>
      <c r="BI207" s="227"/>
      <c r="BJ207" s="227"/>
      <c r="BK207" s="227"/>
      <c r="BL207" s="227"/>
      <c r="BM207" s="227"/>
      <c r="BN207" s="227"/>
      <c r="BO207" s="227"/>
      <c r="BP207" s="227"/>
      <c r="BQ207" s="227"/>
      <c r="BR207" s="227"/>
      <c r="BS207" s="227"/>
      <c r="BT207" s="227"/>
      <c r="BU207" s="227"/>
      <c r="BV207" s="227"/>
      <c r="BW207" s="227"/>
      <c r="BX207" s="227"/>
      <c r="BY207" s="227"/>
    </row>
    <row r="208" spans="41:77" ht="12.75">
      <c r="AO208"/>
      <c r="AS208"/>
      <c r="BC208" s="227"/>
      <c r="BD208" s="227"/>
      <c r="BE208" s="227"/>
      <c r="BF208" s="227"/>
      <c r="BG208" s="227"/>
      <c r="BH208" s="227"/>
      <c r="BI208" s="227"/>
      <c r="BJ208" s="227"/>
      <c r="BK208" s="227"/>
      <c r="BL208" s="227"/>
      <c r="BM208" s="227"/>
      <c r="BN208" s="227"/>
      <c r="BO208" s="227"/>
      <c r="BP208" s="227"/>
      <c r="BQ208" s="227"/>
      <c r="BR208" s="227"/>
      <c r="BS208" s="227"/>
      <c r="BT208" s="227"/>
      <c r="BU208" s="227"/>
      <c r="BV208" s="227"/>
      <c r="BW208" s="227"/>
      <c r="BX208" s="227"/>
      <c r="BY208" s="227"/>
    </row>
    <row r="209" spans="41:77" ht="12.75">
      <c r="AO209"/>
      <c r="AS209"/>
      <c r="BC209" s="227"/>
      <c r="BD209" s="227"/>
      <c r="BE209" s="227"/>
      <c r="BF209" s="227"/>
      <c r="BG209" s="227"/>
      <c r="BH209" s="227"/>
      <c r="BI209" s="227"/>
      <c r="BJ209" s="227"/>
      <c r="BK209" s="227"/>
      <c r="BL209" s="227"/>
      <c r="BM209" s="227"/>
      <c r="BN209" s="227"/>
      <c r="BO209" s="227"/>
      <c r="BP209" s="227"/>
      <c r="BQ209" s="227"/>
      <c r="BR209" s="227"/>
      <c r="BS209" s="227"/>
      <c r="BT209" s="227"/>
      <c r="BU209" s="227"/>
      <c r="BV209" s="227"/>
      <c r="BW209" s="227"/>
      <c r="BX209" s="227"/>
      <c r="BY209" s="227"/>
    </row>
    <row r="210" spans="41:77" ht="12.75">
      <c r="AO210"/>
      <c r="AS210"/>
      <c r="BC210" s="227"/>
      <c r="BD210" s="227"/>
      <c r="BE210" s="227"/>
      <c r="BF210" s="227"/>
      <c r="BG210" s="227"/>
      <c r="BH210" s="227"/>
      <c r="BI210" s="227"/>
      <c r="BJ210" s="227"/>
      <c r="BK210" s="227"/>
      <c r="BL210" s="227"/>
      <c r="BM210" s="227"/>
      <c r="BN210" s="227"/>
      <c r="BO210" s="227"/>
      <c r="BP210" s="227"/>
      <c r="BQ210" s="227"/>
      <c r="BR210" s="227"/>
      <c r="BS210" s="227"/>
      <c r="BT210" s="227"/>
      <c r="BU210" s="227"/>
      <c r="BV210" s="227"/>
      <c r="BW210" s="227"/>
      <c r="BX210" s="227"/>
      <c r="BY210" s="227"/>
    </row>
    <row r="211" spans="41:77" ht="12.75">
      <c r="AO211"/>
      <c r="AS211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27"/>
      <c r="BX211" s="227"/>
      <c r="BY211" s="227"/>
    </row>
    <row r="212" spans="41:77" ht="12.75">
      <c r="AO212"/>
      <c r="AS212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  <c r="BR212" s="227"/>
      <c r="BS212" s="227"/>
      <c r="BT212" s="227"/>
      <c r="BU212" s="227"/>
      <c r="BV212" s="227"/>
      <c r="BW212" s="227"/>
      <c r="BX212" s="227"/>
      <c r="BY212" s="227"/>
    </row>
    <row r="213" spans="41:77" ht="12.75">
      <c r="AO213"/>
      <c r="AS213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  <c r="BV213" s="227"/>
      <c r="BW213" s="227"/>
      <c r="BX213" s="227"/>
      <c r="BY213" s="227"/>
    </row>
    <row r="214" spans="41:77" ht="12.75">
      <c r="AO214"/>
      <c r="AS214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</row>
    <row r="215" spans="41:77" ht="12.75">
      <c r="AO215"/>
      <c r="AS215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</row>
    <row r="216" spans="41:77" ht="12.75">
      <c r="AO216"/>
      <c r="AS216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</row>
    <row r="217" spans="41:77" ht="12.75">
      <c r="AO217"/>
      <c r="AS21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  <c r="BV217" s="227"/>
      <c r="BW217" s="227"/>
      <c r="BX217" s="227"/>
      <c r="BY217" s="227"/>
    </row>
    <row r="218" spans="41:77" ht="12.75">
      <c r="AO218"/>
      <c r="AS218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  <c r="BV218" s="227"/>
      <c r="BW218" s="227"/>
      <c r="BX218" s="227"/>
      <c r="BY218" s="227"/>
    </row>
    <row r="219" spans="41:77" ht="12.75">
      <c r="AO219"/>
      <c r="AS219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</row>
    <row r="220" spans="41:77" ht="12.75">
      <c r="AO220"/>
      <c r="AS220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</row>
    <row r="221" spans="41:77" ht="12.75">
      <c r="AO221"/>
      <c r="AS221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</row>
    <row r="222" spans="41:77" ht="12.75">
      <c r="AO222"/>
      <c r="AS222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  <c r="BN222" s="227"/>
      <c r="BO222" s="227"/>
      <c r="BP222" s="227"/>
      <c r="BQ222" s="227"/>
      <c r="BR222" s="227"/>
      <c r="BS222" s="227"/>
      <c r="BT222" s="227"/>
      <c r="BU222" s="227"/>
      <c r="BV222" s="227"/>
      <c r="BW222" s="227"/>
      <c r="BX222" s="227"/>
      <c r="BY222" s="227"/>
    </row>
    <row r="223" spans="41:77" ht="12.75">
      <c r="AO223"/>
      <c r="AS223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  <c r="BR223" s="227"/>
      <c r="BS223" s="227"/>
      <c r="BT223" s="227"/>
      <c r="BU223" s="227"/>
      <c r="BV223" s="227"/>
      <c r="BW223" s="227"/>
      <c r="BX223" s="227"/>
      <c r="BY223" s="227"/>
    </row>
    <row r="224" spans="41:77" ht="12.75">
      <c r="AO224"/>
      <c r="AS224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  <c r="BR224" s="227"/>
      <c r="BS224" s="227"/>
      <c r="BT224" s="227"/>
      <c r="BU224" s="227"/>
      <c r="BV224" s="227"/>
      <c r="BW224" s="227"/>
      <c r="BX224" s="227"/>
      <c r="BY224" s="227"/>
    </row>
    <row r="225" spans="41:77" ht="12.75">
      <c r="AO225"/>
      <c r="AS225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</row>
    <row r="226" spans="41:77" ht="12.75">
      <c r="AO226"/>
      <c r="AS226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</row>
    <row r="227" spans="41:77" ht="12.75">
      <c r="AO227"/>
      <c r="AS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  <c r="BV227" s="227"/>
      <c r="BW227" s="227"/>
      <c r="BX227" s="227"/>
      <c r="BY227" s="227"/>
    </row>
    <row r="228" spans="41:77" ht="12.75">
      <c r="AO228"/>
      <c r="AS228"/>
      <c r="BC228" s="227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  <c r="BR228" s="227"/>
      <c r="BS228" s="227"/>
      <c r="BT228" s="227"/>
      <c r="BU228" s="227"/>
      <c r="BV228" s="227"/>
      <c r="BW228" s="227"/>
      <c r="BX228" s="227"/>
      <c r="BY228" s="227"/>
    </row>
    <row r="229" spans="41:77" ht="12.75">
      <c r="AO229"/>
      <c r="AS229"/>
      <c r="BC229" s="227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  <c r="BR229" s="227"/>
      <c r="BS229" s="227"/>
      <c r="BT229" s="227"/>
      <c r="BU229" s="227"/>
      <c r="BV229" s="227"/>
      <c r="BW229" s="227"/>
      <c r="BX229" s="227"/>
      <c r="BY229" s="227"/>
    </row>
    <row r="230" spans="41:77" ht="12.75">
      <c r="AO230"/>
      <c r="AS230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  <c r="BV230" s="227"/>
      <c r="BW230" s="227"/>
      <c r="BX230" s="227"/>
      <c r="BY230" s="227"/>
    </row>
    <row r="231" spans="41:77" ht="12.75">
      <c r="AO231"/>
      <c r="AS231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</row>
    <row r="232" spans="41:77" ht="12.75">
      <c r="AO232"/>
      <c r="AS232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</row>
    <row r="233" spans="41:77" ht="12.75">
      <c r="AO233"/>
      <c r="AS233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7"/>
      <c r="BQ233" s="227"/>
      <c r="BR233" s="227"/>
      <c r="BS233" s="227"/>
      <c r="BT233" s="227"/>
      <c r="BU233" s="227"/>
      <c r="BV233" s="227"/>
      <c r="BW233" s="227"/>
      <c r="BX233" s="227"/>
      <c r="BY233" s="227"/>
    </row>
    <row r="234" spans="41:77" ht="12.75">
      <c r="AO234"/>
      <c r="AS234"/>
      <c r="BC234" s="227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  <c r="BN234" s="227"/>
      <c r="BO234" s="227"/>
      <c r="BP234" s="227"/>
      <c r="BQ234" s="227"/>
      <c r="BR234" s="227"/>
      <c r="BS234" s="227"/>
      <c r="BT234" s="227"/>
      <c r="BU234" s="227"/>
      <c r="BV234" s="227"/>
      <c r="BW234" s="227"/>
      <c r="BX234" s="227"/>
      <c r="BY234" s="227"/>
    </row>
    <row r="235" spans="41:77" ht="12.75">
      <c r="AO235"/>
      <c r="AS235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  <c r="BV235" s="227"/>
      <c r="BW235" s="227"/>
      <c r="BX235" s="227"/>
      <c r="BY235" s="227"/>
    </row>
    <row r="236" spans="41:77" ht="12.75">
      <c r="AO236"/>
      <c r="AS236"/>
      <c r="BC236" s="227"/>
      <c r="BD236" s="227"/>
      <c r="BE236" s="227"/>
      <c r="BF236" s="227"/>
      <c r="BG236" s="227"/>
      <c r="BH236" s="227"/>
      <c r="BI236" s="227"/>
      <c r="BJ236" s="227"/>
      <c r="BK236" s="227"/>
      <c r="BL236" s="227"/>
      <c r="BM236" s="227"/>
      <c r="BN236" s="227"/>
      <c r="BO236" s="227"/>
      <c r="BP236" s="227"/>
      <c r="BQ236" s="227"/>
      <c r="BR236" s="227"/>
      <c r="BS236" s="227"/>
      <c r="BT236" s="227"/>
      <c r="BU236" s="227"/>
      <c r="BV236" s="227"/>
      <c r="BW236" s="227"/>
      <c r="BX236" s="227"/>
      <c r="BY236" s="227"/>
    </row>
    <row r="237" spans="41:77" ht="12.75">
      <c r="AO237"/>
      <c r="AS23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  <c r="BR237" s="227"/>
      <c r="BS237" s="227"/>
      <c r="BT237" s="227"/>
      <c r="BU237" s="227"/>
      <c r="BV237" s="227"/>
      <c r="BW237" s="227"/>
      <c r="BX237" s="227"/>
      <c r="BY237" s="227"/>
    </row>
    <row r="238" spans="41:77" ht="12.75">
      <c r="AO238"/>
      <c r="AS238"/>
      <c r="BC238" s="227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  <c r="BN238" s="227"/>
      <c r="BO238" s="227"/>
      <c r="BP238" s="227"/>
      <c r="BQ238" s="227"/>
      <c r="BR238" s="227"/>
      <c r="BS238" s="227"/>
      <c r="BT238" s="227"/>
      <c r="BU238" s="227"/>
      <c r="BV238" s="227"/>
      <c r="BW238" s="227"/>
      <c r="BX238" s="227"/>
      <c r="BY238" s="227"/>
    </row>
    <row r="239" spans="41:77" ht="12.75">
      <c r="AO239"/>
      <c r="AS239"/>
      <c r="BC239" s="227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  <c r="BR239" s="227"/>
      <c r="BS239" s="227"/>
      <c r="BT239" s="227"/>
      <c r="BU239" s="227"/>
      <c r="BV239" s="227"/>
      <c r="BW239" s="227"/>
      <c r="BX239" s="227"/>
      <c r="BY239" s="227"/>
    </row>
    <row r="240" spans="41:77" ht="12.75">
      <c r="AO240"/>
      <c r="AS240"/>
      <c r="BC240" s="227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  <c r="BR240" s="227"/>
      <c r="BS240" s="227"/>
      <c r="BT240" s="227"/>
      <c r="BU240" s="227"/>
      <c r="BV240" s="227"/>
      <c r="BW240" s="227"/>
      <c r="BX240" s="227"/>
      <c r="BY240" s="227"/>
    </row>
    <row r="241" spans="41:77" ht="12.75">
      <c r="AO241"/>
      <c r="AS241"/>
      <c r="BC241" s="227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  <c r="BV241" s="227"/>
      <c r="BW241" s="227"/>
      <c r="BX241" s="227"/>
      <c r="BY241" s="227"/>
    </row>
    <row r="242" spans="41:77" ht="12.75">
      <c r="AO242"/>
      <c r="AS242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27"/>
      <c r="BU242" s="227"/>
      <c r="BV242" s="227"/>
      <c r="BW242" s="227"/>
      <c r="BX242" s="227"/>
      <c r="BY242" s="227"/>
    </row>
    <row r="243" spans="41:77" ht="12.75">
      <c r="AO243"/>
      <c r="AS243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27"/>
      <c r="BU243" s="227"/>
      <c r="BV243" s="227"/>
      <c r="BW243" s="227"/>
      <c r="BX243" s="227"/>
      <c r="BY243" s="227"/>
    </row>
    <row r="244" spans="41:77" ht="12.75">
      <c r="AO244"/>
      <c r="AS244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</row>
    <row r="245" spans="41:77" ht="12.75">
      <c r="AO245"/>
      <c r="AS245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  <c r="BV245" s="227"/>
      <c r="BW245" s="227"/>
      <c r="BX245" s="227"/>
      <c r="BY245" s="227"/>
    </row>
    <row r="246" spans="41:77" ht="12.75">
      <c r="AO246"/>
      <c r="AS246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  <c r="BV246" s="227"/>
      <c r="BW246" s="227"/>
      <c r="BX246" s="227"/>
      <c r="BY246" s="227"/>
    </row>
    <row r="247" spans="41:77" ht="12.75">
      <c r="AO247"/>
      <c r="AS24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  <c r="BR247" s="227"/>
      <c r="BS247" s="227"/>
      <c r="BT247" s="227"/>
      <c r="BU247" s="227"/>
      <c r="BV247" s="227"/>
      <c r="BW247" s="227"/>
      <c r="BX247" s="227"/>
      <c r="BY247" s="227"/>
    </row>
    <row r="248" spans="41:77" ht="12.75">
      <c r="AO248"/>
      <c r="AS248"/>
      <c r="BC248" s="227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  <c r="BN248" s="227"/>
      <c r="BO248" s="227"/>
      <c r="BP248" s="227"/>
      <c r="BQ248" s="227"/>
      <c r="BR248" s="227"/>
      <c r="BS248" s="227"/>
      <c r="BT248" s="227"/>
      <c r="BU248" s="227"/>
      <c r="BV248" s="227"/>
      <c r="BW248" s="227"/>
      <c r="BX248" s="227"/>
      <c r="BY248" s="227"/>
    </row>
    <row r="249" spans="41:77" ht="12.75">
      <c r="AO249"/>
      <c r="AS249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7"/>
      <c r="BQ249" s="227"/>
      <c r="BR249" s="227"/>
      <c r="BS249" s="227"/>
      <c r="BT249" s="227"/>
      <c r="BU249" s="227"/>
      <c r="BV249" s="227"/>
      <c r="BW249" s="227"/>
      <c r="BX249" s="227"/>
      <c r="BY249" s="227"/>
    </row>
    <row r="250" spans="41:77" ht="12.75">
      <c r="AO250"/>
      <c r="AS250"/>
      <c r="BC250" s="227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  <c r="BN250" s="227"/>
      <c r="BO250" s="227"/>
      <c r="BP250" s="227"/>
      <c r="BQ250" s="227"/>
      <c r="BR250" s="227"/>
      <c r="BS250" s="227"/>
      <c r="BT250" s="227"/>
      <c r="BU250" s="227"/>
      <c r="BV250" s="227"/>
      <c r="BW250" s="227"/>
      <c r="BX250" s="227"/>
      <c r="BY250" s="227"/>
    </row>
    <row r="251" spans="41:77" ht="12.75">
      <c r="AO251"/>
      <c r="AS251"/>
      <c r="BC251" s="227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  <c r="BN251" s="227"/>
      <c r="BO251" s="227"/>
      <c r="BP251" s="227"/>
      <c r="BQ251" s="227"/>
      <c r="BR251" s="227"/>
      <c r="BS251" s="227"/>
      <c r="BT251" s="227"/>
      <c r="BU251" s="227"/>
      <c r="BV251" s="227"/>
      <c r="BW251" s="227"/>
      <c r="BX251" s="227"/>
      <c r="BY251" s="227"/>
    </row>
    <row r="252" spans="41:77" ht="12.75">
      <c r="AO252"/>
      <c r="AS252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227"/>
    </row>
    <row r="253" spans="41:77" ht="12.75">
      <c r="AO253"/>
      <c r="AS253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  <c r="BV253" s="227"/>
      <c r="BW253" s="227"/>
      <c r="BX253" s="227"/>
      <c r="BY253" s="227"/>
    </row>
    <row r="254" spans="41:77" ht="12.75">
      <c r="AO254"/>
      <c r="AS254"/>
      <c r="BC254" s="227"/>
      <c r="BD254" s="227"/>
      <c r="BE254" s="227"/>
      <c r="BF254" s="227"/>
      <c r="BG254" s="227"/>
      <c r="BH254" s="227"/>
      <c r="BI254" s="227"/>
      <c r="BJ254" s="227"/>
      <c r="BK254" s="227"/>
      <c r="BL254" s="227"/>
      <c r="BM254" s="227"/>
      <c r="BN254" s="227"/>
      <c r="BO254" s="227"/>
      <c r="BP254" s="227"/>
      <c r="BQ254" s="227"/>
      <c r="BR254" s="227"/>
      <c r="BS254" s="227"/>
      <c r="BT254" s="227"/>
      <c r="BU254" s="227"/>
      <c r="BV254" s="227"/>
      <c r="BW254" s="227"/>
      <c r="BX254" s="227"/>
      <c r="BY254" s="227"/>
    </row>
    <row r="255" spans="41:77" ht="12.75">
      <c r="AO255"/>
      <c r="AS255"/>
      <c r="BC255" s="227"/>
      <c r="BD255" s="227"/>
      <c r="BE255" s="227"/>
      <c r="BF255" s="227"/>
      <c r="BG255" s="227"/>
      <c r="BH255" s="227"/>
      <c r="BI255" s="227"/>
      <c r="BJ255" s="227"/>
      <c r="BK255" s="227"/>
      <c r="BL255" s="227"/>
      <c r="BM255" s="227"/>
      <c r="BN255" s="227"/>
      <c r="BO255" s="227"/>
      <c r="BP255" s="227"/>
      <c r="BQ255" s="227"/>
      <c r="BR255" s="227"/>
      <c r="BS255" s="227"/>
      <c r="BT255" s="227"/>
      <c r="BU255" s="227"/>
      <c r="BV255" s="227"/>
      <c r="BW255" s="227"/>
      <c r="BX255" s="227"/>
      <c r="BY255" s="227"/>
    </row>
    <row r="256" spans="41:77" ht="12.75">
      <c r="AO256"/>
      <c r="AS256"/>
      <c r="BC256" s="227"/>
      <c r="BD256" s="227"/>
      <c r="BE256" s="227"/>
      <c r="BF256" s="227"/>
      <c r="BG256" s="227"/>
      <c r="BH256" s="227"/>
      <c r="BI256" s="227"/>
      <c r="BJ256" s="227"/>
      <c r="BK256" s="227"/>
      <c r="BL256" s="227"/>
      <c r="BM256" s="227"/>
      <c r="BN256" s="227"/>
      <c r="BO256" s="227"/>
      <c r="BP256" s="227"/>
      <c r="BQ256" s="227"/>
      <c r="BR256" s="227"/>
      <c r="BS256" s="227"/>
      <c r="BT256" s="227"/>
      <c r="BU256" s="227"/>
      <c r="BV256" s="227"/>
      <c r="BW256" s="227"/>
      <c r="BX256" s="227"/>
      <c r="BY256" s="227"/>
    </row>
    <row r="257" spans="41:77" ht="12.75">
      <c r="AO257"/>
      <c r="AS257"/>
      <c r="BC257" s="227"/>
      <c r="BD257" s="227"/>
      <c r="BE257" s="227"/>
      <c r="BF257" s="227"/>
      <c r="BG257" s="227"/>
      <c r="BH257" s="227"/>
      <c r="BI257" s="227"/>
      <c r="BJ257" s="227"/>
      <c r="BK257" s="227"/>
      <c r="BL257" s="227"/>
      <c r="BM257" s="227"/>
      <c r="BN257" s="227"/>
      <c r="BO257" s="227"/>
      <c r="BP257" s="227"/>
      <c r="BQ257" s="227"/>
      <c r="BR257" s="227"/>
      <c r="BS257" s="227"/>
      <c r="BT257" s="227"/>
      <c r="BU257" s="227"/>
      <c r="BV257" s="227"/>
      <c r="BW257" s="227"/>
      <c r="BX257" s="227"/>
      <c r="BY257" s="227"/>
    </row>
    <row r="258" spans="41:77" ht="12.75">
      <c r="AO258"/>
      <c r="AS258"/>
      <c r="BC258" s="227"/>
      <c r="BD258" s="227"/>
      <c r="BE258" s="227"/>
      <c r="BF258" s="227"/>
      <c r="BG258" s="227"/>
      <c r="BH258" s="227"/>
      <c r="BI258" s="227"/>
      <c r="BJ258" s="227"/>
      <c r="BK258" s="227"/>
      <c r="BL258" s="227"/>
      <c r="BM258" s="227"/>
      <c r="BN258" s="227"/>
      <c r="BO258" s="227"/>
      <c r="BP258" s="227"/>
      <c r="BQ258" s="227"/>
      <c r="BR258" s="227"/>
      <c r="BS258" s="227"/>
      <c r="BT258" s="227"/>
      <c r="BU258" s="227"/>
      <c r="BV258" s="227"/>
      <c r="BW258" s="227"/>
      <c r="BX258" s="227"/>
      <c r="BY258" s="227"/>
    </row>
    <row r="259" spans="41:77" ht="12.75">
      <c r="AO259"/>
      <c r="AS259"/>
      <c r="BC259" s="227"/>
      <c r="BD259" s="227"/>
      <c r="BE259" s="227"/>
      <c r="BF259" s="227"/>
      <c r="BG259" s="227"/>
      <c r="BH259" s="227"/>
      <c r="BI259" s="227"/>
      <c r="BJ259" s="227"/>
      <c r="BK259" s="227"/>
      <c r="BL259" s="227"/>
      <c r="BM259" s="227"/>
      <c r="BN259" s="227"/>
      <c r="BO259" s="227"/>
      <c r="BP259" s="227"/>
      <c r="BQ259" s="227"/>
      <c r="BR259" s="227"/>
      <c r="BS259" s="227"/>
      <c r="BT259" s="227"/>
      <c r="BU259" s="227"/>
      <c r="BV259" s="227"/>
      <c r="BW259" s="227"/>
      <c r="BX259" s="227"/>
      <c r="BY259" s="227"/>
    </row>
    <row r="260" spans="41:77" ht="12.75">
      <c r="AO260"/>
      <c r="AS260"/>
      <c r="BC260" s="227"/>
      <c r="BD260" s="227"/>
      <c r="BE260" s="227"/>
      <c r="BF260" s="227"/>
      <c r="BG260" s="227"/>
      <c r="BH260" s="227"/>
      <c r="BI260" s="227"/>
      <c r="BJ260" s="227"/>
      <c r="BK260" s="227"/>
      <c r="BL260" s="227"/>
      <c r="BM260" s="227"/>
      <c r="BN260" s="227"/>
      <c r="BO260" s="227"/>
      <c r="BP260" s="227"/>
      <c r="BQ260" s="227"/>
      <c r="BR260" s="227"/>
      <c r="BS260" s="227"/>
      <c r="BT260" s="227"/>
      <c r="BU260" s="227"/>
      <c r="BV260" s="227"/>
      <c r="BW260" s="227"/>
      <c r="BX260" s="227"/>
      <c r="BY260" s="227"/>
    </row>
    <row r="261" spans="41:77" ht="12.75">
      <c r="AO261"/>
      <c r="AS261"/>
      <c r="BC261" s="227"/>
      <c r="BD261" s="227"/>
      <c r="BE261" s="227"/>
      <c r="BF261" s="227"/>
      <c r="BG261" s="227"/>
      <c r="BH261" s="227"/>
      <c r="BI261" s="227"/>
      <c r="BJ261" s="227"/>
      <c r="BK261" s="227"/>
      <c r="BL261" s="227"/>
      <c r="BM261" s="227"/>
      <c r="BN261" s="227"/>
      <c r="BO261" s="227"/>
      <c r="BP261" s="227"/>
      <c r="BQ261" s="227"/>
      <c r="BR261" s="227"/>
      <c r="BS261" s="227"/>
      <c r="BT261" s="227"/>
      <c r="BU261" s="227"/>
      <c r="BV261" s="227"/>
      <c r="BW261" s="227"/>
      <c r="BX261" s="227"/>
      <c r="BY261" s="227"/>
    </row>
    <row r="262" spans="41:77" ht="12.75">
      <c r="AO262"/>
      <c r="AS262"/>
      <c r="BC262" s="227"/>
      <c r="BD262" s="227"/>
      <c r="BE262" s="227"/>
      <c r="BF262" s="227"/>
      <c r="BG262" s="227"/>
      <c r="BH262" s="227"/>
      <c r="BI262" s="227"/>
      <c r="BJ262" s="227"/>
      <c r="BK262" s="227"/>
      <c r="BL262" s="227"/>
      <c r="BM262" s="227"/>
      <c r="BN262" s="227"/>
      <c r="BO262" s="227"/>
      <c r="BP262" s="227"/>
      <c r="BQ262" s="227"/>
      <c r="BR262" s="227"/>
      <c r="BS262" s="227"/>
      <c r="BT262" s="227"/>
      <c r="BU262" s="227"/>
      <c r="BV262" s="227"/>
      <c r="BW262" s="227"/>
      <c r="BX262" s="227"/>
      <c r="BY262" s="227"/>
    </row>
    <row r="263" spans="41:77" ht="12.75">
      <c r="AO263"/>
      <c r="AS263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  <c r="BN263" s="227"/>
      <c r="BO263" s="227"/>
      <c r="BP263" s="227"/>
      <c r="BQ263" s="227"/>
      <c r="BR263" s="227"/>
      <c r="BS263" s="227"/>
      <c r="BT263" s="227"/>
      <c r="BU263" s="227"/>
      <c r="BV263" s="227"/>
      <c r="BW263" s="227"/>
      <c r="BX263" s="227"/>
      <c r="BY263" s="227"/>
    </row>
    <row r="264" spans="41:77" ht="12.75">
      <c r="AO264"/>
      <c r="AS264"/>
      <c r="BC264" s="227"/>
      <c r="BD264" s="227"/>
      <c r="BE264" s="227"/>
      <c r="BF264" s="227"/>
      <c r="BG264" s="227"/>
      <c r="BH264" s="227"/>
      <c r="BI264" s="227"/>
      <c r="BJ264" s="227"/>
      <c r="BK264" s="227"/>
      <c r="BL264" s="227"/>
      <c r="BM264" s="227"/>
      <c r="BN264" s="227"/>
      <c r="BO264" s="227"/>
      <c r="BP264" s="227"/>
      <c r="BQ264" s="227"/>
      <c r="BR264" s="227"/>
      <c r="BS264" s="227"/>
      <c r="BT264" s="227"/>
      <c r="BU264" s="227"/>
      <c r="BV264" s="227"/>
      <c r="BW264" s="227"/>
      <c r="BX264" s="227"/>
      <c r="BY264" s="227"/>
    </row>
    <row r="265" spans="41:77" ht="12.75">
      <c r="AO265"/>
      <c r="AS265"/>
      <c r="BC265" s="227"/>
      <c r="BD265" s="227"/>
      <c r="BE265" s="227"/>
      <c r="BF265" s="227"/>
      <c r="BG265" s="227"/>
      <c r="BH265" s="227"/>
      <c r="BI265" s="227"/>
      <c r="BJ265" s="227"/>
      <c r="BK265" s="227"/>
      <c r="BL265" s="227"/>
      <c r="BM265" s="227"/>
      <c r="BN265" s="227"/>
      <c r="BO265" s="227"/>
      <c r="BP265" s="227"/>
      <c r="BQ265" s="227"/>
      <c r="BR265" s="227"/>
      <c r="BS265" s="227"/>
      <c r="BT265" s="227"/>
      <c r="BU265" s="227"/>
      <c r="BV265" s="227"/>
      <c r="BW265" s="227"/>
      <c r="BX265" s="227"/>
      <c r="BY265" s="227"/>
    </row>
    <row r="266" spans="41:77" ht="12.75">
      <c r="AO266"/>
      <c r="AS266"/>
      <c r="BC266" s="227"/>
      <c r="BD266" s="227"/>
      <c r="BE266" s="227"/>
      <c r="BF266" s="227"/>
      <c r="BG266" s="227"/>
      <c r="BH266" s="227"/>
      <c r="BI266" s="227"/>
      <c r="BJ266" s="227"/>
      <c r="BK266" s="227"/>
      <c r="BL266" s="227"/>
      <c r="BM266" s="227"/>
      <c r="BN266" s="227"/>
      <c r="BO266" s="227"/>
      <c r="BP266" s="227"/>
      <c r="BQ266" s="227"/>
      <c r="BR266" s="227"/>
      <c r="BS266" s="227"/>
      <c r="BT266" s="227"/>
      <c r="BU266" s="227"/>
      <c r="BV266" s="227"/>
      <c r="BW266" s="227"/>
      <c r="BX266" s="227"/>
      <c r="BY266" s="227"/>
    </row>
    <row r="267" spans="41:77" ht="12.75">
      <c r="AO267"/>
      <c r="AS267"/>
      <c r="BC267" s="227"/>
      <c r="BD267" s="227"/>
      <c r="BE267" s="227"/>
      <c r="BF267" s="227"/>
      <c r="BG267" s="227"/>
      <c r="BH267" s="227"/>
      <c r="BI267" s="227"/>
      <c r="BJ267" s="227"/>
      <c r="BK267" s="227"/>
      <c r="BL267" s="227"/>
      <c r="BM267" s="227"/>
      <c r="BN267" s="227"/>
      <c r="BO267" s="227"/>
      <c r="BP267" s="227"/>
      <c r="BQ267" s="227"/>
      <c r="BR267" s="227"/>
      <c r="BS267" s="227"/>
      <c r="BT267" s="227"/>
      <c r="BU267" s="227"/>
      <c r="BV267" s="227"/>
      <c r="BW267" s="227"/>
      <c r="BX267" s="227"/>
      <c r="BY267" s="227"/>
    </row>
    <row r="268" spans="41:77" ht="12.75">
      <c r="AO268"/>
      <c r="AS268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  <c r="BV268" s="227"/>
      <c r="BW268" s="227"/>
      <c r="BX268" s="227"/>
      <c r="BY268" s="227"/>
    </row>
    <row r="269" spans="41:77" ht="12.75">
      <c r="AO269"/>
      <c r="AS269"/>
      <c r="BC269" s="227"/>
      <c r="BD269" s="227"/>
      <c r="BE269" s="227"/>
      <c r="BF269" s="227"/>
      <c r="BG269" s="227"/>
      <c r="BH269" s="227"/>
      <c r="BI269" s="227"/>
      <c r="BJ269" s="227"/>
      <c r="BK269" s="227"/>
      <c r="BL269" s="227"/>
      <c r="BM269" s="227"/>
      <c r="BN269" s="227"/>
      <c r="BO269" s="227"/>
      <c r="BP269" s="227"/>
      <c r="BQ269" s="227"/>
      <c r="BR269" s="227"/>
      <c r="BS269" s="227"/>
      <c r="BT269" s="227"/>
      <c r="BU269" s="227"/>
      <c r="BV269" s="227"/>
      <c r="BW269" s="227"/>
      <c r="BX269" s="227"/>
      <c r="BY269" s="227"/>
    </row>
    <row r="270" spans="41:77" ht="12.75">
      <c r="AO270"/>
      <c r="AS270"/>
      <c r="BC270" s="227"/>
      <c r="BD270" s="227"/>
      <c r="BE270" s="227"/>
      <c r="BF270" s="227"/>
      <c r="BG270" s="227"/>
      <c r="BH270" s="227"/>
      <c r="BI270" s="227"/>
      <c r="BJ270" s="227"/>
      <c r="BK270" s="227"/>
      <c r="BL270" s="227"/>
      <c r="BM270" s="227"/>
      <c r="BN270" s="227"/>
      <c r="BO270" s="227"/>
      <c r="BP270" s="227"/>
      <c r="BQ270" s="227"/>
      <c r="BR270" s="227"/>
      <c r="BS270" s="227"/>
      <c r="BT270" s="227"/>
      <c r="BU270" s="227"/>
      <c r="BV270" s="227"/>
      <c r="BW270" s="227"/>
      <c r="BX270" s="227"/>
      <c r="BY270" s="227"/>
    </row>
    <row r="271" spans="41:77" ht="12.75">
      <c r="AO271"/>
      <c r="AS271"/>
      <c r="BC271" s="227"/>
      <c r="BD271" s="227"/>
      <c r="BE271" s="227"/>
      <c r="BF271" s="227"/>
      <c r="BG271" s="227"/>
      <c r="BH271" s="227"/>
      <c r="BI271" s="227"/>
      <c r="BJ271" s="227"/>
      <c r="BK271" s="227"/>
      <c r="BL271" s="227"/>
      <c r="BM271" s="227"/>
      <c r="BN271" s="227"/>
      <c r="BO271" s="227"/>
      <c r="BP271" s="227"/>
      <c r="BQ271" s="227"/>
      <c r="BR271" s="227"/>
      <c r="BS271" s="227"/>
      <c r="BT271" s="227"/>
      <c r="BU271" s="227"/>
      <c r="BV271" s="227"/>
      <c r="BW271" s="227"/>
      <c r="BX271" s="227"/>
      <c r="BY271" s="227"/>
    </row>
    <row r="272" spans="41:77" ht="12.75">
      <c r="AO272"/>
      <c r="AS272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  <c r="BR272" s="227"/>
      <c r="BS272" s="227"/>
      <c r="BT272" s="227"/>
      <c r="BU272" s="227"/>
      <c r="BV272" s="227"/>
      <c r="BW272" s="227"/>
      <c r="BX272" s="227"/>
      <c r="BY272" s="227"/>
    </row>
    <row r="273" spans="41:77" ht="12.75">
      <c r="AO273"/>
      <c r="AS273"/>
      <c r="BC273" s="227"/>
      <c r="BD273" s="227"/>
      <c r="BE273" s="227"/>
      <c r="BF273" s="227"/>
      <c r="BG273" s="227"/>
      <c r="BH273" s="227"/>
      <c r="BI273" s="227"/>
      <c r="BJ273" s="227"/>
      <c r="BK273" s="227"/>
      <c r="BL273" s="227"/>
      <c r="BM273" s="227"/>
      <c r="BN273" s="227"/>
      <c r="BO273" s="227"/>
      <c r="BP273" s="227"/>
      <c r="BQ273" s="227"/>
      <c r="BR273" s="227"/>
      <c r="BS273" s="227"/>
      <c r="BT273" s="227"/>
      <c r="BU273" s="227"/>
      <c r="BV273" s="227"/>
      <c r="BW273" s="227"/>
      <c r="BX273" s="227"/>
      <c r="BY273" s="227"/>
    </row>
    <row r="274" spans="41:77" ht="12.75">
      <c r="AO274"/>
      <c r="AS274"/>
      <c r="BC274" s="227"/>
      <c r="BD274" s="227"/>
      <c r="BE274" s="227"/>
      <c r="BF274" s="227"/>
      <c r="BG274" s="227"/>
      <c r="BH274" s="227"/>
      <c r="BI274" s="227"/>
      <c r="BJ274" s="227"/>
      <c r="BK274" s="227"/>
      <c r="BL274" s="227"/>
      <c r="BM274" s="227"/>
      <c r="BN274" s="227"/>
      <c r="BO274" s="227"/>
      <c r="BP274" s="227"/>
      <c r="BQ274" s="227"/>
      <c r="BR274" s="227"/>
      <c r="BS274" s="227"/>
      <c r="BT274" s="227"/>
      <c r="BU274" s="227"/>
      <c r="BV274" s="227"/>
      <c r="BW274" s="227"/>
      <c r="BX274" s="227"/>
      <c r="BY274" s="227"/>
    </row>
    <row r="275" spans="41:77" ht="12.75">
      <c r="AO275"/>
      <c r="AS275"/>
      <c r="BC275" s="227"/>
      <c r="BD275" s="227"/>
      <c r="BE275" s="227"/>
      <c r="BF275" s="227"/>
      <c r="BG275" s="227"/>
      <c r="BH275" s="227"/>
      <c r="BI275" s="227"/>
      <c r="BJ275" s="227"/>
      <c r="BK275" s="227"/>
      <c r="BL275" s="227"/>
      <c r="BM275" s="227"/>
      <c r="BN275" s="227"/>
      <c r="BO275" s="227"/>
      <c r="BP275" s="227"/>
      <c r="BQ275" s="227"/>
      <c r="BR275" s="227"/>
      <c r="BS275" s="227"/>
      <c r="BT275" s="227"/>
      <c r="BU275" s="227"/>
      <c r="BV275" s="227"/>
      <c r="BW275" s="227"/>
      <c r="BX275" s="227"/>
      <c r="BY275" s="227"/>
    </row>
    <row r="276" spans="41:77" ht="12.75">
      <c r="AO276"/>
      <c r="AS276"/>
      <c r="BC276" s="227"/>
      <c r="BD276" s="227"/>
      <c r="BE276" s="227"/>
      <c r="BF276" s="227"/>
      <c r="BG276" s="227"/>
      <c r="BH276" s="227"/>
      <c r="BI276" s="227"/>
      <c r="BJ276" s="227"/>
      <c r="BK276" s="227"/>
      <c r="BL276" s="227"/>
      <c r="BM276" s="227"/>
      <c r="BN276" s="227"/>
      <c r="BO276" s="227"/>
      <c r="BP276" s="227"/>
      <c r="BQ276" s="227"/>
      <c r="BR276" s="227"/>
      <c r="BS276" s="227"/>
      <c r="BT276" s="227"/>
      <c r="BU276" s="227"/>
      <c r="BV276" s="227"/>
      <c r="BW276" s="227"/>
      <c r="BX276" s="227"/>
      <c r="BY276" s="227"/>
    </row>
    <row r="277" spans="41:77" ht="12.75">
      <c r="AO277"/>
      <c r="AS277"/>
      <c r="BC277" s="227"/>
      <c r="BD277" s="227"/>
      <c r="BE277" s="227"/>
      <c r="BF277" s="227"/>
      <c r="BG277" s="227"/>
      <c r="BH277" s="227"/>
      <c r="BI277" s="227"/>
      <c r="BJ277" s="227"/>
      <c r="BK277" s="227"/>
      <c r="BL277" s="227"/>
      <c r="BM277" s="227"/>
      <c r="BN277" s="227"/>
      <c r="BO277" s="227"/>
      <c r="BP277" s="227"/>
      <c r="BQ277" s="227"/>
      <c r="BR277" s="227"/>
      <c r="BS277" s="227"/>
      <c r="BT277" s="227"/>
      <c r="BU277" s="227"/>
      <c r="BV277" s="227"/>
      <c r="BW277" s="227"/>
      <c r="BX277" s="227"/>
      <c r="BY277" s="227"/>
    </row>
    <row r="278" spans="41:77" ht="12.75">
      <c r="AO278"/>
      <c r="AS278"/>
      <c r="BC278" s="227"/>
      <c r="BD278" s="227"/>
      <c r="BE278" s="227"/>
      <c r="BF278" s="227"/>
      <c r="BG278" s="227"/>
      <c r="BH278" s="227"/>
      <c r="BI278" s="227"/>
      <c r="BJ278" s="227"/>
      <c r="BK278" s="227"/>
      <c r="BL278" s="227"/>
      <c r="BM278" s="227"/>
      <c r="BN278" s="227"/>
      <c r="BO278" s="227"/>
      <c r="BP278" s="227"/>
      <c r="BQ278" s="227"/>
      <c r="BR278" s="227"/>
      <c r="BS278" s="227"/>
      <c r="BT278" s="227"/>
      <c r="BU278" s="227"/>
      <c r="BV278" s="227"/>
      <c r="BW278" s="227"/>
      <c r="BX278" s="227"/>
      <c r="BY278" s="227"/>
    </row>
    <row r="279" spans="41:77" ht="12.75">
      <c r="AO279"/>
      <c r="AS279"/>
      <c r="BC279" s="227"/>
      <c r="BD279" s="227"/>
      <c r="BE279" s="227"/>
      <c r="BF279" s="227"/>
      <c r="BG279" s="227"/>
      <c r="BH279" s="227"/>
      <c r="BI279" s="227"/>
      <c r="BJ279" s="227"/>
      <c r="BK279" s="227"/>
      <c r="BL279" s="227"/>
      <c r="BM279" s="227"/>
      <c r="BN279" s="227"/>
      <c r="BO279" s="227"/>
      <c r="BP279" s="227"/>
      <c r="BQ279" s="227"/>
      <c r="BR279" s="227"/>
      <c r="BS279" s="227"/>
      <c r="BT279" s="227"/>
      <c r="BU279" s="227"/>
      <c r="BV279" s="227"/>
      <c r="BW279" s="227"/>
      <c r="BX279" s="227"/>
      <c r="BY279" s="227"/>
    </row>
    <row r="280" spans="41:77" ht="12.75">
      <c r="AO280"/>
      <c r="AS280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  <c r="BN280" s="227"/>
      <c r="BO280" s="227"/>
      <c r="BP280" s="227"/>
      <c r="BQ280" s="227"/>
      <c r="BR280" s="227"/>
      <c r="BS280" s="227"/>
      <c r="BT280" s="227"/>
      <c r="BU280" s="227"/>
      <c r="BV280" s="227"/>
      <c r="BW280" s="227"/>
      <c r="BX280" s="227"/>
      <c r="BY280" s="227"/>
    </row>
    <row r="281" spans="41:77" ht="12.75">
      <c r="AO281"/>
      <c r="AS281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</row>
    <row r="282" spans="41:77" ht="12.75">
      <c r="AO282"/>
      <c r="AS282"/>
      <c r="BC282" s="227"/>
      <c r="BD282" s="227"/>
      <c r="BE282" s="227"/>
      <c r="BF282" s="227"/>
      <c r="BG282" s="227"/>
      <c r="BH282" s="227"/>
      <c r="BI282" s="227"/>
      <c r="BJ282" s="227"/>
      <c r="BK282" s="227"/>
      <c r="BL282" s="227"/>
      <c r="BM282" s="227"/>
      <c r="BN282" s="227"/>
      <c r="BO282" s="227"/>
      <c r="BP282" s="227"/>
      <c r="BQ282" s="227"/>
      <c r="BR282" s="227"/>
      <c r="BS282" s="227"/>
      <c r="BT282" s="227"/>
      <c r="BU282" s="227"/>
      <c r="BV282" s="227"/>
      <c r="BW282" s="227"/>
      <c r="BX282" s="227"/>
      <c r="BY282" s="227"/>
    </row>
    <row r="283" spans="41:77" ht="12.75">
      <c r="AO283"/>
      <c r="AS283"/>
      <c r="BC283" s="227"/>
      <c r="BD283" s="227"/>
      <c r="BE283" s="227"/>
      <c r="BF283" s="227"/>
      <c r="BG283" s="227"/>
      <c r="BH283" s="227"/>
      <c r="BI283" s="227"/>
      <c r="BJ283" s="227"/>
      <c r="BK283" s="227"/>
      <c r="BL283" s="227"/>
      <c r="BM283" s="227"/>
      <c r="BN283" s="227"/>
      <c r="BO283" s="227"/>
      <c r="BP283" s="227"/>
      <c r="BQ283" s="227"/>
      <c r="BR283" s="227"/>
      <c r="BS283" s="227"/>
      <c r="BT283" s="227"/>
      <c r="BU283" s="227"/>
      <c r="BV283" s="227"/>
      <c r="BW283" s="227"/>
      <c r="BX283" s="227"/>
      <c r="BY283" s="227"/>
    </row>
    <row r="284" spans="41:77" ht="12.75">
      <c r="AO284"/>
      <c r="AS284"/>
      <c r="BC284" s="227"/>
      <c r="BD284" s="227"/>
      <c r="BE284" s="227"/>
      <c r="BF284" s="227"/>
      <c r="BG284" s="227"/>
      <c r="BH284" s="227"/>
      <c r="BI284" s="227"/>
      <c r="BJ284" s="227"/>
      <c r="BK284" s="227"/>
      <c r="BL284" s="227"/>
      <c r="BM284" s="227"/>
      <c r="BN284" s="227"/>
      <c r="BO284" s="227"/>
      <c r="BP284" s="227"/>
      <c r="BQ284" s="227"/>
      <c r="BR284" s="227"/>
      <c r="BS284" s="227"/>
      <c r="BT284" s="227"/>
      <c r="BU284" s="227"/>
      <c r="BV284" s="227"/>
      <c r="BW284" s="227"/>
      <c r="BX284" s="227"/>
      <c r="BY284" s="227"/>
    </row>
    <row r="285" spans="41:77" ht="12.75">
      <c r="AO285"/>
      <c r="AS285"/>
      <c r="BC285" s="227"/>
      <c r="BD285" s="227"/>
      <c r="BE285" s="227"/>
      <c r="BF285" s="227"/>
      <c r="BG285" s="227"/>
      <c r="BH285" s="227"/>
      <c r="BI285" s="227"/>
      <c r="BJ285" s="227"/>
      <c r="BK285" s="227"/>
      <c r="BL285" s="227"/>
      <c r="BM285" s="227"/>
      <c r="BN285" s="227"/>
      <c r="BO285" s="227"/>
      <c r="BP285" s="227"/>
      <c r="BQ285" s="227"/>
      <c r="BR285" s="227"/>
      <c r="BS285" s="227"/>
      <c r="BT285" s="227"/>
      <c r="BU285" s="227"/>
      <c r="BV285" s="227"/>
      <c r="BW285" s="227"/>
      <c r="BX285" s="227"/>
      <c r="BY285" s="227"/>
    </row>
    <row r="286" spans="41:77" ht="12.75">
      <c r="AO286"/>
      <c r="AS286"/>
      <c r="BC286" s="227"/>
      <c r="BD286" s="227"/>
      <c r="BE286" s="227"/>
      <c r="BF286" s="227"/>
      <c r="BG286" s="227"/>
      <c r="BH286" s="227"/>
      <c r="BI286" s="227"/>
      <c r="BJ286" s="227"/>
      <c r="BK286" s="227"/>
      <c r="BL286" s="227"/>
      <c r="BM286" s="227"/>
      <c r="BN286" s="227"/>
      <c r="BO286" s="227"/>
      <c r="BP286" s="227"/>
      <c r="BQ286" s="227"/>
      <c r="BR286" s="227"/>
      <c r="BS286" s="227"/>
      <c r="BT286" s="227"/>
      <c r="BU286" s="227"/>
      <c r="BV286" s="227"/>
      <c r="BW286" s="227"/>
      <c r="BX286" s="227"/>
      <c r="BY286" s="227"/>
    </row>
    <row r="287" spans="41:77" ht="12.75">
      <c r="AO287"/>
      <c r="AS287"/>
      <c r="BC287" s="227"/>
      <c r="BD287" s="227"/>
      <c r="BE287" s="227"/>
      <c r="BF287" s="227"/>
      <c r="BG287" s="227"/>
      <c r="BH287" s="227"/>
      <c r="BI287" s="227"/>
      <c r="BJ287" s="227"/>
      <c r="BK287" s="227"/>
      <c r="BL287" s="227"/>
      <c r="BM287" s="227"/>
      <c r="BN287" s="227"/>
      <c r="BO287" s="227"/>
      <c r="BP287" s="227"/>
      <c r="BQ287" s="227"/>
      <c r="BR287" s="227"/>
      <c r="BS287" s="227"/>
      <c r="BT287" s="227"/>
      <c r="BU287" s="227"/>
      <c r="BV287" s="227"/>
      <c r="BW287" s="227"/>
      <c r="BX287" s="227"/>
      <c r="BY287" s="227"/>
    </row>
    <row r="288" spans="41:77" ht="12.75">
      <c r="AO288"/>
      <c r="AS288"/>
      <c r="BC288" s="227"/>
      <c r="BD288" s="227"/>
      <c r="BE288" s="227"/>
      <c r="BF288" s="227"/>
      <c r="BG288" s="227"/>
      <c r="BH288" s="227"/>
      <c r="BI288" s="227"/>
      <c r="BJ288" s="227"/>
      <c r="BK288" s="227"/>
      <c r="BL288" s="227"/>
      <c r="BM288" s="227"/>
      <c r="BN288" s="227"/>
      <c r="BO288" s="227"/>
      <c r="BP288" s="227"/>
      <c r="BQ288" s="227"/>
      <c r="BR288" s="227"/>
      <c r="BS288" s="227"/>
      <c r="BT288" s="227"/>
      <c r="BU288" s="227"/>
      <c r="BV288" s="227"/>
      <c r="BW288" s="227"/>
      <c r="BX288" s="227"/>
      <c r="BY288" s="227"/>
    </row>
    <row r="289" spans="41:77" ht="12.75">
      <c r="AO289"/>
      <c r="AS289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  <c r="BN289" s="227"/>
      <c r="BO289" s="227"/>
      <c r="BP289" s="227"/>
      <c r="BQ289" s="227"/>
      <c r="BR289" s="227"/>
      <c r="BS289" s="227"/>
      <c r="BT289" s="227"/>
      <c r="BU289" s="227"/>
      <c r="BV289" s="227"/>
      <c r="BW289" s="227"/>
      <c r="BX289" s="227"/>
      <c r="BY289" s="227"/>
    </row>
    <row r="290" spans="41:77" ht="12.75">
      <c r="AO290"/>
      <c r="AS290"/>
      <c r="BC290" s="227"/>
      <c r="BD290" s="227"/>
      <c r="BE290" s="227"/>
      <c r="BF290" s="227"/>
      <c r="BG290" s="227"/>
      <c r="BH290" s="227"/>
      <c r="BI290" s="227"/>
      <c r="BJ290" s="227"/>
      <c r="BK290" s="227"/>
      <c r="BL290" s="227"/>
      <c r="BM290" s="227"/>
      <c r="BN290" s="227"/>
      <c r="BO290" s="227"/>
      <c r="BP290" s="227"/>
      <c r="BQ290" s="227"/>
      <c r="BR290" s="227"/>
      <c r="BS290" s="227"/>
      <c r="BT290" s="227"/>
      <c r="BU290" s="227"/>
      <c r="BV290" s="227"/>
      <c r="BW290" s="227"/>
      <c r="BX290" s="227"/>
      <c r="BY290" s="227"/>
    </row>
    <row r="291" spans="41:77" ht="12.75">
      <c r="AO291"/>
      <c r="AS291"/>
      <c r="BC291" s="227"/>
      <c r="BD291" s="227"/>
      <c r="BE291" s="227"/>
      <c r="BF291" s="227"/>
      <c r="BG291" s="227"/>
      <c r="BH291" s="227"/>
      <c r="BI291" s="227"/>
      <c r="BJ291" s="227"/>
      <c r="BK291" s="227"/>
      <c r="BL291" s="227"/>
      <c r="BM291" s="227"/>
      <c r="BN291" s="227"/>
      <c r="BO291" s="227"/>
      <c r="BP291" s="227"/>
      <c r="BQ291" s="227"/>
      <c r="BR291" s="227"/>
      <c r="BS291" s="227"/>
      <c r="BT291" s="227"/>
      <c r="BU291" s="227"/>
      <c r="BV291" s="227"/>
      <c r="BW291" s="227"/>
      <c r="BX291" s="227"/>
      <c r="BY291" s="227"/>
    </row>
    <row r="292" spans="41:77" ht="12.75">
      <c r="AO292"/>
      <c r="AS292"/>
      <c r="BC292" s="227"/>
      <c r="BD292" s="227"/>
      <c r="BE292" s="227"/>
      <c r="BF292" s="227"/>
      <c r="BG292" s="227"/>
      <c r="BH292" s="227"/>
      <c r="BI292" s="227"/>
      <c r="BJ292" s="227"/>
      <c r="BK292" s="227"/>
      <c r="BL292" s="227"/>
      <c r="BM292" s="227"/>
      <c r="BN292" s="227"/>
      <c r="BO292" s="227"/>
      <c r="BP292" s="227"/>
      <c r="BQ292" s="227"/>
      <c r="BR292" s="227"/>
      <c r="BS292" s="227"/>
      <c r="BT292" s="227"/>
      <c r="BU292" s="227"/>
      <c r="BV292" s="227"/>
      <c r="BW292" s="227"/>
      <c r="BX292" s="227"/>
      <c r="BY292" s="227"/>
    </row>
    <row r="293" spans="41:77" ht="12.75">
      <c r="AO293"/>
      <c r="AS293"/>
      <c r="BC293" s="227"/>
      <c r="BD293" s="227"/>
      <c r="BE293" s="227"/>
      <c r="BF293" s="227"/>
      <c r="BG293" s="227"/>
      <c r="BH293" s="227"/>
      <c r="BI293" s="227"/>
      <c r="BJ293" s="227"/>
      <c r="BK293" s="227"/>
      <c r="BL293" s="227"/>
      <c r="BM293" s="227"/>
      <c r="BN293" s="227"/>
      <c r="BO293" s="227"/>
      <c r="BP293" s="227"/>
      <c r="BQ293" s="227"/>
      <c r="BR293" s="227"/>
      <c r="BS293" s="227"/>
      <c r="BT293" s="227"/>
      <c r="BU293" s="227"/>
      <c r="BV293" s="227"/>
      <c r="BW293" s="227"/>
      <c r="BX293" s="227"/>
      <c r="BY293" s="227"/>
    </row>
    <row r="294" spans="41:77" ht="12.75">
      <c r="AO294"/>
      <c r="AS294"/>
      <c r="BC294" s="227"/>
      <c r="BD294" s="227"/>
      <c r="BE294" s="227"/>
      <c r="BF294" s="227"/>
      <c r="BG294" s="227"/>
      <c r="BH294" s="227"/>
      <c r="BI294" s="227"/>
      <c r="BJ294" s="227"/>
      <c r="BK294" s="227"/>
      <c r="BL294" s="227"/>
      <c r="BM294" s="227"/>
      <c r="BN294" s="227"/>
      <c r="BO294" s="227"/>
      <c r="BP294" s="227"/>
      <c r="BQ294" s="227"/>
      <c r="BR294" s="227"/>
      <c r="BS294" s="227"/>
      <c r="BT294" s="227"/>
      <c r="BU294" s="227"/>
      <c r="BV294" s="227"/>
      <c r="BW294" s="227"/>
      <c r="BX294" s="227"/>
      <c r="BY294" s="227"/>
    </row>
    <row r="295" spans="41:77" ht="12.75">
      <c r="AO295"/>
      <c r="AS295"/>
      <c r="BC295" s="227"/>
      <c r="BD295" s="227"/>
      <c r="BE295" s="227"/>
      <c r="BF295" s="227"/>
      <c r="BG295" s="227"/>
      <c r="BH295" s="227"/>
      <c r="BI295" s="227"/>
      <c r="BJ295" s="227"/>
      <c r="BK295" s="227"/>
      <c r="BL295" s="227"/>
      <c r="BM295" s="227"/>
      <c r="BN295" s="227"/>
      <c r="BO295" s="227"/>
      <c r="BP295" s="227"/>
      <c r="BQ295" s="227"/>
      <c r="BR295" s="227"/>
      <c r="BS295" s="227"/>
      <c r="BT295" s="227"/>
      <c r="BU295" s="227"/>
      <c r="BV295" s="227"/>
      <c r="BW295" s="227"/>
      <c r="BX295" s="227"/>
      <c r="BY295" s="227"/>
    </row>
    <row r="296" spans="41:77" ht="12.75">
      <c r="AO296"/>
      <c r="AS296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  <c r="BR296" s="227"/>
      <c r="BS296" s="227"/>
      <c r="BT296" s="227"/>
      <c r="BU296" s="227"/>
      <c r="BV296" s="227"/>
      <c r="BW296" s="227"/>
      <c r="BX296" s="227"/>
      <c r="BY296" s="227"/>
    </row>
    <row r="297" spans="41:77" ht="12.75">
      <c r="AO297"/>
      <c r="AS297"/>
      <c r="BC297" s="227"/>
      <c r="BD297" s="227"/>
      <c r="BE297" s="227"/>
      <c r="BF297" s="227"/>
      <c r="BG297" s="227"/>
      <c r="BH297" s="227"/>
      <c r="BI297" s="227"/>
      <c r="BJ297" s="227"/>
      <c r="BK297" s="227"/>
      <c r="BL297" s="227"/>
      <c r="BM297" s="227"/>
      <c r="BN297" s="227"/>
      <c r="BO297" s="227"/>
      <c r="BP297" s="227"/>
      <c r="BQ297" s="227"/>
      <c r="BR297" s="227"/>
      <c r="BS297" s="227"/>
      <c r="BT297" s="227"/>
      <c r="BU297" s="227"/>
      <c r="BV297" s="227"/>
      <c r="BW297" s="227"/>
      <c r="BX297" s="227"/>
      <c r="BY297" s="227"/>
    </row>
    <row r="298" spans="41:77" ht="12.75">
      <c r="AO298"/>
      <c r="AS298"/>
      <c r="BC298" s="227"/>
      <c r="BD298" s="227"/>
      <c r="BE298" s="227"/>
      <c r="BF298" s="227"/>
      <c r="BG298" s="227"/>
      <c r="BH298" s="227"/>
      <c r="BI298" s="227"/>
      <c r="BJ298" s="227"/>
      <c r="BK298" s="227"/>
      <c r="BL298" s="227"/>
      <c r="BM298" s="227"/>
      <c r="BN298" s="227"/>
      <c r="BO298" s="227"/>
      <c r="BP298" s="227"/>
      <c r="BQ298" s="227"/>
      <c r="BR298" s="227"/>
      <c r="BS298" s="227"/>
      <c r="BT298" s="227"/>
      <c r="BU298" s="227"/>
      <c r="BV298" s="227"/>
      <c r="BW298" s="227"/>
      <c r="BX298" s="227"/>
      <c r="BY298" s="227"/>
    </row>
    <row r="299" spans="41:77" ht="12.75">
      <c r="AO299"/>
      <c r="AS299"/>
      <c r="BC299" s="227"/>
      <c r="BD299" s="227"/>
      <c r="BE299" s="227"/>
      <c r="BF299" s="227"/>
      <c r="BG299" s="227"/>
      <c r="BH299" s="227"/>
      <c r="BI299" s="227"/>
      <c r="BJ299" s="227"/>
      <c r="BK299" s="227"/>
      <c r="BL299" s="227"/>
      <c r="BM299" s="227"/>
      <c r="BN299" s="227"/>
      <c r="BO299" s="227"/>
      <c r="BP299" s="227"/>
      <c r="BQ299" s="227"/>
      <c r="BR299" s="227"/>
      <c r="BS299" s="227"/>
      <c r="BT299" s="227"/>
      <c r="BU299" s="227"/>
      <c r="BV299" s="227"/>
      <c r="BW299" s="227"/>
      <c r="BX299" s="227"/>
      <c r="BY299" s="227"/>
    </row>
    <row r="300" spans="41:77" ht="12.75">
      <c r="AO300"/>
      <c r="AS300"/>
      <c r="BC300" s="227"/>
      <c r="BD300" s="227"/>
      <c r="BE300" s="227"/>
      <c r="BF300" s="227"/>
      <c r="BG300" s="227"/>
      <c r="BH300" s="227"/>
      <c r="BI300" s="227"/>
      <c r="BJ300" s="227"/>
      <c r="BK300" s="227"/>
      <c r="BL300" s="227"/>
      <c r="BM300" s="227"/>
      <c r="BN300" s="227"/>
      <c r="BO300" s="227"/>
      <c r="BP300" s="227"/>
      <c r="BQ300" s="227"/>
      <c r="BR300" s="227"/>
      <c r="BS300" s="227"/>
      <c r="BT300" s="227"/>
      <c r="BU300" s="227"/>
      <c r="BV300" s="227"/>
      <c r="BW300" s="227"/>
      <c r="BX300" s="227"/>
      <c r="BY300" s="227"/>
    </row>
    <row r="301" spans="41:77" ht="12.75">
      <c r="AO301"/>
      <c r="AS301"/>
      <c r="BC301" s="227"/>
      <c r="BD301" s="227"/>
      <c r="BE301" s="227"/>
      <c r="BF301" s="227"/>
      <c r="BG301" s="227"/>
      <c r="BH301" s="227"/>
      <c r="BI301" s="227"/>
      <c r="BJ301" s="227"/>
      <c r="BK301" s="227"/>
      <c r="BL301" s="227"/>
      <c r="BM301" s="227"/>
      <c r="BN301" s="227"/>
      <c r="BO301" s="227"/>
      <c r="BP301" s="227"/>
      <c r="BQ301" s="227"/>
      <c r="BR301" s="227"/>
      <c r="BS301" s="227"/>
      <c r="BT301" s="227"/>
      <c r="BU301" s="227"/>
      <c r="BV301" s="227"/>
      <c r="BW301" s="227"/>
      <c r="BX301" s="227"/>
      <c r="BY301" s="227"/>
    </row>
    <row r="302" spans="41:77" ht="12.75">
      <c r="AO302"/>
      <c r="AS302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  <c r="BR302" s="227"/>
      <c r="BS302" s="227"/>
      <c r="BT302" s="227"/>
      <c r="BU302" s="227"/>
      <c r="BV302" s="227"/>
      <c r="BW302" s="227"/>
      <c r="BX302" s="227"/>
      <c r="BY302" s="227"/>
    </row>
    <row r="303" spans="41:77" ht="12.75">
      <c r="AO303"/>
      <c r="AS303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  <c r="BR303" s="227"/>
      <c r="BS303" s="227"/>
      <c r="BT303" s="227"/>
      <c r="BU303" s="227"/>
      <c r="BV303" s="227"/>
      <c r="BW303" s="227"/>
      <c r="BX303" s="227"/>
      <c r="BY303" s="227"/>
    </row>
    <row r="304" spans="41:77" ht="12.75">
      <c r="AO304"/>
      <c r="AS304"/>
      <c r="BC304" s="227"/>
      <c r="BD304" s="227"/>
      <c r="BE304" s="227"/>
      <c r="BF304" s="227"/>
      <c r="BG304" s="227"/>
      <c r="BH304" s="227"/>
      <c r="BI304" s="227"/>
      <c r="BJ304" s="227"/>
      <c r="BK304" s="227"/>
      <c r="BL304" s="227"/>
      <c r="BM304" s="227"/>
      <c r="BN304" s="227"/>
      <c r="BO304" s="227"/>
      <c r="BP304" s="227"/>
      <c r="BQ304" s="227"/>
      <c r="BR304" s="227"/>
      <c r="BS304" s="227"/>
      <c r="BT304" s="227"/>
      <c r="BU304" s="227"/>
      <c r="BV304" s="227"/>
      <c r="BW304" s="227"/>
      <c r="BX304" s="227"/>
      <c r="BY304" s="227"/>
    </row>
    <row r="305" spans="41:77" ht="12.75">
      <c r="AO305"/>
      <c r="AS305"/>
      <c r="BC305" s="227"/>
      <c r="BD305" s="227"/>
      <c r="BE305" s="227"/>
      <c r="BF305" s="227"/>
      <c r="BG305" s="227"/>
      <c r="BH305" s="227"/>
      <c r="BI305" s="227"/>
      <c r="BJ305" s="227"/>
      <c r="BK305" s="227"/>
      <c r="BL305" s="227"/>
      <c r="BM305" s="227"/>
      <c r="BN305" s="227"/>
      <c r="BO305" s="227"/>
      <c r="BP305" s="227"/>
      <c r="BQ305" s="227"/>
      <c r="BR305" s="227"/>
      <c r="BS305" s="227"/>
      <c r="BT305" s="227"/>
      <c r="BU305" s="227"/>
      <c r="BV305" s="227"/>
      <c r="BW305" s="227"/>
      <c r="BX305" s="227"/>
      <c r="BY305" s="227"/>
    </row>
    <row r="306" spans="41:77" ht="12.75">
      <c r="AO306"/>
      <c r="AS306"/>
      <c r="BC306" s="227"/>
      <c r="BD306" s="227"/>
      <c r="BE306" s="227"/>
      <c r="BF306" s="227"/>
      <c r="BG306" s="227"/>
      <c r="BH306" s="227"/>
      <c r="BI306" s="227"/>
      <c r="BJ306" s="227"/>
      <c r="BK306" s="227"/>
      <c r="BL306" s="227"/>
      <c r="BM306" s="227"/>
      <c r="BN306" s="227"/>
      <c r="BO306" s="227"/>
      <c r="BP306" s="227"/>
      <c r="BQ306" s="227"/>
      <c r="BR306" s="227"/>
      <c r="BS306" s="227"/>
      <c r="BT306" s="227"/>
      <c r="BU306" s="227"/>
      <c r="BV306" s="227"/>
      <c r="BW306" s="227"/>
      <c r="BX306" s="227"/>
      <c r="BY306" s="227"/>
    </row>
    <row r="307" spans="41:77" ht="12.75">
      <c r="AO307"/>
      <c r="AS307"/>
      <c r="BC307" s="227"/>
      <c r="BD307" s="227"/>
      <c r="BE307" s="227"/>
      <c r="BF307" s="227"/>
      <c r="BG307" s="227"/>
      <c r="BH307" s="227"/>
      <c r="BI307" s="227"/>
      <c r="BJ307" s="227"/>
      <c r="BK307" s="227"/>
      <c r="BL307" s="227"/>
      <c r="BM307" s="227"/>
      <c r="BN307" s="227"/>
      <c r="BO307" s="227"/>
      <c r="BP307" s="227"/>
      <c r="BQ307" s="227"/>
      <c r="BR307" s="227"/>
      <c r="BS307" s="227"/>
      <c r="BT307" s="227"/>
      <c r="BU307" s="227"/>
      <c r="BV307" s="227"/>
      <c r="BW307" s="227"/>
      <c r="BX307" s="227"/>
      <c r="BY307" s="227"/>
    </row>
    <row r="308" spans="41:77" ht="12.75">
      <c r="AO308"/>
      <c r="AS308"/>
      <c r="BC308" s="227"/>
      <c r="BD308" s="227"/>
      <c r="BE308" s="227"/>
      <c r="BF308" s="227"/>
      <c r="BG308" s="227"/>
      <c r="BH308" s="227"/>
      <c r="BI308" s="227"/>
      <c r="BJ308" s="227"/>
      <c r="BK308" s="227"/>
      <c r="BL308" s="227"/>
      <c r="BM308" s="227"/>
      <c r="BN308" s="227"/>
      <c r="BO308" s="227"/>
      <c r="BP308" s="227"/>
      <c r="BQ308" s="227"/>
      <c r="BR308" s="227"/>
      <c r="BS308" s="227"/>
      <c r="BT308" s="227"/>
      <c r="BU308" s="227"/>
      <c r="BV308" s="227"/>
      <c r="BW308" s="227"/>
      <c r="BX308" s="227"/>
      <c r="BY308" s="227"/>
    </row>
    <row r="309" spans="41:77" ht="12.75">
      <c r="AO309"/>
      <c r="AS309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  <c r="BN309" s="227"/>
      <c r="BO309" s="227"/>
      <c r="BP309" s="227"/>
      <c r="BQ309" s="227"/>
      <c r="BR309" s="227"/>
      <c r="BS309" s="227"/>
      <c r="BT309" s="227"/>
      <c r="BU309" s="227"/>
      <c r="BV309" s="227"/>
      <c r="BW309" s="227"/>
      <c r="BX309" s="227"/>
      <c r="BY309" s="227"/>
    </row>
    <row r="310" spans="41:77" ht="12.75">
      <c r="AO310"/>
      <c r="AS310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  <c r="BR310" s="227"/>
      <c r="BS310" s="227"/>
      <c r="BT310" s="227"/>
      <c r="BU310" s="227"/>
      <c r="BV310" s="227"/>
      <c r="BW310" s="227"/>
      <c r="BX310" s="227"/>
      <c r="BY310" s="227"/>
    </row>
    <row r="311" spans="41:77" ht="12.75">
      <c r="AO311"/>
      <c r="AS311"/>
      <c r="BC311" s="227"/>
      <c r="BD311" s="227"/>
      <c r="BE311" s="227"/>
      <c r="BF311" s="227"/>
      <c r="BG311" s="227"/>
      <c r="BH311" s="227"/>
      <c r="BI311" s="227"/>
      <c r="BJ311" s="227"/>
      <c r="BK311" s="227"/>
      <c r="BL311" s="227"/>
      <c r="BM311" s="227"/>
      <c r="BN311" s="227"/>
      <c r="BO311" s="227"/>
      <c r="BP311" s="227"/>
      <c r="BQ311" s="227"/>
      <c r="BR311" s="227"/>
      <c r="BS311" s="227"/>
      <c r="BT311" s="227"/>
      <c r="BU311" s="227"/>
      <c r="BV311" s="227"/>
      <c r="BW311" s="227"/>
      <c r="BX311" s="227"/>
      <c r="BY311" s="227"/>
    </row>
    <row r="312" spans="41:77" ht="12.75">
      <c r="AO312"/>
      <c r="AS312"/>
      <c r="BC312" s="227"/>
      <c r="BD312" s="227"/>
      <c r="BE312" s="227"/>
      <c r="BF312" s="227"/>
      <c r="BG312" s="227"/>
      <c r="BH312" s="227"/>
      <c r="BI312" s="227"/>
      <c r="BJ312" s="227"/>
      <c r="BK312" s="227"/>
      <c r="BL312" s="227"/>
      <c r="BM312" s="227"/>
      <c r="BN312" s="227"/>
      <c r="BO312" s="227"/>
      <c r="BP312" s="227"/>
      <c r="BQ312" s="227"/>
      <c r="BR312" s="227"/>
      <c r="BS312" s="227"/>
      <c r="BT312" s="227"/>
      <c r="BU312" s="227"/>
      <c r="BV312" s="227"/>
      <c r="BW312" s="227"/>
      <c r="BX312" s="227"/>
      <c r="BY312" s="227"/>
    </row>
    <row r="313" spans="41:77" ht="12.75">
      <c r="AO313"/>
      <c r="AS313"/>
      <c r="BC313" s="227"/>
      <c r="BD313" s="227"/>
      <c r="BE313" s="227"/>
      <c r="BF313" s="227"/>
      <c r="BG313" s="227"/>
      <c r="BH313" s="227"/>
      <c r="BI313" s="227"/>
      <c r="BJ313" s="227"/>
      <c r="BK313" s="227"/>
      <c r="BL313" s="227"/>
      <c r="BM313" s="227"/>
      <c r="BN313" s="227"/>
      <c r="BO313" s="227"/>
      <c r="BP313" s="227"/>
      <c r="BQ313" s="227"/>
      <c r="BR313" s="227"/>
      <c r="BS313" s="227"/>
      <c r="BT313" s="227"/>
      <c r="BU313" s="227"/>
      <c r="BV313" s="227"/>
      <c r="BW313" s="227"/>
      <c r="BX313" s="227"/>
      <c r="BY313" s="227"/>
    </row>
    <row r="314" spans="41:77" ht="12.75">
      <c r="AO314"/>
      <c r="AS314"/>
      <c r="BC314" s="227"/>
      <c r="BD314" s="227"/>
      <c r="BE314" s="227"/>
      <c r="BF314" s="227"/>
      <c r="BG314" s="227"/>
      <c r="BH314" s="227"/>
      <c r="BI314" s="227"/>
      <c r="BJ314" s="227"/>
      <c r="BK314" s="227"/>
      <c r="BL314" s="227"/>
      <c r="BM314" s="227"/>
      <c r="BN314" s="227"/>
      <c r="BO314" s="227"/>
      <c r="BP314" s="227"/>
      <c r="BQ314" s="227"/>
      <c r="BR314" s="227"/>
      <c r="BS314" s="227"/>
      <c r="BT314" s="227"/>
      <c r="BU314" s="227"/>
      <c r="BV314" s="227"/>
      <c r="BW314" s="227"/>
      <c r="BX314" s="227"/>
      <c r="BY314" s="227"/>
    </row>
    <row r="315" spans="41:77" ht="12.75">
      <c r="AO315"/>
      <c r="AS315"/>
      <c r="BC315" s="227"/>
      <c r="BD315" s="227"/>
      <c r="BE315" s="227"/>
      <c r="BF315" s="227"/>
      <c r="BG315" s="227"/>
      <c r="BH315" s="227"/>
      <c r="BI315" s="227"/>
      <c r="BJ315" s="227"/>
      <c r="BK315" s="227"/>
      <c r="BL315" s="227"/>
      <c r="BM315" s="227"/>
      <c r="BN315" s="227"/>
      <c r="BO315" s="227"/>
      <c r="BP315" s="227"/>
      <c r="BQ315" s="227"/>
      <c r="BR315" s="227"/>
      <c r="BS315" s="227"/>
      <c r="BT315" s="227"/>
      <c r="BU315" s="227"/>
      <c r="BV315" s="227"/>
      <c r="BW315" s="227"/>
      <c r="BX315" s="227"/>
      <c r="BY315" s="227"/>
    </row>
    <row r="316" spans="41:77" ht="12.75">
      <c r="AO316"/>
      <c r="AS316"/>
      <c r="BC316" s="227"/>
      <c r="BD316" s="227"/>
      <c r="BE316" s="227"/>
      <c r="BF316" s="227"/>
      <c r="BG316" s="227"/>
      <c r="BH316" s="227"/>
      <c r="BI316" s="227"/>
      <c r="BJ316" s="227"/>
      <c r="BK316" s="227"/>
      <c r="BL316" s="227"/>
      <c r="BM316" s="227"/>
      <c r="BN316" s="227"/>
      <c r="BO316" s="227"/>
      <c r="BP316" s="227"/>
      <c r="BQ316" s="227"/>
      <c r="BR316" s="227"/>
      <c r="BS316" s="227"/>
      <c r="BT316" s="227"/>
      <c r="BU316" s="227"/>
      <c r="BV316" s="227"/>
      <c r="BW316" s="227"/>
      <c r="BX316" s="227"/>
      <c r="BY316" s="227"/>
    </row>
    <row r="317" spans="41:77" ht="12.75">
      <c r="AO317"/>
      <c r="AS317"/>
      <c r="BC317" s="227"/>
      <c r="BD317" s="227"/>
      <c r="BE317" s="227"/>
      <c r="BF317" s="227"/>
      <c r="BG317" s="227"/>
      <c r="BH317" s="227"/>
      <c r="BI317" s="227"/>
      <c r="BJ317" s="227"/>
      <c r="BK317" s="227"/>
      <c r="BL317" s="227"/>
      <c r="BM317" s="227"/>
      <c r="BN317" s="227"/>
      <c r="BO317" s="227"/>
      <c r="BP317" s="227"/>
      <c r="BQ317" s="227"/>
      <c r="BR317" s="227"/>
      <c r="BS317" s="227"/>
      <c r="BT317" s="227"/>
      <c r="BU317" s="227"/>
      <c r="BV317" s="227"/>
      <c r="BW317" s="227"/>
      <c r="BX317" s="227"/>
      <c r="BY317" s="227"/>
    </row>
    <row r="318" spans="41:77" ht="12.75">
      <c r="AO318"/>
      <c r="AS318"/>
      <c r="BC318" s="227"/>
      <c r="BD318" s="227"/>
      <c r="BE318" s="227"/>
      <c r="BF318" s="227"/>
      <c r="BG318" s="227"/>
      <c r="BH318" s="227"/>
      <c r="BI318" s="227"/>
      <c r="BJ318" s="227"/>
      <c r="BK318" s="227"/>
      <c r="BL318" s="227"/>
      <c r="BM318" s="227"/>
      <c r="BN318" s="227"/>
      <c r="BO318" s="227"/>
      <c r="BP318" s="227"/>
      <c r="BQ318" s="227"/>
      <c r="BR318" s="227"/>
      <c r="BS318" s="227"/>
      <c r="BT318" s="227"/>
      <c r="BU318" s="227"/>
      <c r="BV318" s="227"/>
      <c r="BW318" s="227"/>
      <c r="BX318" s="227"/>
      <c r="BY318" s="227"/>
    </row>
    <row r="319" spans="41:77" ht="12.75">
      <c r="AO319"/>
      <c r="AS319"/>
      <c r="BC319" s="227"/>
      <c r="BD319" s="227"/>
      <c r="BE319" s="227"/>
      <c r="BF319" s="227"/>
      <c r="BG319" s="227"/>
      <c r="BH319" s="227"/>
      <c r="BI319" s="227"/>
      <c r="BJ319" s="227"/>
      <c r="BK319" s="227"/>
      <c r="BL319" s="227"/>
      <c r="BM319" s="227"/>
      <c r="BN319" s="227"/>
      <c r="BO319" s="227"/>
      <c r="BP319" s="227"/>
      <c r="BQ319" s="227"/>
      <c r="BR319" s="227"/>
      <c r="BS319" s="227"/>
      <c r="BT319" s="227"/>
      <c r="BU319" s="227"/>
      <c r="BV319" s="227"/>
      <c r="BW319" s="227"/>
      <c r="BX319" s="227"/>
      <c r="BY319" s="227"/>
    </row>
    <row r="320" spans="41:77" ht="12.75">
      <c r="AO320"/>
      <c r="AS320"/>
      <c r="BC320" s="227"/>
      <c r="BD320" s="227"/>
      <c r="BE320" s="227"/>
      <c r="BF320" s="227"/>
      <c r="BG320" s="227"/>
      <c r="BH320" s="227"/>
      <c r="BI320" s="227"/>
      <c r="BJ320" s="227"/>
      <c r="BK320" s="227"/>
      <c r="BL320" s="227"/>
      <c r="BM320" s="227"/>
      <c r="BN320" s="227"/>
      <c r="BO320" s="227"/>
      <c r="BP320" s="227"/>
      <c r="BQ320" s="227"/>
      <c r="BR320" s="227"/>
      <c r="BS320" s="227"/>
      <c r="BT320" s="227"/>
      <c r="BU320" s="227"/>
      <c r="BV320" s="227"/>
      <c r="BW320" s="227"/>
      <c r="BX320" s="227"/>
      <c r="BY320" s="227"/>
    </row>
    <row r="321" spans="41:77" ht="12.75">
      <c r="AO321"/>
      <c r="AS321"/>
      <c r="BC321" s="227"/>
      <c r="BD321" s="227"/>
      <c r="BE321" s="227"/>
      <c r="BF321" s="227"/>
      <c r="BG321" s="227"/>
      <c r="BH321" s="227"/>
      <c r="BI321" s="227"/>
      <c r="BJ321" s="227"/>
      <c r="BK321" s="227"/>
      <c r="BL321" s="227"/>
      <c r="BM321" s="227"/>
      <c r="BN321" s="227"/>
      <c r="BO321" s="227"/>
      <c r="BP321" s="227"/>
      <c r="BQ321" s="227"/>
      <c r="BR321" s="227"/>
      <c r="BS321" s="227"/>
      <c r="BT321" s="227"/>
      <c r="BU321" s="227"/>
      <c r="BV321" s="227"/>
      <c r="BW321" s="227"/>
      <c r="BX321" s="227"/>
      <c r="BY321" s="227"/>
    </row>
    <row r="322" spans="41:77" ht="12.75">
      <c r="AO322"/>
      <c r="AS322"/>
      <c r="BC322" s="227"/>
      <c r="BD322" s="227"/>
      <c r="BE322" s="227"/>
      <c r="BF322" s="227"/>
      <c r="BG322" s="227"/>
      <c r="BH322" s="227"/>
      <c r="BI322" s="227"/>
      <c r="BJ322" s="227"/>
      <c r="BK322" s="227"/>
      <c r="BL322" s="227"/>
      <c r="BM322" s="227"/>
      <c r="BN322" s="227"/>
      <c r="BO322" s="227"/>
      <c r="BP322" s="227"/>
      <c r="BQ322" s="227"/>
      <c r="BR322" s="227"/>
      <c r="BS322" s="227"/>
      <c r="BT322" s="227"/>
      <c r="BU322" s="227"/>
      <c r="BV322" s="227"/>
      <c r="BW322" s="227"/>
      <c r="BX322" s="227"/>
      <c r="BY322" s="227"/>
    </row>
    <row r="323" spans="41:77" ht="12.75">
      <c r="AO323"/>
      <c r="AS323"/>
      <c r="BC323" s="227"/>
      <c r="BD323" s="227"/>
      <c r="BE323" s="227"/>
      <c r="BF323" s="227"/>
      <c r="BG323" s="227"/>
      <c r="BH323" s="227"/>
      <c r="BI323" s="227"/>
      <c r="BJ323" s="227"/>
      <c r="BK323" s="227"/>
      <c r="BL323" s="227"/>
      <c r="BM323" s="227"/>
      <c r="BN323" s="227"/>
      <c r="BO323" s="227"/>
      <c r="BP323" s="227"/>
      <c r="BQ323" s="227"/>
      <c r="BR323" s="227"/>
      <c r="BS323" s="227"/>
      <c r="BT323" s="227"/>
      <c r="BU323" s="227"/>
      <c r="BV323" s="227"/>
      <c r="BW323" s="227"/>
      <c r="BX323" s="227"/>
      <c r="BY323" s="227"/>
    </row>
    <row r="324" spans="41:77" ht="12.75">
      <c r="AO324"/>
      <c r="AS324"/>
      <c r="BC324" s="227"/>
      <c r="BD324" s="227"/>
      <c r="BE324" s="227"/>
      <c r="BF324" s="227"/>
      <c r="BG324" s="227"/>
      <c r="BH324" s="227"/>
      <c r="BI324" s="227"/>
      <c r="BJ324" s="227"/>
      <c r="BK324" s="227"/>
      <c r="BL324" s="227"/>
      <c r="BM324" s="227"/>
      <c r="BN324" s="227"/>
      <c r="BO324" s="227"/>
      <c r="BP324" s="227"/>
      <c r="BQ324" s="227"/>
      <c r="BR324" s="227"/>
      <c r="BS324" s="227"/>
      <c r="BT324" s="227"/>
      <c r="BU324" s="227"/>
      <c r="BV324" s="227"/>
      <c r="BW324" s="227"/>
      <c r="BX324" s="227"/>
      <c r="BY324" s="227"/>
    </row>
    <row r="325" spans="41:77" ht="12.75">
      <c r="AO325"/>
      <c r="AS325"/>
      <c r="BC325" s="227"/>
      <c r="BD325" s="227"/>
      <c r="BE325" s="227"/>
      <c r="BF325" s="227"/>
      <c r="BG325" s="227"/>
      <c r="BH325" s="227"/>
      <c r="BI325" s="227"/>
      <c r="BJ325" s="227"/>
      <c r="BK325" s="227"/>
      <c r="BL325" s="227"/>
      <c r="BM325" s="227"/>
      <c r="BN325" s="227"/>
      <c r="BO325" s="227"/>
      <c r="BP325" s="227"/>
      <c r="BQ325" s="227"/>
      <c r="BR325" s="227"/>
      <c r="BS325" s="227"/>
      <c r="BT325" s="227"/>
      <c r="BU325" s="227"/>
      <c r="BV325" s="227"/>
      <c r="BW325" s="227"/>
      <c r="BX325" s="227"/>
      <c r="BY325" s="227"/>
    </row>
    <row r="326" spans="41:77" ht="12.75">
      <c r="AO326"/>
      <c r="AS326"/>
      <c r="BC326" s="227"/>
      <c r="BD326" s="227"/>
      <c r="BE326" s="227"/>
      <c r="BF326" s="227"/>
      <c r="BG326" s="227"/>
      <c r="BH326" s="227"/>
      <c r="BI326" s="227"/>
      <c r="BJ326" s="227"/>
      <c r="BK326" s="227"/>
      <c r="BL326" s="227"/>
      <c r="BM326" s="227"/>
      <c r="BN326" s="227"/>
      <c r="BO326" s="227"/>
      <c r="BP326" s="227"/>
      <c r="BQ326" s="227"/>
      <c r="BR326" s="227"/>
      <c r="BS326" s="227"/>
      <c r="BT326" s="227"/>
      <c r="BU326" s="227"/>
      <c r="BV326" s="227"/>
      <c r="BW326" s="227"/>
      <c r="BX326" s="227"/>
      <c r="BY326" s="227"/>
    </row>
    <row r="327" spans="41:77" ht="12.75">
      <c r="AO327"/>
      <c r="AS327"/>
      <c r="BC327" s="227"/>
      <c r="BD327" s="227"/>
      <c r="BE327" s="227"/>
      <c r="BF327" s="227"/>
      <c r="BG327" s="227"/>
      <c r="BH327" s="227"/>
      <c r="BI327" s="227"/>
      <c r="BJ327" s="227"/>
      <c r="BK327" s="227"/>
      <c r="BL327" s="227"/>
      <c r="BM327" s="227"/>
      <c r="BN327" s="227"/>
      <c r="BO327" s="227"/>
      <c r="BP327" s="227"/>
      <c r="BQ327" s="227"/>
      <c r="BR327" s="227"/>
      <c r="BS327" s="227"/>
      <c r="BT327" s="227"/>
      <c r="BU327" s="227"/>
      <c r="BV327" s="227"/>
      <c r="BW327" s="227"/>
      <c r="BX327" s="227"/>
      <c r="BY327" s="227"/>
    </row>
    <row r="328" spans="41:77" ht="12.75">
      <c r="AO328"/>
      <c r="AS328"/>
      <c r="BC328" s="227"/>
      <c r="BD328" s="227"/>
      <c r="BE328" s="227"/>
      <c r="BF328" s="227"/>
      <c r="BG328" s="227"/>
      <c r="BH328" s="227"/>
      <c r="BI328" s="227"/>
      <c r="BJ328" s="227"/>
      <c r="BK328" s="227"/>
      <c r="BL328" s="227"/>
      <c r="BM328" s="227"/>
      <c r="BN328" s="227"/>
      <c r="BO328" s="227"/>
      <c r="BP328" s="227"/>
      <c r="BQ328" s="227"/>
      <c r="BR328" s="227"/>
      <c r="BS328" s="227"/>
      <c r="BT328" s="227"/>
      <c r="BU328" s="227"/>
      <c r="BV328" s="227"/>
      <c r="BW328" s="227"/>
      <c r="BX328" s="227"/>
      <c r="BY328" s="227"/>
    </row>
    <row r="329" spans="41:77" ht="12.75">
      <c r="AO329"/>
      <c r="AS329"/>
      <c r="BC329" s="227"/>
      <c r="BD329" s="227"/>
      <c r="BE329" s="227"/>
      <c r="BF329" s="227"/>
      <c r="BG329" s="227"/>
      <c r="BH329" s="227"/>
      <c r="BI329" s="227"/>
      <c r="BJ329" s="227"/>
      <c r="BK329" s="227"/>
      <c r="BL329" s="227"/>
      <c r="BM329" s="227"/>
      <c r="BN329" s="227"/>
      <c r="BO329" s="227"/>
      <c r="BP329" s="227"/>
      <c r="BQ329" s="227"/>
      <c r="BR329" s="227"/>
      <c r="BS329" s="227"/>
      <c r="BT329" s="227"/>
      <c r="BU329" s="227"/>
      <c r="BV329" s="227"/>
      <c r="BW329" s="227"/>
      <c r="BX329" s="227"/>
      <c r="BY329" s="227"/>
    </row>
    <row r="330" spans="41:77" ht="12.75">
      <c r="AO330"/>
      <c r="AS330"/>
      <c r="BC330" s="227"/>
      <c r="BD330" s="227"/>
      <c r="BE330" s="227"/>
      <c r="BF330" s="227"/>
      <c r="BG330" s="227"/>
      <c r="BH330" s="227"/>
      <c r="BI330" s="227"/>
      <c r="BJ330" s="227"/>
      <c r="BK330" s="227"/>
      <c r="BL330" s="227"/>
      <c r="BM330" s="227"/>
      <c r="BN330" s="227"/>
      <c r="BO330" s="227"/>
      <c r="BP330" s="227"/>
      <c r="BQ330" s="227"/>
      <c r="BR330" s="227"/>
      <c r="BS330" s="227"/>
      <c r="BT330" s="227"/>
      <c r="BU330" s="227"/>
      <c r="BV330" s="227"/>
      <c r="BW330" s="227"/>
      <c r="BX330" s="227"/>
      <c r="BY330" s="227"/>
    </row>
    <row r="331" spans="41:77" ht="12.75">
      <c r="AO331"/>
      <c r="AS331"/>
      <c r="BC331" s="227"/>
      <c r="BD331" s="227"/>
      <c r="BE331" s="227"/>
      <c r="BF331" s="227"/>
      <c r="BG331" s="227"/>
      <c r="BH331" s="227"/>
      <c r="BI331" s="227"/>
      <c r="BJ331" s="227"/>
      <c r="BK331" s="227"/>
      <c r="BL331" s="227"/>
      <c r="BM331" s="227"/>
      <c r="BN331" s="227"/>
      <c r="BO331" s="227"/>
      <c r="BP331" s="227"/>
      <c r="BQ331" s="227"/>
      <c r="BR331" s="227"/>
      <c r="BS331" s="227"/>
      <c r="BT331" s="227"/>
      <c r="BU331" s="227"/>
      <c r="BV331" s="227"/>
      <c r="BW331" s="227"/>
      <c r="BX331" s="227"/>
      <c r="BY331" s="227"/>
    </row>
    <row r="332" spans="41:77" ht="12.75">
      <c r="AO332"/>
      <c r="AS332"/>
      <c r="BC332" s="227"/>
      <c r="BD332" s="227"/>
      <c r="BE332" s="227"/>
      <c r="BF332" s="227"/>
      <c r="BG332" s="227"/>
      <c r="BH332" s="227"/>
      <c r="BI332" s="227"/>
      <c r="BJ332" s="227"/>
      <c r="BK332" s="227"/>
      <c r="BL332" s="227"/>
      <c r="BM332" s="227"/>
      <c r="BN332" s="227"/>
      <c r="BO332" s="227"/>
      <c r="BP332" s="227"/>
      <c r="BQ332" s="227"/>
      <c r="BR332" s="227"/>
      <c r="BS332" s="227"/>
      <c r="BT332" s="227"/>
      <c r="BU332" s="227"/>
      <c r="BV332" s="227"/>
      <c r="BW332" s="227"/>
      <c r="BX332" s="227"/>
      <c r="BY332" s="227"/>
    </row>
    <row r="333" spans="41:77" ht="12.75">
      <c r="AO333"/>
      <c r="AS333"/>
      <c r="BC333" s="227"/>
      <c r="BD333" s="227"/>
      <c r="BE333" s="227"/>
      <c r="BF333" s="227"/>
      <c r="BG333" s="227"/>
      <c r="BH333" s="227"/>
      <c r="BI333" s="227"/>
      <c r="BJ333" s="227"/>
      <c r="BK333" s="227"/>
      <c r="BL333" s="227"/>
      <c r="BM333" s="227"/>
      <c r="BN333" s="227"/>
      <c r="BO333" s="227"/>
      <c r="BP333" s="227"/>
      <c r="BQ333" s="227"/>
      <c r="BR333" s="227"/>
      <c r="BS333" s="227"/>
      <c r="BT333" s="227"/>
      <c r="BU333" s="227"/>
      <c r="BV333" s="227"/>
      <c r="BW333" s="227"/>
      <c r="BX333" s="227"/>
      <c r="BY333" s="227"/>
    </row>
    <row r="334" spans="41:77" ht="12.75">
      <c r="AO334"/>
      <c r="AS334"/>
      <c r="BC334" s="227"/>
      <c r="BD334" s="227"/>
      <c r="BE334" s="227"/>
      <c r="BF334" s="227"/>
      <c r="BG334" s="227"/>
      <c r="BH334" s="227"/>
      <c r="BI334" s="227"/>
      <c r="BJ334" s="227"/>
      <c r="BK334" s="227"/>
      <c r="BL334" s="227"/>
      <c r="BM334" s="227"/>
      <c r="BN334" s="227"/>
      <c r="BO334" s="227"/>
      <c r="BP334" s="227"/>
      <c r="BQ334" s="227"/>
      <c r="BR334" s="227"/>
      <c r="BS334" s="227"/>
      <c r="BT334" s="227"/>
      <c r="BU334" s="227"/>
      <c r="BV334" s="227"/>
      <c r="BW334" s="227"/>
      <c r="BX334" s="227"/>
      <c r="BY334" s="227"/>
    </row>
    <row r="335" spans="41:77" ht="12.75">
      <c r="AO335"/>
      <c r="AS335"/>
      <c r="BC335" s="227"/>
      <c r="BD335" s="227"/>
      <c r="BE335" s="227"/>
      <c r="BF335" s="227"/>
      <c r="BG335" s="227"/>
      <c r="BH335" s="227"/>
      <c r="BI335" s="227"/>
      <c r="BJ335" s="227"/>
      <c r="BK335" s="227"/>
      <c r="BL335" s="227"/>
      <c r="BM335" s="227"/>
      <c r="BN335" s="227"/>
      <c r="BO335" s="227"/>
      <c r="BP335" s="227"/>
      <c r="BQ335" s="227"/>
      <c r="BR335" s="227"/>
      <c r="BS335" s="227"/>
      <c r="BT335" s="227"/>
      <c r="BU335" s="227"/>
      <c r="BV335" s="227"/>
      <c r="BW335" s="227"/>
      <c r="BX335" s="227"/>
      <c r="BY335" s="227"/>
    </row>
    <row r="336" spans="41:77" ht="12.75">
      <c r="AO336"/>
      <c r="AS336"/>
      <c r="BC336" s="227"/>
      <c r="BD336" s="227"/>
      <c r="BE336" s="227"/>
      <c r="BF336" s="227"/>
      <c r="BG336" s="227"/>
      <c r="BH336" s="227"/>
      <c r="BI336" s="227"/>
      <c r="BJ336" s="227"/>
      <c r="BK336" s="227"/>
      <c r="BL336" s="227"/>
      <c r="BM336" s="227"/>
      <c r="BN336" s="227"/>
      <c r="BO336" s="227"/>
      <c r="BP336" s="227"/>
      <c r="BQ336" s="227"/>
      <c r="BR336" s="227"/>
      <c r="BS336" s="227"/>
      <c r="BT336" s="227"/>
      <c r="BU336" s="227"/>
      <c r="BV336" s="227"/>
      <c r="BW336" s="227"/>
      <c r="BX336" s="227"/>
      <c r="BY336" s="227"/>
    </row>
    <row r="337" spans="41:77" ht="12.75">
      <c r="AO337"/>
      <c r="AS337"/>
      <c r="BC337" s="227"/>
      <c r="BD337" s="227"/>
      <c r="BE337" s="227"/>
      <c r="BF337" s="227"/>
      <c r="BG337" s="227"/>
      <c r="BH337" s="227"/>
      <c r="BI337" s="227"/>
      <c r="BJ337" s="227"/>
      <c r="BK337" s="227"/>
      <c r="BL337" s="227"/>
      <c r="BM337" s="227"/>
      <c r="BN337" s="227"/>
      <c r="BO337" s="227"/>
      <c r="BP337" s="227"/>
      <c r="BQ337" s="227"/>
      <c r="BR337" s="227"/>
      <c r="BS337" s="227"/>
      <c r="BT337" s="227"/>
      <c r="BU337" s="227"/>
      <c r="BV337" s="227"/>
      <c r="BW337" s="227"/>
      <c r="BX337" s="227"/>
      <c r="BY337" s="227"/>
    </row>
    <row r="338" spans="41:77" ht="12.75">
      <c r="AO338"/>
      <c r="AS338"/>
      <c r="BC338" s="227"/>
      <c r="BD338" s="227"/>
      <c r="BE338" s="227"/>
      <c r="BF338" s="227"/>
      <c r="BG338" s="227"/>
      <c r="BH338" s="227"/>
      <c r="BI338" s="227"/>
      <c r="BJ338" s="227"/>
      <c r="BK338" s="227"/>
      <c r="BL338" s="227"/>
      <c r="BM338" s="227"/>
      <c r="BN338" s="227"/>
      <c r="BO338" s="227"/>
      <c r="BP338" s="227"/>
      <c r="BQ338" s="227"/>
      <c r="BR338" s="227"/>
      <c r="BS338" s="227"/>
      <c r="BT338" s="227"/>
      <c r="BU338" s="227"/>
      <c r="BV338" s="227"/>
      <c r="BW338" s="227"/>
      <c r="BX338" s="227"/>
      <c r="BY338" s="227"/>
    </row>
    <row r="339" spans="41:77" ht="12.75">
      <c r="AO339"/>
      <c r="AS339"/>
      <c r="BC339" s="227"/>
      <c r="BD339" s="227"/>
      <c r="BE339" s="227"/>
      <c r="BF339" s="227"/>
      <c r="BG339" s="227"/>
      <c r="BH339" s="227"/>
      <c r="BI339" s="227"/>
      <c r="BJ339" s="227"/>
      <c r="BK339" s="227"/>
      <c r="BL339" s="227"/>
      <c r="BM339" s="227"/>
      <c r="BN339" s="227"/>
      <c r="BO339" s="227"/>
      <c r="BP339" s="227"/>
      <c r="BQ339" s="227"/>
      <c r="BR339" s="227"/>
      <c r="BS339" s="227"/>
      <c r="BT339" s="227"/>
      <c r="BU339" s="227"/>
      <c r="BV339" s="227"/>
      <c r="BW339" s="227"/>
      <c r="BX339" s="227"/>
      <c r="BY339" s="227"/>
    </row>
    <row r="340" spans="41:77" ht="12.75">
      <c r="AO340"/>
      <c r="AS340"/>
      <c r="BC340" s="227"/>
      <c r="BD340" s="227"/>
      <c r="BE340" s="227"/>
      <c r="BF340" s="227"/>
      <c r="BG340" s="227"/>
      <c r="BH340" s="227"/>
      <c r="BI340" s="227"/>
      <c r="BJ340" s="227"/>
      <c r="BK340" s="227"/>
      <c r="BL340" s="227"/>
      <c r="BM340" s="227"/>
      <c r="BN340" s="227"/>
      <c r="BO340" s="227"/>
      <c r="BP340" s="227"/>
      <c r="BQ340" s="227"/>
      <c r="BR340" s="227"/>
      <c r="BS340" s="227"/>
      <c r="BT340" s="227"/>
      <c r="BU340" s="227"/>
      <c r="BV340" s="227"/>
      <c r="BW340" s="227"/>
      <c r="BX340" s="227"/>
      <c r="BY340" s="227"/>
    </row>
    <row r="341" spans="41:77" ht="12.75">
      <c r="AO341"/>
      <c r="AS341"/>
      <c r="BC341" s="227"/>
      <c r="BD341" s="227"/>
      <c r="BE341" s="227"/>
      <c r="BF341" s="227"/>
      <c r="BG341" s="227"/>
      <c r="BH341" s="227"/>
      <c r="BI341" s="227"/>
      <c r="BJ341" s="227"/>
      <c r="BK341" s="227"/>
      <c r="BL341" s="227"/>
      <c r="BM341" s="227"/>
      <c r="BN341" s="227"/>
      <c r="BO341" s="227"/>
      <c r="BP341" s="227"/>
      <c r="BQ341" s="227"/>
      <c r="BR341" s="227"/>
      <c r="BS341" s="227"/>
      <c r="BT341" s="227"/>
      <c r="BU341" s="227"/>
      <c r="BV341" s="227"/>
      <c r="BW341" s="227"/>
      <c r="BX341" s="227"/>
      <c r="BY341" s="227"/>
    </row>
    <row r="342" spans="41:77" ht="12.75">
      <c r="AO342"/>
      <c r="AS342"/>
      <c r="BC342" s="227"/>
      <c r="BD342" s="227"/>
      <c r="BE342" s="227"/>
      <c r="BF342" s="227"/>
      <c r="BG342" s="227"/>
      <c r="BH342" s="227"/>
      <c r="BI342" s="227"/>
      <c r="BJ342" s="227"/>
      <c r="BK342" s="227"/>
      <c r="BL342" s="227"/>
      <c r="BM342" s="227"/>
      <c r="BN342" s="227"/>
      <c r="BO342" s="227"/>
      <c r="BP342" s="227"/>
      <c r="BQ342" s="227"/>
      <c r="BR342" s="227"/>
      <c r="BS342" s="227"/>
      <c r="BT342" s="227"/>
      <c r="BU342" s="227"/>
      <c r="BV342" s="227"/>
      <c r="BW342" s="227"/>
      <c r="BX342" s="227"/>
      <c r="BY342" s="227"/>
    </row>
    <row r="343" spans="41:77" ht="12.75">
      <c r="AO343"/>
      <c r="AS343"/>
      <c r="BC343" s="227"/>
      <c r="BD343" s="227"/>
      <c r="BE343" s="227"/>
      <c r="BF343" s="227"/>
      <c r="BG343" s="227"/>
      <c r="BH343" s="227"/>
      <c r="BI343" s="227"/>
      <c r="BJ343" s="227"/>
      <c r="BK343" s="227"/>
      <c r="BL343" s="227"/>
      <c r="BM343" s="227"/>
      <c r="BN343" s="227"/>
      <c r="BO343" s="227"/>
      <c r="BP343" s="227"/>
      <c r="BQ343" s="227"/>
      <c r="BR343" s="227"/>
      <c r="BS343" s="227"/>
      <c r="BT343" s="227"/>
      <c r="BU343" s="227"/>
      <c r="BV343" s="227"/>
      <c r="BW343" s="227"/>
      <c r="BX343" s="227"/>
      <c r="BY343" s="227"/>
    </row>
    <row r="344" spans="41:77" ht="12.75">
      <c r="AO344"/>
      <c r="AS344"/>
      <c r="BC344" s="227"/>
      <c r="BD344" s="227"/>
      <c r="BE344" s="227"/>
      <c r="BF344" s="227"/>
      <c r="BG344" s="227"/>
      <c r="BH344" s="227"/>
      <c r="BI344" s="227"/>
      <c r="BJ344" s="227"/>
      <c r="BK344" s="227"/>
      <c r="BL344" s="227"/>
      <c r="BM344" s="227"/>
      <c r="BN344" s="227"/>
      <c r="BO344" s="227"/>
      <c r="BP344" s="227"/>
      <c r="BQ344" s="227"/>
      <c r="BR344" s="227"/>
      <c r="BS344" s="227"/>
      <c r="BT344" s="227"/>
      <c r="BU344" s="227"/>
      <c r="BV344" s="227"/>
      <c r="BW344" s="227"/>
      <c r="BX344" s="227"/>
      <c r="BY344" s="227"/>
    </row>
    <row r="345" spans="41:77" ht="12.75">
      <c r="AO345"/>
      <c r="AS345"/>
      <c r="BC345" s="227"/>
      <c r="BD345" s="227"/>
      <c r="BE345" s="227"/>
      <c r="BF345" s="227"/>
      <c r="BG345" s="227"/>
      <c r="BH345" s="227"/>
      <c r="BI345" s="227"/>
      <c r="BJ345" s="227"/>
      <c r="BK345" s="227"/>
      <c r="BL345" s="227"/>
      <c r="BM345" s="227"/>
      <c r="BN345" s="227"/>
      <c r="BO345" s="227"/>
      <c r="BP345" s="227"/>
      <c r="BQ345" s="227"/>
      <c r="BR345" s="227"/>
      <c r="BS345" s="227"/>
      <c r="BT345" s="227"/>
      <c r="BU345" s="227"/>
      <c r="BV345" s="227"/>
      <c r="BW345" s="227"/>
      <c r="BX345" s="227"/>
      <c r="BY345" s="227"/>
    </row>
    <row r="346" spans="41:77" ht="12.75">
      <c r="AO346"/>
      <c r="AS346"/>
      <c r="BC346" s="227"/>
      <c r="BD346" s="227"/>
      <c r="BE346" s="227"/>
      <c r="BF346" s="227"/>
      <c r="BG346" s="227"/>
      <c r="BH346" s="227"/>
      <c r="BI346" s="227"/>
      <c r="BJ346" s="227"/>
      <c r="BK346" s="227"/>
      <c r="BL346" s="227"/>
      <c r="BM346" s="227"/>
      <c r="BN346" s="227"/>
      <c r="BO346" s="227"/>
      <c r="BP346" s="227"/>
      <c r="BQ346" s="227"/>
      <c r="BR346" s="227"/>
      <c r="BS346" s="227"/>
      <c r="BT346" s="227"/>
      <c r="BU346" s="227"/>
      <c r="BV346" s="227"/>
      <c r="BW346" s="227"/>
      <c r="BX346" s="227"/>
      <c r="BY346" s="227"/>
    </row>
    <row r="347" spans="41:77" ht="12.75">
      <c r="AO347"/>
      <c r="AS347"/>
      <c r="BC347" s="227"/>
      <c r="BD347" s="227"/>
      <c r="BE347" s="227"/>
      <c r="BF347" s="227"/>
      <c r="BG347" s="227"/>
      <c r="BH347" s="227"/>
      <c r="BI347" s="227"/>
      <c r="BJ347" s="227"/>
      <c r="BK347" s="227"/>
      <c r="BL347" s="227"/>
      <c r="BM347" s="227"/>
      <c r="BN347" s="227"/>
      <c r="BO347" s="227"/>
      <c r="BP347" s="227"/>
      <c r="BQ347" s="227"/>
      <c r="BR347" s="227"/>
      <c r="BS347" s="227"/>
      <c r="BT347" s="227"/>
      <c r="BU347" s="227"/>
      <c r="BV347" s="227"/>
      <c r="BW347" s="227"/>
      <c r="BX347" s="227"/>
      <c r="BY347" s="227"/>
    </row>
    <row r="348" spans="41:77" ht="12.75">
      <c r="AO348"/>
      <c r="AS348"/>
      <c r="BC348" s="227"/>
      <c r="BD348" s="227"/>
      <c r="BE348" s="227"/>
      <c r="BF348" s="227"/>
      <c r="BG348" s="227"/>
      <c r="BH348" s="227"/>
      <c r="BI348" s="227"/>
      <c r="BJ348" s="227"/>
      <c r="BK348" s="227"/>
      <c r="BL348" s="227"/>
      <c r="BM348" s="227"/>
      <c r="BN348" s="227"/>
      <c r="BO348" s="227"/>
      <c r="BP348" s="227"/>
      <c r="BQ348" s="227"/>
      <c r="BR348" s="227"/>
      <c r="BS348" s="227"/>
      <c r="BT348" s="227"/>
      <c r="BU348" s="227"/>
      <c r="BV348" s="227"/>
      <c r="BW348" s="227"/>
      <c r="BX348" s="227"/>
      <c r="BY348" s="227"/>
    </row>
    <row r="349" spans="41:77" ht="12.75">
      <c r="AO349"/>
      <c r="AS349"/>
      <c r="BC349" s="227"/>
      <c r="BD349" s="227"/>
      <c r="BE349" s="227"/>
      <c r="BF349" s="227"/>
      <c r="BG349" s="227"/>
      <c r="BH349" s="227"/>
      <c r="BI349" s="227"/>
      <c r="BJ349" s="227"/>
      <c r="BK349" s="227"/>
      <c r="BL349" s="227"/>
      <c r="BM349" s="227"/>
      <c r="BN349" s="227"/>
      <c r="BO349" s="227"/>
      <c r="BP349" s="227"/>
      <c r="BQ349" s="227"/>
      <c r="BR349" s="227"/>
      <c r="BS349" s="227"/>
      <c r="BT349" s="227"/>
      <c r="BU349" s="227"/>
      <c r="BV349" s="227"/>
      <c r="BW349" s="227"/>
      <c r="BX349" s="227"/>
      <c r="BY349" s="227"/>
    </row>
    <row r="350" spans="41:77" ht="12.75">
      <c r="AO350"/>
      <c r="AS350"/>
      <c r="BC350" s="227"/>
      <c r="BD350" s="227"/>
      <c r="BE350" s="227"/>
      <c r="BF350" s="227"/>
      <c r="BG350" s="227"/>
      <c r="BH350" s="227"/>
      <c r="BI350" s="227"/>
      <c r="BJ350" s="227"/>
      <c r="BK350" s="227"/>
      <c r="BL350" s="227"/>
      <c r="BM350" s="227"/>
      <c r="BN350" s="227"/>
      <c r="BO350" s="227"/>
      <c r="BP350" s="227"/>
      <c r="BQ350" s="227"/>
      <c r="BR350" s="227"/>
      <c r="BS350" s="227"/>
      <c r="BT350" s="227"/>
      <c r="BU350" s="227"/>
      <c r="BV350" s="227"/>
      <c r="BW350" s="227"/>
      <c r="BX350" s="227"/>
      <c r="BY350" s="227"/>
    </row>
    <row r="351" spans="41:77" ht="12.75">
      <c r="AO351"/>
      <c r="AS351"/>
      <c r="BC351" s="227"/>
      <c r="BD351" s="227"/>
      <c r="BE351" s="227"/>
      <c r="BF351" s="227"/>
      <c r="BG351" s="227"/>
      <c r="BH351" s="227"/>
      <c r="BI351" s="227"/>
      <c r="BJ351" s="227"/>
      <c r="BK351" s="227"/>
      <c r="BL351" s="227"/>
      <c r="BM351" s="227"/>
      <c r="BN351" s="227"/>
      <c r="BO351" s="227"/>
      <c r="BP351" s="227"/>
      <c r="BQ351" s="227"/>
      <c r="BR351" s="227"/>
      <c r="BS351" s="227"/>
      <c r="BT351" s="227"/>
      <c r="BU351" s="227"/>
      <c r="BV351" s="227"/>
      <c r="BW351" s="227"/>
      <c r="BX351" s="227"/>
      <c r="BY351" s="227"/>
    </row>
    <row r="352" spans="41:77" ht="12.75">
      <c r="AO352"/>
      <c r="AS352"/>
      <c r="BC352" s="227"/>
      <c r="BD352" s="227"/>
      <c r="BE352" s="227"/>
      <c r="BF352" s="227"/>
      <c r="BG352" s="227"/>
      <c r="BH352" s="227"/>
      <c r="BI352" s="227"/>
      <c r="BJ352" s="227"/>
      <c r="BK352" s="227"/>
      <c r="BL352" s="227"/>
      <c r="BM352" s="227"/>
      <c r="BN352" s="227"/>
      <c r="BO352" s="227"/>
      <c r="BP352" s="227"/>
      <c r="BQ352" s="227"/>
      <c r="BR352" s="227"/>
      <c r="BS352" s="227"/>
      <c r="BT352" s="227"/>
      <c r="BU352" s="227"/>
      <c r="BV352" s="227"/>
      <c r="BW352" s="227"/>
      <c r="BX352" s="227"/>
      <c r="BY352" s="227"/>
    </row>
    <row r="353" spans="41:77" ht="12.75">
      <c r="AO353"/>
      <c r="AS353"/>
      <c r="BC353" s="227"/>
      <c r="BD353" s="227"/>
      <c r="BE353" s="227"/>
      <c r="BF353" s="227"/>
      <c r="BG353" s="227"/>
      <c r="BH353" s="227"/>
      <c r="BI353" s="227"/>
      <c r="BJ353" s="227"/>
      <c r="BK353" s="227"/>
      <c r="BL353" s="227"/>
      <c r="BM353" s="227"/>
      <c r="BN353" s="227"/>
      <c r="BO353" s="227"/>
      <c r="BP353" s="227"/>
      <c r="BQ353" s="227"/>
      <c r="BR353" s="227"/>
      <c r="BS353" s="227"/>
      <c r="BT353" s="227"/>
      <c r="BU353" s="227"/>
      <c r="BV353" s="227"/>
      <c r="BW353" s="227"/>
      <c r="BX353" s="227"/>
      <c r="BY353" s="227"/>
    </row>
    <row r="354" spans="41:77" ht="12.75">
      <c r="AO354"/>
      <c r="AS354"/>
      <c r="BC354" s="227"/>
      <c r="BD354" s="227"/>
      <c r="BE354" s="227"/>
      <c r="BF354" s="227"/>
      <c r="BG354" s="227"/>
      <c r="BH354" s="227"/>
      <c r="BI354" s="227"/>
      <c r="BJ354" s="227"/>
      <c r="BK354" s="227"/>
      <c r="BL354" s="227"/>
      <c r="BM354" s="227"/>
      <c r="BN354" s="227"/>
      <c r="BO354" s="227"/>
      <c r="BP354" s="227"/>
      <c r="BQ354" s="227"/>
      <c r="BR354" s="227"/>
      <c r="BS354" s="227"/>
      <c r="BT354" s="227"/>
      <c r="BU354" s="227"/>
      <c r="BV354" s="227"/>
      <c r="BW354" s="227"/>
      <c r="BX354" s="227"/>
      <c r="BY354" s="227"/>
    </row>
    <row r="355" spans="41:77" ht="12.75">
      <c r="AO355"/>
      <c r="AS355"/>
      <c r="BC355" s="227"/>
      <c r="BD355" s="227"/>
      <c r="BE355" s="227"/>
      <c r="BF355" s="227"/>
      <c r="BG355" s="227"/>
      <c r="BH355" s="227"/>
      <c r="BI355" s="227"/>
      <c r="BJ355" s="227"/>
      <c r="BK355" s="227"/>
      <c r="BL355" s="227"/>
      <c r="BM355" s="227"/>
      <c r="BN355" s="227"/>
      <c r="BO355" s="227"/>
      <c r="BP355" s="227"/>
      <c r="BQ355" s="227"/>
      <c r="BR355" s="227"/>
      <c r="BS355" s="227"/>
      <c r="BT355" s="227"/>
      <c r="BU355" s="227"/>
      <c r="BV355" s="227"/>
      <c r="BW355" s="227"/>
      <c r="BX355" s="227"/>
      <c r="BY355" s="227"/>
    </row>
    <row r="356" spans="41:77" ht="12.75">
      <c r="AO356"/>
      <c r="AS356"/>
      <c r="BC356" s="227"/>
      <c r="BD356" s="227"/>
      <c r="BE356" s="227"/>
      <c r="BF356" s="227"/>
      <c r="BG356" s="227"/>
      <c r="BH356" s="227"/>
      <c r="BI356" s="227"/>
      <c r="BJ356" s="227"/>
      <c r="BK356" s="227"/>
      <c r="BL356" s="227"/>
      <c r="BM356" s="227"/>
      <c r="BN356" s="227"/>
      <c r="BO356" s="227"/>
      <c r="BP356" s="227"/>
      <c r="BQ356" s="227"/>
      <c r="BR356" s="227"/>
      <c r="BS356" s="227"/>
      <c r="BT356" s="227"/>
      <c r="BU356" s="227"/>
      <c r="BV356" s="227"/>
      <c r="BW356" s="227"/>
      <c r="BX356" s="227"/>
      <c r="BY356" s="227"/>
    </row>
    <row r="357" spans="41:77" ht="12.75">
      <c r="AO357"/>
      <c r="AS357"/>
      <c r="BC357" s="227"/>
      <c r="BD357" s="227"/>
      <c r="BE357" s="227"/>
      <c r="BF357" s="227"/>
      <c r="BG357" s="227"/>
      <c r="BH357" s="227"/>
      <c r="BI357" s="227"/>
      <c r="BJ357" s="227"/>
      <c r="BK357" s="227"/>
      <c r="BL357" s="227"/>
      <c r="BM357" s="227"/>
      <c r="BN357" s="227"/>
      <c r="BO357" s="227"/>
      <c r="BP357" s="227"/>
      <c r="BQ357" s="227"/>
      <c r="BR357" s="227"/>
      <c r="BS357" s="227"/>
      <c r="BT357" s="227"/>
      <c r="BU357" s="227"/>
      <c r="BV357" s="227"/>
      <c r="BW357" s="227"/>
      <c r="BX357" s="227"/>
      <c r="BY357" s="227"/>
    </row>
    <row r="358" spans="41:77" ht="12.75">
      <c r="AO358"/>
      <c r="AS358"/>
      <c r="BC358" s="227"/>
      <c r="BD358" s="227"/>
      <c r="BE358" s="227"/>
      <c r="BF358" s="227"/>
      <c r="BG358" s="227"/>
      <c r="BH358" s="227"/>
      <c r="BI358" s="227"/>
      <c r="BJ358" s="227"/>
      <c r="BK358" s="227"/>
      <c r="BL358" s="227"/>
      <c r="BM358" s="227"/>
      <c r="BN358" s="227"/>
      <c r="BO358" s="227"/>
      <c r="BP358" s="227"/>
      <c r="BQ358" s="227"/>
      <c r="BR358" s="227"/>
      <c r="BS358" s="227"/>
      <c r="BT358" s="227"/>
      <c r="BU358" s="227"/>
      <c r="BV358" s="227"/>
      <c r="BW358" s="227"/>
      <c r="BX358" s="227"/>
      <c r="BY358" s="227"/>
    </row>
    <row r="359" spans="41:77" ht="12.75">
      <c r="AO359"/>
      <c r="AS359"/>
      <c r="BC359" s="227"/>
      <c r="BD359" s="227"/>
      <c r="BE359" s="227"/>
      <c r="BF359" s="227"/>
      <c r="BG359" s="227"/>
      <c r="BH359" s="227"/>
      <c r="BI359" s="227"/>
      <c r="BJ359" s="227"/>
      <c r="BK359" s="227"/>
      <c r="BL359" s="227"/>
      <c r="BM359" s="227"/>
      <c r="BN359" s="227"/>
      <c r="BO359" s="227"/>
      <c r="BP359" s="227"/>
      <c r="BQ359" s="227"/>
      <c r="BR359" s="227"/>
      <c r="BS359" s="227"/>
      <c r="BT359" s="227"/>
      <c r="BU359" s="227"/>
      <c r="BV359" s="227"/>
      <c r="BW359" s="227"/>
      <c r="BX359" s="227"/>
      <c r="BY359" s="227"/>
    </row>
    <row r="360" spans="41:77" ht="12.75">
      <c r="AO360"/>
      <c r="AS360"/>
      <c r="BC360" s="227"/>
      <c r="BD360" s="227"/>
      <c r="BE360" s="227"/>
      <c r="BF360" s="227"/>
      <c r="BG360" s="227"/>
      <c r="BH360" s="227"/>
      <c r="BI360" s="227"/>
      <c r="BJ360" s="227"/>
      <c r="BK360" s="227"/>
      <c r="BL360" s="227"/>
      <c r="BM360" s="227"/>
      <c r="BN360" s="227"/>
      <c r="BO360" s="227"/>
      <c r="BP360" s="227"/>
      <c r="BQ360" s="227"/>
      <c r="BR360" s="227"/>
      <c r="BS360" s="227"/>
      <c r="BT360" s="227"/>
      <c r="BU360" s="227"/>
      <c r="BV360" s="227"/>
      <c r="BW360" s="227"/>
      <c r="BX360" s="227"/>
      <c r="BY360" s="227"/>
    </row>
    <row r="361" spans="41:77" ht="12.75">
      <c r="AO361"/>
      <c r="AS361"/>
      <c r="BC361" s="227"/>
      <c r="BD361" s="227"/>
      <c r="BE361" s="227"/>
      <c r="BF361" s="227"/>
      <c r="BG361" s="227"/>
      <c r="BH361" s="227"/>
      <c r="BI361" s="227"/>
      <c r="BJ361" s="227"/>
      <c r="BK361" s="227"/>
      <c r="BL361" s="227"/>
      <c r="BM361" s="227"/>
      <c r="BN361" s="227"/>
      <c r="BO361" s="227"/>
      <c r="BP361" s="227"/>
      <c r="BQ361" s="227"/>
      <c r="BR361" s="227"/>
      <c r="BS361" s="227"/>
      <c r="BT361" s="227"/>
      <c r="BU361" s="227"/>
      <c r="BV361" s="227"/>
      <c r="BW361" s="227"/>
      <c r="BX361" s="227"/>
      <c r="BY361" s="227"/>
    </row>
    <row r="362" spans="41:77" ht="12.75">
      <c r="AO362"/>
      <c r="AS362"/>
      <c r="BC362" s="227"/>
      <c r="BD362" s="227"/>
      <c r="BE362" s="227"/>
      <c r="BF362" s="227"/>
      <c r="BG362" s="227"/>
      <c r="BH362" s="227"/>
      <c r="BI362" s="227"/>
      <c r="BJ362" s="227"/>
      <c r="BK362" s="227"/>
      <c r="BL362" s="227"/>
      <c r="BM362" s="227"/>
      <c r="BN362" s="227"/>
      <c r="BO362" s="227"/>
      <c r="BP362" s="227"/>
      <c r="BQ362" s="227"/>
      <c r="BR362" s="227"/>
      <c r="BS362" s="227"/>
      <c r="BT362" s="227"/>
      <c r="BU362" s="227"/>
      <c r="BV362" s="227"/>
      <c r="BW362" s="227"/>
      <c r="BX362" s="227"/>
      <c r="BY362" s="227"/>
    </row>
    <row r="363" spans="41:77" ht="12.75">
      <c r="AO363"/>
      <c r="AS363"/>
      <c r="BC363" s="227"/>
      <c r="BD363" s="227"/>
      <c r="BE363" s="227"/>
      <c r="BF363" s="227"/>
      <c r="BG363" s="227"/>
      <c r="BH363" s="227"/>
      <c r="BI363" s="227"/>
      <c r="BJ363" s="227"/>
      <c r="BK363" s="227"/>
      <c r="BL363" s="227"/>
      <c r="BM363" s="227"/>
      <c r="BN363" s="227"/>
      <c r="BO363" s="227"/>
      <c r="BP363" s="227"/>
      <c r="BQ363" s="227"/>
      <c r="BR363" s="227"/>
      <c r="BS363" s="227"/>
      <c r="BT363" s="227"/>
      <c r="BU363" s="227"/>
      <c r="BV363" s="227"/>
      <c r="BW363" s="227"/>
      <c r="BX363" s="227"/>
      <c r="BY363" s="227"/>
    </row>
    <row r="364" spans="41:77" ht="12.75">
      <c r="AO364"/>
      <c r="AS364"/>
      <c r="BC364" s="227"/>
      <c r="BD364" s="227"/>
      <c r="BE364" s="227"/>
      <c r="BF364" s="227"/>
      <c r="BG364" s="227"/>
      <c r="BH364" s="227"/>
      <c r="BI364" s="227"/>
      <c r="BJ364" s="227"/>
      <c r="BK364" s="227"/>
      <c r="BL364" s="227"/>
      <c r="BM364" s="227"/>
      <c r="BN364" s="227"/>
      <c r="BO364" s="227"/>
      <c r="BP364" s="227"/>
      <c r="BQ364" s="227"/>
      <c r="BR364" s="227"/>
      <c r="BS364" s="227"/>
      <c r="BT364" s="227"/>
      <c r="BU364" s="227"/>
      <c r="BV364" s="227"/>
      <c r="BW364" s="227"/>
      <c r="BX364" s="227"/>
      <c r="BY364" s="227"/>
    </row>
    <row r="365" spans="41:77" ht="12.75">
      <c r="AO365"/>
      <c r="AS365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227"/>
      <c r="BM365" s="227"/>
      <c r="BN365" s="227"/>
      <c r="BO365" s="227"/>
      <c r="BP365" s="227"/>
      <c r="BQ365" s="227"/>
      <c r="BR365" s="227"/>
      <c r="BS365" s="227"/>
      <c r="BT365" s="227"/>
      <c r="BU365" s="227"/>
      <c r="BV365" s="227"/>
      <c r="BW365" s="227"/>
      <c r="BX365" s="227"/>
      <c r="BY365" s="227"/>
    </row>
    <row r="366" spans="41:77" ht="12.75">
      <c r="AO366"/>
      <c r="AS366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  <c r="BN366" s="227"/>
      <c r="BO366" s="227"/>
      <c r="BP366" s="227"/>
      <c r="BQ366" s="227"/>
      <c r="BR366" s="227"/>
      <c r="BS366" s="227"/>
      <c r="BT366" s="227"/>
      <c r="BU366" s="227"/>
      <c r="BV366" s="227"/>
      <c r="BW366" s="227"/>
      <c r="BX366" s="227"/>
      <c r="BY366" s="227"/>
    </row>
    <row r="367" spans="41:77" ht="12.75">
      <c r="AO367"/>
      <c r="AS367"/>
      <c r="BC367" s="227"/>
      <c r="BD367" s="227"/>
      <c r="BE367" s="227"/>
      <c r="BF367" s="227"/>
      <c r="BG367" s="227"/>
      <c r="BH367" s="227"/>
      <c r="BI367" s="227"/>
      <c r="BJ367" s="227"/>
      <c r="BK367" s="227"/>
      <c r="BL367" s="227"/>
      <c r="BM367" s="227"/>
      <c r="BN367" s="227"/>
      <c r="BO367" s="227"/>
      <c r="BP367" s="227"/>
      <c r="BQ367" s="227"/>
      <c r="BR367" s="227"/>
      <c r="BS367" s="227"/>
      <c r="BT367" s="227"/>
      <c r="BU367" s="227"/>
      <c r="BV367" s="227"/>
      <c r="BW367" s="227"/>
      <c r="BX367" s="227"/>
      <c r="BY367" s="227"/>
    </row>
    <row r="368" spans="41:77" ht="12.75">
      <c r="AO368"/>
      <c r="AS368"/>
      <c r="BC368" s="227"/>
      <c r="BD368" s="227"/>
      <c r="BE368" s="227"/>
      <c r="BF368" s="227"/>
      <c r="BG368" s="227"/>
      <c r="BH368" s="227"/>
      <c r="BI368" s="227"/>
      <c r="BJ368" s="227"/>
      <c r="BK368" s="227"/>
      <c r="BL368" s="227"/>
      <c r="BM368" s="227"/>
      <c r="BN368" s="227"/>
      <c r="BO368" s="227"/>
      <c r="BP368" s="227"/>
      <c r="BQ368" s="227"/>
      <c r="BR368" s="227"/>
      <c r="BS368" s="227"/>
      <c r="BT368" s="227"/>
      <c r="BU368" s="227"/>
      <c r="BV368" s="227"/>
      <c r="BW368" s="227"/>
      <c r="BX368" s="227"/>
      <c r="BY368" s="227"/>
    </row>
    <row r="369" spans="41:77" ht="12.75">
      <c r="AO369"/>
      <c r="AS369"/>
      <c r="BC369" s="227"/>
      <c r="BD369" s="227"/>
      <c r="BE369" s="227"/>
      <c r="BF369" s="227"/>
      <c r="BG369" s="227"/>
      <c r="BH369" s="227"/>
      <c r="BI369" s="227"/>
      <c r="BJ369" s="227"/>
      <c r="BK369" s="227"/>
      <c r="BL369" s="227"/>
      <c r="BM369" s="227"/>
      <c r="BN369" s="227"/>
      <c r="BO369" s="227"/>
      <c r="BP369" s="227"/>
      <c r="BQ369" s="227"/>
      <c r="BR369" s="227"/>
      <c r="BS369" s="227"/>
      <c r="BT369" s="227"/>
      <c r="BU369" s="227"/>
      <c r="BV369" s="227"/>
      <c r="BW369" s="227"/>
      <c r="BX369" s="227"/>
      <c r="BY369" s="227"/>
    </row>
    <row r="370" spans="41:77" ht="12.75">
      <c r="AO370"/>
      <c r="AS370"/>
      <c r="BC370" s="227"/>
      <c r="BD370" s="227"/>
      <c r="BE370" s="227"/>
      <c r="BF370" s="227"/>
      <c r="BG370" s="227"/>
      <c r="BH370" s="227"/>
      <c r="BI370" s="227"/>
      <c r="BJ370" s="227"/>
      <c r="BK370" s="227"/>
      <c r="BL370" s="227"/>
      <c r="BM370" s="227"/>
      <c r="BN370" s="227"/>
      <c r="BO370" s="227"/>
      <c r="BP370" s="227"/>
      <c r="BQ370" s="227"/>
      <c r="BR370" s="227"/>
      <c r="BS370" s="227"/>
      <c r="BT370" s="227"/>
      <c r="BU370" s="227"/>
      <c r="BV370" s="227"/>
      <c r="BW370" s="227"/>
      <c r="BX370" s="227"/>
      <c r="BY370" s="227"/>
    </row>
    <row r="371" spans="41:77" ht="12.75">
      <c r="AO371"/>
      <c r="AS371"/>
      <c r="BC371" s="227"/>
      <c r="BD371" s="227"/>
      <c r="BE371" s="227"/>
      <c r="BF371" s="227"/>
      <c r="BG371" s="227"/>
      <c r="BH371" s="227"/>
      <c r="BI371" s="227"/>
      <c r="BJ371" s="227"/>
      <c r="BK371" s="227"/>
      <c r="BL371" s="227"/>
      <c r="BM371" s="227"/>
      <c r="BN371" s="227"/>
      <c r="BO371" s="227"/>
      <c r="BP371" s="227"/>
      <c r="BQ371" s="227"/>
      <c r="BR371" s="227"/>
      <c r="BS371" s="227"/>
      <c r="BT371" s="227"/>
      <c r="BU371" s="227"/>
      <c r="BV371" s="227"/>
      <c r="BW371" s="227"/>
      <c r="BX371" s="227"/>
      <c r="BY371" s="227"/>
    </row>
    <row r="372" spans="41:77" ht="12.75">
      <c r="AO372"/>
      <c r="AS372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  <c r="BN372" s="227"/>
      <c r="BO372" s="227"/>
      <c r="BP372" s="227"/>
      <c r="BQ372" s="227"/>
      <c r="BR372" s="227"/>
      <c r="BS372" s="227"/>
      <c r="BT372" s="227"/>
      <c r="BU372" s="227"/>
      <c r="BV372" s="227"/>
      <c r="BW372" s="227"/>
      <c r="BX372" s="227"/>
      <c r="BY372" s="227"/>
    </row>
    <row r="373" spans="41:77" ht="12.75">
      <c r="AO373"/>
      <c r="AS373"/>
      <c r="BC373" s="227"/>
      <c r="BD373" s="227"/>
      <c r="BE373" s="227"/>
      <c r="BF373" s="227"/>
      <c r="BG373" s="227"/>
      <c r="BH373" s="227"/>
      <c r="BI373" s="227"/>
      <c r="BJ373" s="227"/>
      <c r="BK373" s="227"/>
      <c r="BL373" s="227"/>
      <c r="BM373" s="227"/>
      <c r="BN373" s="227"/>
      <c r="BO373" s="227"/>
      <c r="BP373" s="227"/>
      <c r="BQ373" s="227"/>
      <c r="BR373" s="227"/>
      <c r="BS373" s="227"/>
      <c r="BT373" s="227"/>
      <c r="BU373" s="227"/>
      <c r="BV373" s="227"/>
      <c r="BW373" s="227"/>
      <c r="BX373" s="227"/>
      <c r="BY373" s="227"/>
    </row>
    <row r="374" spans="41:77" ht="12.75">
      <c r="AO374"/>
      <c r="AS374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  <c r="BR374" s="227"/>
      <c r="BS374" s="227"/>
      <c r="BT374" s="227"/>
      <c r="BU374" s="227"/>
      <c r="BV374" s="227"/>
      <c r="BW374" s="227"/>
      <c r="BX374" s="227"/>
      <c r="BY374" s="227"/>
    </row>
    <row r="375" spans="41:77" ht="12.75">
      <c r="AO375"/>
      <c r="AS375"/>
      <c r="BC375" s="227"/>
      <c r="BD375" s="227"/>
      <c r="BE375" s="227"/>
      <c r="BF375" s="227"/>
      <c r="BG375" s="227"/>
      <c r="BH375" s="227"/>
      <c r="BI375" s="227"/>
      <c r="BJ375" s="227"/>
      <c r="BK375" s="227"/>
      <c r="BL375" s="227"/>
      <c r="BM375" s="227"/>
      <c r="BN375" s="227"/>
      <c r="BO375" s="227"/>
      <c r="BP375" s="227"/>
      <c r="BQ375" s="227"/>
      <c r="BR375" s="227"/>
      <c r="BS375" s="227"/>
      <c r="BT375" s="227"/>
      <c r="BU375" s="227"/>
      <c r="BV375" s="227"/>
      <c r="BW375" s="227"/>
      <c r="BX375" s="227"/>
      <c r="BY375" s="227"/>
    </row>
    <row r="376" spans="41:77" ht="12.75">
      <c r="AO376"/>
      <c r="AS376"/>
      <c r="BC376" s="227"/>
      <c r="BD376" s="227"/>
      <c r="BE376" s="227"/>
      <c r="BF376" s="227"/>
      <c r="BG376" s="227"/>
      <c r="BH376" s="227"/>
      <c r="BI376" s="227"/>
      <c r="BJ376" s="227"/>
      <c r="BK376" s="227"/>
      <c r="BL376" s="227"/>
      <c r="BM376" s="227"/>
      <c r="BN376" s="227"/>
      <c r="BO376" s="227"/>
      <c r="BP376" s="227"/>
      <c r="BQ376" s="227"/>
      <c r="BR376" s="227"/>
      <c r="BS376" s="227"/>
      <c r="BT376" s="227"/>
      <c r="BU376" s="227"/>
      <c r="BV376" s="227"/>
      <c r="BW376" s="227"/>
      <c r="BX376" s="227"/>
      <c r="BY376" s="227"/>
    </row>
    <row r="377" spans="41:77" ht="12.75">
      <c r="AO377"/>
      <c r="AS377"/>
      <c r="BC377" s="227"/>
      <c r="BD377" s="227"/>
      <c r="BE377" s="227"/>
      <c r="BF377" s="227"/>
      <c r="BG377" s="227"/>
      <c r="BH377" s="227"/>
      <c r="BI377" s="227"/>
      <c r="BJ377" s="227"/>
      <c r="BK377" s="227"/>
      <c r="BL377" s="227"/>
      <c r="BM377" s="227"/>
      <c r="BN377" s="227"/>
      <c r="BO377" s="227"/>
      <c r="BP377" s="227"/>
      <c r="BQ377" s="227"/>
      <c r="BR377" s="227"/>
      <c r="BS377" s="227"/>
      <c r="BT377" s="227"/>
      <c r="BU377" s="227"/>
      <c r="BV377" s="227"/>
      <c r="BW377" s="227"/>
      <c r="BX377" s="227"/>
      <c r="BY377" s="227"/>
    </row>
    <row r="378" spans="41:77" ht="12.75">
      <c r="AO378"/>
      <c r="AS378"/>
      <c r="BC378" s="227"/>
      <c r="BD378" s="227"/>
      <c r="BE378" s="227"/>
      <c r="BF378" s="227"/>
      <c r="BG378" s="227"/>
      <c r="BH378" s="227"/>
      <c r="BI378" s="227"/>
      <c r="BJ378" s="227"/>
      <c r="BK378" s="227"/>
      <c r="BL378" s="227"/>
      <c r="BM378" s="227"/>
      <c r="BN378" s="227"/>
      <c r="BO378" s="227"/>
      <c r="BP378" s="227"/>
      <c r="BQ378" s="227"/>
      <c r="BR378" s="227"/>
      <c r="BS378" s="227"/>
      <c r="BT378" s="227"/>
      <c r="BU378" s="227"/>
      <c r="BV378" s="227"/>
      <c r="BW378" s="227"/>
      <c r="BX378" s="227"/>
      <c r="BY378" s="227"/>
    </row>
    <row r="379" spans="41:77" ht="12.75">
      <c r="AO379"/>
      <c r="AS379"/>
      <c r="BC379" s="227"/>
      <c r="BD379" s="227"/>
      <c r="BE379" s="227"/>
      <c r="BF379" s="227"/>
      <c r="BG379" s="227"/>
      <c r="BH379" s="227"/>
      <c r="BI379" s="227"/>
      <c r="BJ379" s="227"/>
      <c r="BK379" s="227"/>
      <c r="BL379" s="227"/>
      <c r="BM379" s="227"/>
      <c r="BN379" s="227"/>
      <c r="BO379" s="227"/>
      <c r="BP379" s="227"/>
      <c r="BQ379" s="227"/>
      <c r="BR379" s="227"/>
      <c r="BS379" s="227"/>
      <c r="BT379" s="227"/>
      <c r="BU379" s="227"/>
      <c r="BV379" s="227"/>
      <c r="BW379" s="227"/>
      <c r="BX379" s="227"/>
      <c r="BY379" s="227"/>
    </row>
    <row r="380" spans="41:77" ht="12.75">
      <c r="AO380"/>
      <c r="AS380"/>
      <c r="BC380" s="227"/>
      <c r="BD380" s="227"/>
      <c r="BE380" s="227"/>
      <c r="BF380" s="227"/>
      <c r="BG380" s="227"/>
      <c r="BH380" s="227"/>
      <c r="BI380" s="227"/>
      <c r="BJ380" s="227"/>
      <c r="BK380" s="227"/>
      <c r="BL380" s="227"/>
      <c r="BM380" s="227"/>
      <c r="BN380" s="227"/>
      <c r="BO380" s="227"/>
      <c r="BP380" s="227"/>
      <c r="BQ380" s="227"/>
      <c r="BR380" s="227"/>
      <c r="BS380" s="227"/>
      <c r="BT380" s="227"/>
      <c r="BU380" s="227"/>
      <c r="BV380" s="227"/>
      <c r="BW380" s="227"/>
      <c r="BX380" s="227"/>
      <c r="BY380" s="227"/>
    </row>
    <row r="381" spans="41:77" ht="12.75">
      <c r="AO381"/>
      <c r="AS381"/>
      <c r="BC381" s="227"/>
      <c r="BD381" s="227"/>
      <c r="BE381" s="227"/>
      <c r="BF381" s="227"/>
      <c r="BG381" s="227"/>
      <c r="BH381" s="227"/>
      <c r="BI381" s="227"/>
      <c r="BJ381" s="227"/>
      <c r="BK381" s="227"/>
      <c r="BL381" s="227"/>
      <c r="BM381" s="227"/>
      <c r="BN381" s="227"/>
      <c r="BO381" s="227"/>
      <c r="BP381" s="227"/>
      <c r="BQ381" s="227"/>
      <c r="BR381" s="227"/>
      <c r="BS381" s="227"/>
      <c r="BT381" s="227"/>
      <c r="BU381" s="227"/>
      <c r="BV381" s="227"/>
      <c r="BW381" s="227"/>
      <c r="BX381" s="227"/>
      <c r="BY381" s="227"/>
    </row>
    <row r="382" spans="41:77" ht="12.75">
      <c r="AO382"/>
      <c r="AS382"/>
      <c r="BC382" s="227"/>
      <c r="BD382" s="227"/>
      <c r="BE382" s="227"/>
      <c r="BF382" s="227"/>
      <c r="BG382" s="227"/>
      <c r="BH382" s="227"/>
      <c r="BI382" s="227"/>
      <c r="BJ382" s="227"/>
      <c r="BK382" s="227"/>
      <c r="BL382" s="227"/>
      <c r="BM382" s="227"/>
      <c r="BN382" s="227"/>
      <c r="BO382" s="227"/>
      <c r="BP382" s="227"/>
      <c r="BQ382" s="227"/>
      <c r="BR382" s="227"/>
      <c r="BS382" s="227"/>
      <c r="BT382" s="227"/>
      <c r="BU382" s="227"/>
      <c r="BV382" s="227"/>
      <c r="BW382" s="227"/>
      <c r="BX382" s="227"/>
      <c r="BY382" s="227"/>
    </row>
    <row r="383" spans="41:77" ht="12.75">
      <c r="AO383"/>
      <c r="AS383"/>
      <c r="BC383" s="227"/>
      <c r="BD383" s="227"/>
      <c r="BE383" s="227"/>
      <c r="BF383" s="227"/>
      <c r="BG383" s="227"/>
      <c r="BH383" s="227"/>
      <c r="BI383" s="227"/>
      <c r="BJ383" s="227"/>
      <c r="BK383" s="227"/>
      <c r="BL383" s="227"/>
      <c r="BM383" s="227"/>
      <c r="BN383" s="227"/>
      <c r="BO383" s="227"/>
      <c r="BP383" s="227"/>
      <c r="BQ383" s="227"/>
      <c r="BR383" s="227"/>
      <c r="BS383" s="227"/>
      <c r="BT383" s="227"/>
      <c r="BU383" s="227"/>
      <c r="BV383" s="227"/>
      <c r="BW383" s="227"/>
      <c r="BX383" s="227"/>
      <c r="BY383" s="227"/>
    </row>
    <row r="384" spans="41:77" ht="12.75">
      <c r="AO384"/>
      <c r="AS384"/>
      <c r="BC384" s="227"/>
      <c r="BD384" s="227"/>
      <c r="BE384" s="227"/>
      <c r="BF384" s="227"/>
      <c r="BG384" s="227"/>
      <c r="BH384" s="227"/>
      <c r="BI384" s="227"/>
      <c r="BJ384" s="227"/>
      <c r="BK384" s="227"/>
      <c r="BL384" s="227"/>
      <c r="BM384" s="227"/>
      <c r="BN384" s="227"/>
      <c r="BO384" s="227"/>
      <c r="BP384" s="227"/>
      <c r="BQ384" s="227"/>
      <c r="BR384" s="227"/>
      <c r="BS384" s="227"/>
      <c r="BT384" s="227"/>
      <c r="BU384" s="227"/>
      <c r="BV384" s="227"/>
      <c r="BW384" s="227"/>
      <c r="BX384" s="227"/>
      <c r="BY384" s="227"/>
    </row>
    <row r="385" spans="41:77" ht="12.75">
      <c r="AO385"/>
      <c r="AS385"/>
      <c r="BC385" s="227"/>
      <c r="BD385" s="227"/>
      <c r="BE385" s="227"/>
      <c r="BF385" s="227"/>
      <c r="BG385" s="227"/>
      <c r="BH385" s="227"/>
      <c r="BI385" s="227"/>
      <c r="BJ385" s="227"/>
      <c r="BK385" s="227"/>
      <c r="BL385" s="227"/>
      <c r="BM385" s="227"/>
      <c r="BN385" s="227"/>
      <c r="BO385" s="227"/>
      <c r="BP385" s="227"/>
      <c r="BQ385" s="227"/>
      <c r="BR385" s="227"/>
      <c r="BS385" s="227"/>
      <c r="BT385" s="227"/>
      <c r="BU385" s="227"/>
      <c r="BV385" s="227"/>
      <c r="BW385" s="227"/>
      <c r="BX385" s="227"/>
      <c r="BY385" s="227"/>
    </row>
    <row r="386" spans="41:77" ht="12.75">
      <c r="AO386"/>
      <c r="AS386"/>
      <c r="BC386" s="227"/>
      <c r="BD386" s="227"/>
      <c r="BE386" s="227"/>
      <c r="BF386" s="227"/>
      <c r="BG386" s="227"/>
      <c r="BH386" s="227"/>
      <c r="BI386" s="227"/>
      <c r="BJ386" s="227"/>
      <c r="BK386" s="227"/>
      <c r="BL386" s="227"/>
      <c r="BM386" s="227"/>
      <c r="BN386" s="227"/>
      <c r="BO386" s="227"/>
      <c r="BP386" s="227"/>
      <c r="BQ386" s="227"/>
      <c r="BR386" s="227"/>
      <c r="BS386" s="227"/>
      <c r="BT386" s="227"/>
      <c r="BU386" s="227"/>
      <c r="BV386" s="227"/>
      <c r="BW386" s="227"/>
      <c r="BX386" s="227"/>
      <c r="BY386" s="227"/>
    </row>
    <row r="387" spans="41:77" ht="12.75">
      <c r="AO387"/>
      <c r="AS387"/>
      <c r="BC387" s="227"/>
      <c r="BD387" s="227"/>
      <c r="BE387" s="227"/>
      <c r="BF387" s="227"/>
      <c r="BG387" s="227"/>
      <c r="BH387" s="227"/>
      <c r="BI387" s="227"/>
      <c r="BJ387" s="227"/>
      <c r="BK387" s="227"/>
      <c r="BL387" s="227"/>
      <c r="BM387" s="227"/>
      <c r="BN387" s="227"/>
      <c r="BO387" s="227"/>
      <c r="BP387" s="227"/>
      <c r="BQ387" s="227"/>
      <c r="BR387" s="227"/>
      <c r="BS387" s="227"/>
      <c r="BT387" s="227"/>
      <c r="BU387" s="227"/>
      <c r="BV387" s="227"/>
      <c r="BW387" s="227"/>
      <c r="BX387" s="227"/>
      <c r="BY387" s="227"/>
    </row>
    <row r="388" spans="41:77" ht="12.75">
      <c r="AO388"/>
      <c r="AS388"/>
      <c r="BC388" s="227"/>
      <c r="BD388" s="227"/>
      <c r="BE388" s="227"/>
      <c r="BF388" s="227"/>
      <c r="BG388" s="227"/>
      <c r="BH388" s="227"/>
      <c r="BI388" s="227"/>
      <c r="BJ388" s="227"/>
      <c r="BK388" s="227"/>
      <c r="BL388" s="227"/>
      <c r="BM388" s="227"/>
      <c r="BN388" s="227"/>
      <c r="BO388" s="227"/>
      <c r="BP388" s="227"/>
      <c r="BQ388" s="227"/>
      <c r="BR388" s="227"/>
      <c r="BS388" s="227"/>
      <c r="BT388" s="227"/>
      <c r="BU388" s="227"/>
      <c r="BV388" s="227"/>
      <c r="BW388" s="227"/>
      <c r="BX388" s="227"/>
      <c r="BY388" s="227"/>
    </row>
    <row r="389" spans="41:77" ht="12.75">
      <c r="AO389"/>
      <c r="AS389"/>
      <c r="BC389" s="227"/>
      <c r="BD389" s="227"/>
      <c r="BE389" s="227"/>
      <c r="BF389" s="227"/>
      <c r="BG389" s="227"/>
      <c r="BH389" s="227"/>
      <c r="BI389" s="227"/>
      <c r="BJ389" s="227"/>
      <c r="BK389" s="227"/>
      <c r="BL389" s="227"/>
      <c r="BM389" s="227"/>
      <c r="BN389" s="227"/>
      <c r="BO389" s="227"/>
      <c r="BP389" s="227"/>
      <c r="BQ389" s="227"/>
      <c r="BR389" s="227"/>
      <c r="BS389" s="227"/>
      <c r="BT389" s="227"/>
      <c r="BU389" s="227"/>
      <c r="BV389" s="227"/>
      <c r="BW389" s="227"/>
      <c r="BX389" s="227"/>
      <c r="BY389" s="227"/>
    </row>
    <row r="390" spans="41:77" ht="12.75">
      <c r="AO390"/>
      <c r="AS390"/>
      <c r="BC390" s="227"/>
      <c r="BD390" s="227"/>
      <c r="BE390" s="227"/>
      <c r="BF390" s="227"/>
      <c r="BG390" s="227"/>
      <c r="BH390" s="227"/>
      <c r="BI390" s="227"/>
      <c r="BJ390" s="227"/>
      <c r="BK390" s="227"/>
      <c r="BL390" s="227"/>
      <c r="BM390" s="227"/>
      <c r="BN390" s="227"/>
      <c r="BO390" s="227"/>
      <c r="BP390" s="227"/>
      <c r="BQ390" s="227"/>
      <c r="BR390" s="227"/>
      <c r="BS390" s="227"/>
      <c r="BT390" s="227"/>
      <c r="BU390" s="227"/>
      <c r="BV390" s="227"/>
      <c r="BW390" s="227"/>
      <c r="BX390" s="227"/>
      <c r="BY390" s="227"/>
    </row>
    <row r="391" spans="41:77" ht="12.75">
      <c r="AO391"/>
      <c r="AS391"/>
      <c r="BC391" s="227"/>
      <c r="BD391" s="227"/>
      <c r="BE391" s="227"/>
      <c r="BF391" s="227"/>
      <c r="BG391" s="227"/>
      <c r="BH391" s="227"/>
      <c r="BI391" s="227"/>
      <c r="BJ391" s="227"/>
      <c r="BK391" s="227"/>
      <c r="BL391" s="227"/>
      <c r="BM391" s="227"/>
      <c r="BN391" s="227"/>
      <c r="BO391" s="227"/>
      <c r="BP391" s="227"/>
      <c r="BQ391" s="227"/>
      <c r="BR391" s="227"/>
      <c r="BS391" s="227"/>
      <c r="BT391" s="227"/>
      <c r="BU391" s="227"/>
      <c r="BV391" s="227"/>
      <c r="BW391" s="227"/>
      <c r="BX391" s="227"/>
      <c r="BY391" s="227"/>
    </row>
    <row r="392" spans="41:77" ht="12.75">
      <c r="AO392"/>
      <c r="AS392"/>
      <c r="BC392" s="227"/>
      <c r="BD392" s="227"/>
      <c r="BE392" s="227"/>
      <c r="BF392" s="227"/>
      <c r="BG392" s="227"/>
      <c r="BH392" s="227"/>
      <c r="BI392" s="227"/>
      <c r="BJ392" s="227"/>
      <c r="BK392" s="227"/>
      <c r="BL392" s="227"/>
      <c r="BM392" s="227"/>
      <c r="BN392" s="227"/>
      <c r="BO392" s="227"/>
      <c r="BP392" s="227"/>
      <c r="BQ392" s="227"/>
      <c r="BR392" s="227"/>
      <c r="BS392" s="227"/>
      <c r="BT392" s="227"/>
      <c r="BU392" s="227"/>
      <c r="BV392" s="227"/>
      <c r="BW392" s="227"/>
      <c r="BX392" s="227"/>
      <c r="BY392" s="227"/>
    </row>
    <row r="393" spans="41:77" ht="12.75">
      <c r="AO393"/>
      <c r="AS393"/>
      <c r="BC393" s="227"/>
      <c r="BD393" s="227"/>
      <c r="BE393" s="227"/>
      <c r="BF393" s="227"/>
      <c r="BG393" s="227"/>
      <c r="BH393" s="227"/>
      <c r="BI393" s="227"/>
      <c r="BJ393" s="227"/>
      <c r="BK393" s="227"/>
      <c r="BL393" s="227"/>
      <c r="BM393" s="227"/>
      <c r="BN393" s="227"/>
      <c r="BO393" s="227"/>
      <c r="BP393" s="227"/>
      <c r="BQ393" s="227"/>
      <c r="BR393" s="227"/>
      <c r="BS393" s="227"/>
      <c r="BT393" s="227"/>
      <c r="BU393" s="227"/>
      <c r="BV393" s="227"/>
      <c r="BW393" s="227"/>
      <c r="BX393" s="227"/>
      <c r="BY393" s="227"/>
    </row>
    <row r="394" spans="41:77" ht="12.75">
      <c r="AO394"/>
      <c r="AS394"/>
      <c r="BC394" s="227"/>
      <c r="BD394" s="227"/>
      <c r="BE394" s="227"/>
      <c r="BF394" s="227"/>
      <c r="BG394" s="227"/>
      <c r="BH394" s="227"/>
      <c r="BI394" s="227"/>
      <c r="BJ394" s="227"/>
      <c r="BK394" s="227"/>
      <c r="BL394" s="227"/>
      <c r="BM394" s="227"/>
      <c r="BN394" s="227"/>
      <c r="BO394" s="227"/>
      <c r="BP394" s="227"/>
      <c r="BQ394" s="227"/>
      <c r="BR394" s="227"/>
      <c r="BS394" s="227"/>
      <c r="BT394" s="227"/>
      <c r="BU394" s="227"/>
      <c r="BV394" s="227"/>
      <c r="BW394" s="227"/>
      <c r="BX394" s="227"/>
      <c r="BY394" s="227"/>
    </row>
    <row r="395" spans="41:77" ht="12.75">
      <c r="AO395"/>
      <c r="AS395"/>
      <c r="BC395" s="227"/>
      <c r="BD395" s="227"/>
      <c r="BE395" s="227"/>
      <c r="BF395" s="227"/>
      <c r="BG395" s="227"/>
      <c r="BH395" s="227"/>
      <c r="BI395" s="227"/>
      <c r="BJ395" s="227"/>
      <c r="BK395" s="227"/>
      <c r="BL395" s="227"/>
      <c r="BM395" s="227"/>
      <c r="BN395" s="227"/>
      <c r="BO395" s="227"/>
      <c r="BP395" s="227"/>
      <c r="BQ395" s="227"/>
      <c r="BR395" s="227"/>
      <c r="BS395" s="227"/>
      <c r="BT395" s="227"/>
      <c r="BU395" s="227"/>
      <c r="BV395" s="227"/>
      <c r="BW395" s="227"/>
      <c r="BX395" s="227"/>
      <c r="BY395" s="227"/>
    </row>
    <row r="396" spans="41:77" ht="12.75">
      <c r="AO396"/>
      <c r="AS396"/>
      <c r="BC396" s="227"/>
      <c r="BD396" s="227"/>
      <c r="BE396" s="227"/>
      <c r="BF396" s="227"/>
      <c r="BG396" s="227"/>
      <c r="BH396" s="227"/>
      <c r="BI396" s="227"/>
      <c r="BJ396" s="227"/>
      <c r="BK396" s="227"/>
      <c r="BL396" s="227"/>
      <c r="BM396" s="227"/>
      <c r="BN396" s="227"/>
      <c r="BO396" s="227"/>
      <c r="BP396" s="227"/>
      <c r="BQ396" s="227"/>
      <c r="BR396" s="227"/>
      <c r="BS396" s="227"/>
      <c r="BT396" s="227"/>
      <c r="BU396" s="227"/>
      <c r="BV396" s="227"/>
      <c r="BW396" s="227"/>
      <c r="BX396" s="227"/>
      <c r="BY396" s="227"/>
    </row>
    <row r="397" spans="41:77" ht="12.75">
      <c r="AO397"/>
      <c r="AS397"/>
      <c r="BC397" s="227"/>
      <c r="BD397" s="227"/>
      <c r="BE397" s="227"/>
      <c r="BF397" s="227"/>
      <c r="BG397" s="227"/>
      <c r="BH397" s="227"/>
      <c r="BI397" s="227"/>
      <c r="BJ397" s="227"/>
      <c r="BK397" s="227"/>
      <c r="BL397" s="227"/>
      <c r="BM397" s="227"/>
      <c r="BN397" s="227"/>
      <c r="BO397" s="227"/>
      <c r="BP397" s="227"/>
      <c r="BQ397" s="227"/>
      <c r="BR397" s="227"/>
      <c r="BS397" s="227"/>
      <c r="BT397" s="227"/>
      <c r="BU397" s="227"/>
      <c r="BV397" s="227"/>
      <c r="BW397" s="227"/>
      <c r="BX397" s="227"/>
      <c r="BY397" s="227"/>
    </row>
    <row r="398" spans="41:77" ht="12.75">
      <c r="AO398"/>
      <c r="AS398"/>
      <c r="BC398" s="227"/>
      <c r="BD398" s="227"/>
      <c r="BE398" s="227"/>
      <c r="BF398" s="227"/>
      <c r="BG398" s="227"/>
      <c r="BH398" s="227"/>
      <c r="BI398" s="227"/>
      <c r="BJ398" s="227"/>
      <c r="BK398" s="227"/>
      <c r="BL398" s="227"/>
      <c r="BM398" s="227"/>
      <c r="BN398" s="227"/>
      <c r="BO398" s="227"/>
      <c r="BP398" s="227"/>
      <c r="BQ398" s="227"/>
      <c r="BR398" s="227"/>
      <c r="BS398" s="227"/>
      <c r="BT398" s="227"/>
      <c r="BU398" s="227"/>
      <c r="BV398" s="227"/>
      <c r="BW398" s="227"/>
      <c r="BX398" s="227"/>
      <c r="BY398" s="227"/>
    </row>
    <row r="399" spans="41:77" ht="12.75">
      <c r="AO399"/>
      <c r="AS399"/>
      <c r="BC399" s="227"/>
      <c r="BD399" s="227"/>
      <c r="BE399" s="227"/>
      <c r="BF399" s="227"/>
      <c r="BG399" s="227"/>
      <c r="BH399" s="227"/>
      <c r="BI399" s="227"/>
      <c r="BJ399" s="227"/>
      <c r="BK399" s="227"/>
      <c r="BL399" s="227"/>
      <c r="BM399" s="227"/>
      <c r="BN399" s="227"/>
      <c r="BO399" s="227"/>
      <c r="BP399" s="227"/>
      <c r="BQ399" s="227"/>
      <c r="BR399" s="227"/>
      <c r="BS399" s="227"/>
      <c r="BT399" s="227"/>
      <c r="BU399" s="227"/>
      <c r="BV399" s="227"/>
      <c r="BW399" s="227"/>
      <c r="BX399" s="227"/>
      <c r="BY399" s="227"/>
    </row>
    <row r="400" spans="41:77" ht="12.75">
      <c r="AO400"/>
      <c r="AS400"/>
      <c r="BC400" s="227"/>
      <c r="BD400" s="227"/>
      <c r="BE400" s="227"/>
      <c r="BF400" s="227"/>
      <c r="BG400" s="227"/>
      <c r="BH400" s="227"/>
      <c r="BI400" s="227"/>
      <c r="BJ400" s="227"/>
      <c r="BK400" s="227"/>
      <c r="BL400" s="227"/>
      <c r="BM400" s="227"/>
      <c r="BN400" s="227"/>
      <c r="BO400" s="227"/>
      <c r="BP400" s="227"/>
      <c r="BQ400" s="227"/>
      <c r="BR400" s="227"/>
      <c r="BS400" s="227"/>
      <c r="BT400" s="227"/>
      <c r="BU400" s="227"/>
      <c r="BV400" s="227"/>
      <c r="BW400" s="227"/>
      <c r="BX400" s="227"/>
      <c r="BY400" s="227"/>
    </row>
    <row r="401" spans="41:77" ht="12.75">
      <c r="AO401"/>
      <c r="AS401"/>
      <c r="BC401" s="227"/>
      <c r="BD401" s="227"/>
      <c r="BE401" s="227"/>
      <c r="BF401" s="227"/>
      <c r="BG401" s="227"/>
      <c r="BH401" s="227"/>
      <c r="BI401" s="227"/>
      <c r="BJ401" s="227"/>
      <c r="BK401" s="227"/>
      <c r="BL401" s="227"/>
      <c r="BM401" s="227"/>
      <c r="BN401" s="227"/>
      <c r="BO401" s="227"/>
      <c r="BP401" s="227"/>
      <c r="BQ401" s="227"/>
      <c r="BR401" s="227"/>
      <c r="BS401" s="227"/>
      <c r="BT401" s="227"/>
      <c r="BU401" s="227"/>
      <c r="BV401" s="227"/>
      <c r="BW401" s="227"/>
      <c r="BX401" s="227"/>
      <c r="BY401" s="227"/>
    </row>
    <row r="402" spans="41:77" ht="12.75">
      <c r="AO402"/>
      <c r="AS402"/>
      <c r="BC402" s="227"/>
      <c r="BD402" s="227"/>
      <c r="BE402" s="227"/>
      <c r="BF402" s="227"/>
      <c r="BG402" s="227"/>
      <c r="BH402" s="227"/>
      <c r="BI402" s="227"/>
      <c r="BJ402" s="227"/>
      <c r="BK402" s="227"/>
      <c r="BL402" s="227"/>
      <c r="BM402" s="227"/>
      <c r="BN402" s="227"/>
      <c r="BO402" s="227"/>
      <c r="BP402" s="227"/>
      <c r="BQ402" s="227"/>
      <c r="BR402" s="227"/>
      <c r="BS402" s="227"/>
      <c r="BT402" s="227"/>
      <c r="BU402" s="227"/>
      <c r="BV402" s="227"/>
      <c r="BW402" s="227"/>
      <c r="BX402" s="227"/>
      <c r="BY402" s="227"/>
    </row>
    <row r="403" spans="41:77" ht="12.75">
      <c r="AO403"/>
      <c r="AS403"/>
      <c r="BC403" s="227"/>
      <c r="BD403" s="227"/>
      <c r="BE403" s="227"/>
      <c r="BF403" s="227"/>
      <c r="BG403" s="227"/>
      <c r="BH403" s="227"/>
      <c r="BI403" s="227"/>
      <c r="BJ403" s="227"/>
      <c r="BK403" s="227"/>
      <c r="BL403" s="227"/>
      <c r="BM403" s="227"/>
      <c r="BN403" s="227"/>
      <c r="BO403" s="227"/>
      <c r="BP403" s="227"/>
      <c r="BQ403" s="227"/>
      <c r="BR403" s="227"/>
      <c r="BS403" s="227"/>
      <c r="BT403" s="227"/>
      <c r="BU403" s="227"/>
      <c r="BV403" s="227"/>
      <c r="BW403" s="227"/>
      <c r="BX403" s="227"/>
      <c r="BY403" s="227"/>
    </row>
    <row r="404" spans="41:77" ht="12.75">
      <c r="AO404"/>
      <c r="AS404"/>
      <c r="BC404" s="227"/>
      <c r="BD404" s="227"/>
      <c r="BE404" s="227"/>
      <c r="BF404" s="227"/>
      <c r="BG404" s="227"/>
      <c r="BH404" s="227"/>
      <c r="BI404" s="227"/>
      <c r="BJ404" s="227"/>
      <c r="BK404" s="227"/>
      <c r="BL404" s="227"/>
      <c r="BM404" s="227"/>
      <c r="BN404" s="227"/>
      <c r="BO404" s="227"/>
      <c r="BP404" s="227"/>
      <c r="BQ404" s="227"/>
      <c r="BR404" s="227"/>
      <c r="BS404" s="227"/>
      <c r="BT404" s="227"/>
      <c r="BU404" s="227"/>
      <c r="BV404" s="227"/>
      <c r="BW404" s="227"/>
      <c r="BX404" s="227"/>
      <c r="BY404" s="227"/>
    </row>
    <row r="405" spans="41:77" ht="12.75">
      <c r="AO405"/>
      <c r="AS405"/>
      <c r="BC405" s="227"/>
      <c r="BD405" s="227"/>
      <c r="BE405" s="227"/>
      <c r="BF405" s="227"/>
      <c r="BG405" s="227"/>
      <c r="BH405" s="227"/>
      <c r="BI405" s="227"/>
      <c r="BJ405" s="227"/>
      <c r="BK405" s="227"/>
      <c r="BL405" s="227"/>
      <c r="BM405" s="227"/>
      <c r="BN405" s="227"/>
      <c r="BO405" s="227"/>
      <c r="BP405" s="227"/>
      <c r="BQ405" s="227"/>
      <c r="BR405" s="227"/>
      <c r="BS405" s="227"/>
      <c r="BT405" s="227"/>
      <c r="BU405" s="227"/>
      <c r="BV405" s="227"/>
      <c r="BW405" s="227"/>
      <c r="BX405" s="227"/>
      <c r="BY405" s="227"/>
    </row>
    <row r="406" spans="41:77" ht="12.75">
      <c r="AO406"/>
      <c r="AS406"/>
      <c r="BC406" s="227"/>
      <c r="BD406" s="227"/>
      <c r="BE406" s="227"/>
      <c r="BF406" s="227"/>
      <c r="BG406" s="227"/>
      <c r="BH406" s="227"/>
      <c r="BI406" s="227"/>
      <c r="BJ406" s="227"/>
      <c r="BK406" s="227"/>
      <c r="BL406" s="227"/>
      <c r="BM406" s="227"/>
      <c r="BN406" s="227"/>
      <c r="BO406" s="227"/>
      <c r="BP406" s="227"/>
      <c r="BQ406" s="227"/>
      <c r="BR406" s="227"/>
      <c r="BS406" s="227"/>
      <c r="BT406" s="227"/>
      <c r="BU406" s="227"/>
      <c r="BV406" s="227"/>
      <c r="BW406" s="227"/>
      <c r="BX406" s="227"/>
      <c r="BY406" s="227"/>
    </row>
    <row r="407" spans="41:77" ht="12.75">
      <c r="AO407"/>
      <c r="AS407"/>
      <c r="BC407" s="227"/>
      <c r="BD407" s="227"/>
      <c r="BE407" s="227"/>
      <c r="BF407" s="227"/>
      <c r="BG407" s="227"/>
      <c r="BH407" s="227"/>
      <c r="BI407" s="227"/>
      <c r="BJ407" s="227"/>
      <c r="BK407" s="227"/>
      <c r="BL407" s="227"/>
      <c r="BM407" s="227"/>
      <c r="BN407" s="227"/>
      <c r="BO407" s="227"/>
      <c r="BP407" s="227"/>
      <c r="BQ407" s="227"/>
      <c r="BR407" s="227"/>
      <c r="BS407" s="227"/>
      <c r="BT407" s="227"/>
      <c r="BU407" s="227"/>
      <c r="BV407" s="227"/>
      <c r="BW407" s="227"/>
      <c r="BX407" s="227"/>
      <c r="BY407" s="227"/>
    </row>
    <row r="408" spans="41:77" ht="12.75">
      <c r="AO408"/>
      <c r="AS408"/>
      <c r="BC408" s="227"/>
      <c r="BD408" s="227"/>
      <c r="BE408" s="227"/>
      <c r="BF408" s="227"/>
      <c r="BG408" s="227"/>
      <c r="BH408" s="227"/>
      <c r="BI408" s="227"/>
      <c r="BJ408" s="227"/>
      <c r="BK408" s="227"/>
      <c r="BL408" s="227"/>
      <c r="BM408" s="227"/>
      <c r="BN408" s="227"/>
      <c r="BO408" s="227"/>
      <c r="BP408" s="227"/>
      <c r="BQ408" s="227"/>
      <c r="BR408" s="227"/>
      <c r="BS408" s="227"/>
      <c r="BT408" s="227"/>
      <c r="BU408" s="227"/>
      <c r="BV408" s="227"/>
      <c r="BW408" s="227"/>
      <c r="BX408" s="227"/>
      <c r="BY408" s="227"/>
    </row>
    <row r="409" spans="41:77" ht="12.75">
      <c r="AO409"/>
      <c r="AS409"/>
      <c r="BC409" s="227"/>
      <c r="BD409" s="227"/>
      <c r="BE409" s="227"/>
      <c r="BF409" s="227"/>
      <c r="BG409" s="227"/>
      <c r="BH409" s="227"/>
      <c r="BI409" s="227"/>
      <c r="BJ409" s="227"/>
      <c r="BK409" s="227"/>
      <c r="BL409" s="227"/>
      <c r="BM409" s="227"/>
      <c r="BN409" s="227"/>
      <c r="BO409" s="227"/>
      <c r="BP409" s="227"/>
      <c r="BQ409" s="227"/>
      <c r="BR409" s="227"/>
      <c r="BS409" s="227"/>
      <c r="BT409" s="227"/>
      <c r="BU409" s="227"/>
      <c r="BV409" s="227"/>
      <c r="BW409" s="227"/>
      <c r="BX409" s="227"/>
      <c r="BY409" s="227"/>
    </row>
    <row r="410" spans="41:77" ht="12.75">
      <c r="AO410"/>
      <c r="AS410"/>
      <c r="BC410" s="227"/>
      <c r="BD410" s="227"/>
      <c r="BE410" s="227"/>
      <c r="BF410" s="227"/>
      <c r="BG410" s="227"/>
      <c r="BH410" s="227"/>
      <c r="BI410" s="227"/>
      <c r="BJ410" s="227"/>
      <c r="BK410" s="227"/>
      <c r="BL410" s="227"/>
      <c r="BM410" s="227"/>
      <c r="BN410" s="227"/>
      <c r="BO410" s="227"/>
      <c r="BP410" s="227"/>
      <c r="BQ410" s="227"/>
      <c r="BR410" s="227"/>
      <c r="BS410" s="227"/>
      <c r="BT410" s="227"/>
      <c r="BU410" s="227"/>
      <c r="BV410" s="227"/>
      <c r="BW410" s="227"/>
      <c r="BX410" s="227"/>
      <c r="BY410" s="227"/>
    </row>
    <row r="411" spans="41:77" ht="12.75">
      <c r="AO411"/>
      <c r="AS411"/>
      <c r="BC411" s="227"/>
      <c r="BD411" s="227"/>
      <c r="BE411" s="227"/>
      <c r="BF411" s="227"/>
      <c r="BG411" s="227"/>
      <c r="BH411" s="227"/>
      <c r="BI411" s="227"/>
      <c r="BJ411" s="227"/>
      <c r="BK411" s="227"/>
      <c r="BL411" s="227"/>
      <c r="BM411" s="227"/>
      <c r="BN411" s="227"/>
      <c r="BO411" s="227"/>
      <c r="BP411" s="227"/>
      <c r="BQ411" s="227"/>
      <c r="BR411" s="227"/>
      <c r="BS411" s="227"/>
      <c r="BT411" s="227"/>
      <c r="BU411" s="227"/>
      <c r="BV411" s="227"/>
      <c r="BW411" s="227"/>
      <c r="BX411" s="227"/>
      <c r="BY411" s="227"/>
    </row>
    <row r="412" spans="41:77" ht="12.75">
      <c r="AO412"/>
      <c r="AS412"/>
      <c r="BC412" s="227"/>
      <c r="BD412" s="227"/>
      <c r="BE412" s="227"/>
      <c r="BF412" s="227"/>
      <c r="BG412" s="227"/>
      <c r="BH412" s="227"/>
      <c r="BI412" s="227"/>
      <c r="BJ412" s="227"/>
      <c r="BK412" s="227"/>
      <c r="BL412" s="227"/>
      <c r="BM412" s="227"/>
      <c r="BN412" s="227"/>
      <c r="BO412" s="227"/>
      <c r="BP412" s="227"/>
      <c r="BQ412" s="227"/>
      <c r="BR412" s="227"/>
      <c r="BS412" s="227"/>
      <c r="BT412" s="227"/>
      <c r="BU412" s="227"/>
      <c r="BV412" s="227"/>
      <c r="BW412" s="227"/>
      <c r="BX412" s="227"/>
      <c r="BY412" s="227"/>
    </row>
    <row r="413" spans="41:77" ht="12.75">
      <c r="AO413"/>
      <c r="AS413"/>
      <c r="BC413" s="227"/>
      <c r="BD413" s="227"/>
      <c r="BE413" s="227"/>
      <c r="BF413" s="227"/>
      <c r="BG413" s="227"/>
      <c r="BH413" s="227"/>
      <c r="BI413" s="227"/>
      <c r="BJ413" s="227"/>
      <c r="BK413" s="227"/>
      <c r="BL413" s="227"/>
      <c r="BM413" s="227"/>
      <c r="BN413" s="227"/>
      <c r="BO413" s="227"/>
      <c r="BP413" s="227"/>
      <c r="BQ413" s="227"/>
      <c r="BR413" s="227"/>
      <c r="BS413" s="227"/>
      <c r="BT413" s="227"/>
      <c r="BU413" s="227"/>
      <c r="BV413" s="227"/>
      <c r="BW413" s="227"/>
      <c r="BX413" s="227"/>
      <c r="BY413" s="227"/>
    </row>
    <row r="414" spans="41:77" ht="12.75">
      <c r="AO414"/>
      <c r="AS414"/>
      <c r="BC414" s="227"/>
      <c r="BD414" s="227"/>
      <c r="BE414" s="227"/>
      <c r="BF414" s="227"/>
      <c r="BG414" s="227"/>
      <c r="BH414" s="227"/>
      <c r="BI414" s="227"/>
      <c r="BJ414" s="227"/>
      <c r="BK414" s="227"/>
      <c r="BL414" s="227"/>
      <c r="BM414" s="227"/>
      <c r="BN414" s="227"/>
      <c r="BO414" s="227"/>
      <c r="BP414" s="227"/>
      <c r="BQ414" s="227"/>
      <c r="BR414" s="227"/>
      <c r="BS414" s="227"/>
      <c r="BT414" s="227"/>
      <c r="BU414" s="227"/>
      <c r="BV414" s="227"/>
      <c r="BW414" s="227"/>
      <c r="BX414" s="227"/>
      <c r="BY414" s="227"/>
    </row>
    <row r="415" spans="41:77" ht="12.75">
      <c r="AO415"/>
      <c r="AS415"/>
      <c r="BC415" s="227"/>
      <c r="BD415" s="227"/>
      <c r="BE415" s="227"/>
      <c r="BF415" s="227"/>
      <c r="BG415" s="227"/>
      <c r="BH415" s="227"/>
      <c r="BI415" s="227"/>
      <c r="BJ415" s="227"/>
      <c r="BK415" s="227"/>
      <c r="BL415" s="227"/>
      <c r="BM415" s="227"/>
      <c r="BN415" s="227"/>
      <c r="BO415" s="227"/>
      <c r="BP415" s="227"/>
      <c r="BQ415" s="227"/>
      <c r="BR415" s="227"/>
      <c r="BS415" s="227"/>
      <c r="BT415" s="227"/>
      <c r="BU415" s="227"/>
      <c r="BV415" s="227"/>
      <c r="BW415" s="227"/>
      <c r="BX415" s="227"/>
      <c r="BY415" s="227"/>
    </row>
    <row r="416" spans="41:77" ht="12.75">
      <c r="AO416"/>
      <c r="AS416"/>
      <c r="BC416" s="227"/>
      <c r="BD416" s="227"/>
      <c r="BE416" s="227"/>
      <c r="BF416" s="227"/>
      <c r="BG416" s="227"/>
      <c r="BH416" s="227"/>
      <c r="BI416" s="227"/>
      <c r="BJ416" s="227"/>
      <c r="BK416" s="227"/>
      <c r="BL416" s="227"/>
      <c r="BM416" s="227"/>
      <c r="BN416" s="227"/>
      <c r="BO416" s="227"/>
      <c r="BP416" s="227"/>
      <c r="BQ416" s="227"/>
      <c r="BR416" s="227"/>
      <c r="BS416" s="227"/>
      <c r="BT416" s="227"/>
      <c r="BU416" s="227"/>
      <c r="BV416" s="227"/>
      <c r="BW416" s="227"/>
      <c r="BX416" s="227"/>
      <c r="BY416" s="227"/>
    </row>
    <row r="417" spans="41:77" ht="12.75">
      <c r="AO417"/>
      <c r="AS417"/>
      <c r="BC417" s="227"/>
      <c r="BD417" s="227"/>
      <c r="BE417" s="227"/>
      <c r="BF417" s="227"/>
      <c r="BG417" s="227"/>
      <c r="BH417" s="227"/>
      <c r="BI417" s="227"/>
      <c r="BJ417" s="227"/>
      <c r="BK417" s="227"/>
      <c r="BL417" s="227"/>
      <c r="BM417" s="227"/>
      <c r="BN417" s="227"/>
      <c r="BO417" s="227"/>
      <c r="BP417" s="227"/>
      <c r="BQ417" s="227"/>
      <c r="BR417" s="227"/>
      <c r="BS417" s="227"/>
      <c r="BT417" s="227"/>
      <c r="BU417" s="227"/>
      <c r="BV417" s="227"/>
      <c r="BW417" s="227"/>
      <c r="BX417" s="227"/>
      <c r="BY417" s="227"/>
    </row>
    <row r="418" spans="41:77" ht="12.75">
      <c r="AO418"/>
      <c r="AS418"/>
      <c r="BC418" s="227"/>
      <c r="BD418" s="227"/>
      <c r="BE418" s="227"/>
      <c r="BF418" s="227"/>
      <c r="BG418" s="227"/>
      <c r="BH418" s="227"/>
      <c r="BI418" s="227"/>
      <c r="BJ418" s="227"/>
      <c r="BK418" s="227"/>
      <c r="BL418" s="227"/>
      <c r="BM418" s="227"/>
      <c r="BN418" s="227"/>
      <c r="BO418" s="227"/>
      <c r="BP418" s="227"/>
      <c r="BQ418" s="227"/>
      <c r="BR418" s="227"/>
      <c r="BS418" s="227"/>
      <c r="BT418" s="227"/>
      <c r="BU418" s="227"/>
      <c r="BV418" s="227"/>
      <c r="BW418" s="227"/>
      <c r="BX418" s="227"/>
      <c r="BY418" s="227"/>
    </row>
    <row r="419" spans="41:77" ht="12.75">
      <c r="AO419"/>
      <c r="AS419"/>
      <c r="BC419" s="227"/>
      <c r="BD419" s="227"/>
      <c r="BE419" s="227"/>
      <c r="BF419" s="227"/>
      <c r="BG419" s="227"/>
      <c r="BH419" s="227"/>
      <c r="BI419" s="227"/>
      <c r="BJ419" s="227"/>
      <c r="BK419" s="227"/>
      <c r="BL419" s="227"/>
      <c r="BM419" s="227"/>
      <c r="BN419" s="227"/>
      <c r="BO419" s="227"/>
      <c r="BP419" s="227"/>
      <c r="BQ419" s="227"/>
      <c r="BR419" s="227"/>
      <c r="BS419" s="227"/>
      <c r="BT419" s="227"/>
      <c r="BU419" s="227"/>
      <c r="BV419" s="227"/>
      <c r="BW419" s="227"/>
      <c r="BX419" s="227"/>
      <c r="BY419" s="227"/>
    </row>
    <row r="420" spans="41:77" ht="12.75">
      <c r="AO420"/>
      <c r="AS420"/>
      <c r="BC420" s="227"/>
      <c r="BD420" s="227"/>
      <c r="BE420" s="227"/>
      <c r="BF420" s="227"/>
      <c r="BG420" s="227"/>
      <c r="BH420" s="227"/>
      <c r="BI420" s="227"/>
      <c r="BJ420" s="227"/>
      <c r="BK420" s="227"/>
      <c r="BL420" s="227"/>
      <c r="BM420" s="227"/>
      <c r="BN420" s="227"/>
      <c r="BO420" s="227"/>
      <c r="BP420" s="227"/>
      <c r="BQ420" s="227"/>
      <c r="BR420" s="227"/>
      <c r="BS420" s="227"/>
      <c r="BT420" s="227"/>
      <c r="BU420" s="227"/>
      <c r="BV420" s="227"/>
      <c r="BW420" s="227"/>
      <c r="BX420" s="227"/>
      <c r="BY420" s="227"/>
    </row>
    <row r="421" spans="41:77" ht="12.75">
      <c r="AO421"/>
      <c r="AS421"/>
      <c r="BC421" s="227"/>
      <c r="BD421" s="227"/>
      <c r="BE421" s="227"/>
      <c r="BF421" s="227"/>
      <c r="BG421" s="227"/>
      <c r="BH421" s="227"/>
      <c r="BI421" s="227"/>
      <c r="BJ421" s="227"/>
      <c r="BK421" s="227"/>
      <c r="BL421" s="227"/>
      <c r="BM421" s="227"/>
      <c r="BN421" s="227"/>
      <c r="BO421" s="227"/>
      <c r="BP421" s="227"/>
      <c r="BQ421" s="227"/>
      <c r="BR421" s="227"/>
      <c r="BS421" s="227"/>
      <c r="BT421" s="227"/>
      <c r="BU421" s="227"/>
      <c r="BV421" s="227"/>
      <c r="BW421" s="227"/>
      <c r="BX421" s="227"/>
      <c r="BY421" s="227"/>
    </row>
    <row r="422" spans="41:77" ht="12.75">
      <c r="AO422"/>
      <c r="AS422"/>
      <c r="BC422" s="227"/>
      <c r="BD422" s="227"/>
      <c r="BE422" s="227"/>
      <c r="BF422" s="227"/>
      <c r="BG422" s="227"/>
      <c r="BH422" s="227"/>
      <c r="BI422" s="227"/>
      <c r="BJ422" s="227"/>
      <c r="BK422" s="227"/>
      <c r="BL422" s="227"/>
      <c r="BM422" s="227"/>
      <c r="BN422" s="227"/>
      <c r="BO422" s="227"/>
      <c r="BP422" s="227"/>
      <c r="BQ422" s="227"/>
      <c r="BR422" s="227"/>
      <c r="BS422" s="227"/>
      <c r="BT422" s="227"/>
      <c r="BU422" s="227"/>
      <c r="BV422" s="227"/>
      <c r="BW422" s="227"/>
      <c r="BX422" s="227"/>
      <c r="BY422" s="227"/>
    </row>
    <row r="423" spans="41:77" ht="12.75">
      <c r="AO423"/>
      <c r="AS423"/>
      <c r="BC423" s="227"/>
      <c r="BD423" s="227"/>
      <c r="BE423" s="227"/>
      <c r="BF423" s="227"/>
      <c r="BG423" s="227"/>
      <c r="BH423" s="227"/>
      <c r="BI423" s="227"/>
      <c r="BJ423" s="227"/>
      <c r="BK423" s="227"/>
      <c r="BL423" s="227"/>
      <c r="BM423" s="227"/>
      <c r="BN423" s="227"/>
      <c r="BO423" s="227"/>
      <c r="BP423" s="227"/>
      <c r="BQ423" s="227"/>
      <c r="BR423" s="227"/>
      <c r="BS423" s="227"/>
      <c r="BT423" s="227"/>
      <c r="BU423" s="227"/>
      <c r="BV423" s="227"/>
      <c r="BW423" s="227"/>
      <c r="BX423" s="227"/>
      <c r="BY423" s="227"/>
    </row>
    <row r="424" spans="41:77" ht="12.75">
      <c r="AO424"/>
      <c r="AS424"/>
      <c r="BC424" s="227"/>
      <c r="BD424" s="227"/>
      <c r="BE424" s="227"/>
      <c r="BF424" s="227"/>
      <c r="BG424" s="227"/>
      <c r="BH424" s="227"/>
      <c r="BI424" s="227"/>
      <c r="BJ424" s="227"/>
      <c r="BK424" s="227"/>
      <c r="BL424" s="227"/>
      <c r="BM424" s="227"/>
      <c r="BN424" s="227"/>
      <c r="BO424" s="227"/>
      <c r="BP424" s="227"/>
      <c r="BQ424" s="227"/>
      <c r="BR424" s="227"/>
      <c r="BS424" s="227"/>
      <c r="BT424" s="227"/>
      <c r="BU424" s="227"/>
      <c r="BV424" s="227"/>
      <c r="BW424" s="227"/>
      <c r="BX424" s="227"/>
      <c r="BY424" s="227"/>
    </row>
    <row r="425" spans="41:77" ht="12.75">
      <c r="AO425"/>
      <c r="AS425"/>
      <c r="BC425" s="227"/>
      <c r="BD425" s="227"/>
      <c r="BE425" s="227"/>
      <c r="BF425" s="227"/>
      <c r="BG425" s="227"/>
      <c r="BH425" s="227"/>
      <c r="BI425" s="227"/>
      <c r="BJ425" s="227"/>
      <c r="BK425" s="227"/>
      <c r="BL425" s="227"/>
      <c r="BM425" s="227"/>
      <c r="BN425" s="227"/>
      <c r="BO425" s="227"/>
      <c r="BP425" s="227"/>
      <c r="BQ425" s="227"/>
      <c r="BR425" s="227"/>
      <c r="BS425" s="227"/>
      <c r="BT425" s="227"/>
      <c r="BU425" s="227"/>
      <c r="BV425" s="227"/>
      <c r="BW425" s="227"/>
      <c r="BX425" s="227"/>
      <c r="BY425" s="227"/>
    </row>
    <row r="426" spans="41:77" ht="12.75">
      <c r="AO426"/>
      <c r="AS426"/>
      <c r="BC426" s="227"/>
      <c r="BD426" s="227"/>
      <c r="BE426" s="227"/>
      <c r="BF426" s="227"/>
      <c r="BG426" s="227"/>
      <c r="BH426" s="227"/>
      <c r="BI426" s="227"/>
      <c r="BJ426" s="227"/>
      <c r="BK426" s="227"/>
      <c r="BL426" s="227"/>
      <c r="BM426" s="227"/>
      <c r="BN426" s="227"/>
      <c r="BO426" s="227"/>
      <c r="BP426" s="227"/>
      <c r="BQ426" s="227"/>
      <c r="BR426" s="227"/>
      <c r="BS426" s="227"/>
      <c r="BT426" s="227"/>
      <c r="BU426" s="227"/>
      <c r="BV426" s="227"/>
      <c r="BW426" s="227"/>
      <c r="BX426" s="227"/>
      <c r="BY426" s="227"/>
    </row>
  </sheetData>
  <sheetProtection password="CCC5" sheet="1"/>
  <mergeCells count="198">
    <mergeCell ref="BV60:BY60"/>
    <mergeCell ref="BV61:BY61"/>
    <mergeCell ref="BV62:BY62"/>
    <mergeCell ref="BV63:BY63"/>
    <mergeCell ref="AU63:AX63"/>
    <mergeCell ref="AY63:BB63"/>
    <mergeCell ref="BC63:BF63"/>
    <mergeCell ref="BJ63:BM63"/>
    <mergeCell ref="BN63:BQ63"/>
    <mergeCell ref="BR63:BU63"/>
    <mergeCell ref="W63:Z63"/>
    <mergeCell ref="AA63:AD63"/>
    <mergeCell ref="AE63:AH63"/>
    <mergeCell ref="AI63:AL63"/>
    <mergeCell ref="AM63:AP63"/>
    <mergeCell ref="AQ63:AT63"/>
    <mergeCell ref="B63:C63"/>
    <mergeCell ref="D63:F63"/>
    <mergeCell ref="G63:J63"/>
    <mergeCell ref="K63:N63"/>
    <mergeCell ref="O63:R63"/>
    <mergeCell ref="S63:V63"/>
    <mergeCell ref="AU62:AX62"/>
    <mergeCell ref="AY62:BB62"/>
    <mergeCell ref="BC62:BF62"/>
    <mergeCell ref="BJ62:BM62"/>
    <mergeCell ref="BN62:BQ62"/>
    <mergeCell ref="BR62:BU62"/>
    <mergeCell ref="W62:Z62"/>
    <mergeCell ref="AA62:AD62"/>
    <mergeCell ref="AE62:AH62"/>
    <mergeCell ref="AI62:AL62"/>
    <mergeCell ref="AM62:AP62"/>
    <mergeCell ref="AQ62:AT62"/>
    <mergeCell ref="BC61:BF61"/>
    <mergeCell ref="BJ61:BM61"/>
    <mergeCell ref="BN61:BQ61"/>
    <mergeCell ref="BR61:BU61"/>
    <mergeCell ref="B62:C62"/>
    <mergeCell ref="D62:F62"/>
    <mergeCell ref="G62:J62"/>
    <mergeCell ref="K62:N62"/>
    <mergeCell ref="O62:R62"/>
    <mergeCell ref="S62:V62"/>
    <mergeCell ref="AE61:AH61"/>
    <mergeCell ref="AI61:AL61"/>
    <mergeCell ref="AM61:AP61"/>
    <mergeCell ref="AQ61:AT61"/>
    <mergeCell ref="AU61:AX61"/>
    <mergeCell ref="AY61:BB61"/>
    <mergeCell ref="BN60:BQ60"/>
    <mergeCell ref="BR60:BU60"/>
    <mergeCell ref="B61:C61"/>
    <mergeCell ref="D61:F61"/>
    <mergeCell ref="G61:J61"/>
    <mergeCell ref="K61:N61"/>
    <mergeCell ref="O61:R61"/>
    <mergeCell ref="S61:V61"/>
    <mergeCell ref="W61:Z61"/>
    <mergeCell ref="AA61:AD61"/>
    <mergeCell ref="AM60:AP60"/>
    <mergeCell ref="AQ60:AT60"/>
    <mergeCell ref="AU60:AX60"/>
    <mergeCell ref="AY60:BB60"/>
    <mergeCell ref="BC60:BF60"/>
    <mergeCell ref="BJ60:BM60"/>
    <mergeCell ref="O60:R60"/>
    <mergeCell ref="S60:V60"/>
    <mergeCell ref="W60:Z60"/>
    <mergeCell ref="AA60:AD60"/>
    <mergeCell ref="AE60:AH60"/>
    <mergeCell ref="AI60:AL60"/>
    <mergeCell ref="CO3:CO4"/>
    <mergeCell ref="CV3:CV4"/>
    <mergeCell ref="A5:A13"/>
    <mergeCell ref="A46:A47"/>
    <mergeCell ref="A48:A58"/>
    <mergeCell ref="A60:A63"/>
    <mergeCell ref="B60:C60"/>
    <mergeCell ref="D60:F60"/>
    <mergeCell ref="G60:J60"/>
    <mergeCell ref="K60:N60"/>
    <mergeCell ref="CP3:CP4"/>
    <mergeCell ref="CQ3:CQ4"/>
    <mergeCell ref="CR3:CR4"/>
    <mergeCell ref="CT3:CT4"/>
    <mergeCell ref="CU3:CU4"/>
    <mergeCell ref="CS3:CS4"/>
    <mergeCell ref="CI3:CI4"/>
    <mergeCell ref="CJ3:CJ4"/>
    <mergeCell ref="CK3:CK4"/>
    <mergeCell ref="CL3:CL4"/>
    <mergeCell ref="CM3:CM4"/>
    <mergeCell ref="CN3:CN4"/>
    <mergeCell ref="CC3:CC4"/>
    <mergeCell ref="CD3:CD4"/>
    <mergeCell ref="CE3:CE4"/>
    <mergeCell ref="CF3:CF4"/>
    <mergeCell ref="CG3:CG4"/>
    <mergeCell ref="CH3:CH4"/>
    <mergeCell ref="BS3:BS4"/>
    <mergeCell ref="BT3:BT4"/>
    <mergeCell ref="BU3:BU4"/>
    <mergeCell ref="BZ3:BZ4"/>
    <mergeCell ref="CA3:CA4"/>
    <mergeCell ref="CB3:CB4"/>
    <mergeCell ref="BV3:BV4"/>
    <mergeCell ref="BW3:BW4"/>
    <mergeCell ref="BX3:BX4"/>
    <mergeCell ref="BY3:BY4"/>
    <mergeCell ref="BM3:BM4"/>
    <mergeCell ref="BN3:BN4"/>
    <mergeCell ref="BO3:BO4"/>
    <mergeCell ref="BP3:BP4"/>
    <mergeCell ref="BQ3:BQ4"/>
    <mergeCell ref="BR3:BR4"/>
    <mergeCell ref="BI3:BI4"/>
    <mergeCell ref="AZ3:AZ4"/>
    <mergeCell ref="BA3:BA4"/>
    <mergeCell ref="BB3:BB4"/>
    <mergeCell ref="BC3:BC4"/>
    <mergeCell ref="BL3:BL4"/>
    <mergeCell ref="BJ3:BJ4"/>
    <mergeCell ref="BK3:BK4"/>
    <mergeCell ref="BG3:BG4"/>
    <mergeCell ref="BH3:BH4"/>
    <mergeCell ref="AT3:AT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AY2:BB2"/>
    <mergeCell ref="BC2:BF2"/>
    <mergeCell ref="BJ2:BM2"/>
    <mergeCell ref="BN2:BQ2"/>
    <mergeCell ref="BR2:BU2"/>
    <mergeCell ref="CT2:CV2"/>
    <mergeCell ref="BG2:BI2"/>
    <mergeCell ref="BV2:BY2"/>
    <mergeCell ref="AA2:AD2"/>
    <mergeCell ref="AE2:AH2"/>
    <mergeCell ref="AI2:AL2"/>
    <mergeCell ref="AM2:AP2"/>
    <mergeCell ref="AQ2:AT2"/>
    <mergeCell ref="AU2:AX2"/>
    <mergeCell ref="A1:CD1"/>
    <mergeCell ref="A2:A4"/>
    <mergeCell ref="B2:B4"/>
    <mergeCell ref="C2:C4"/>
    <mergeCell ref="D2:F2"/>
    <mergeCell ref="G2:J2"/>
    <mergeCell ref="K2:N2"/>
    <mergeCell ref="O2:R2"/>
    <mergeCell ref="S2:V2"/>
    <mergeCell ref="W2:Z2"/>
  </mergeCells>
  <printOptions/>
  <pageMargins left="0.2362204724409449" right="0.2362204724409449" top="0.29" bottom="0.53" header="0.31496062992125984" footer="0.31496062992125984"/>
  <pageSetup horizontalDpi="600" verticalDpi="600" orientation="portrait" scale="90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sortiz</dc:creator>
  <cp:keywords/>
  <dc:description/>
  <cp:lastModifiedBy>JennyDL</cp:lastModifiedBy>
  <cp:lastPrinted>2018-09-26T19:51:31Z</cp:lastPrinted>
  <dcterms:created xsi:type="dcterms:W3CDTF">2004-05-28T13:37:52Z</dcterms:created>
  <dcterms:modified xsi:type="dcterms:W3CDTF">2018-09-26T19:51:42Z</dcterms:modified>
  <cp:category/>
  <cp:version/>
  <cp:contentType/>
  <cp:contentStatus/>
</cp:coreProperties>
</file>