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DL\Documents\D\Ente Regulador\Estudio Empresas Comparadoras 2017\Consulta Pública\Datos para publicar\"/>
    </mc:Choice>
  </mc:AlternateContent>
  <bookViews>
    <workbookView xWindow="0" yWindow="0" windowWidth="28800" windowHeight="12045" activeTab="1"/>
  </bookViews>
  <sheets>
    <sheet name="Info" sheetId="4" r:id="rId1"/>
    <sheet name="ENSA" sheetId="1" r:id="rId2"/>
    <sheet name="EDEMET" sheetId="5" r:id="rId3"/>
    <sheet name="EDECHI" sheetId="6" r:id="rId4"/>
    <sheet name="Regresiones" sheetId="3" r:id="rId5"/>
  </sheets>
  <externalReferences>
    <externalReference r:id="rId6"/>
    <externalReference r:id="rId7"/>
  </externalReferenc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D13" i="1"/>
  <c r="C13" i="1"/>
  <c r="B13" i="1"/>
  <c r="B83" i="1" l="1"/>
  <c r="B82" i="1"/>
  <c r="D89" i="1"/>
  <c r="D90" i="1" s="1"/>
  <c r="B12" i="1"/>
  <c r="B8" i="1"/>
  <c r="B7" i="1"/>
  <c r="B7" i="6" s="1"/>
  <c r="B42" i="1"/>
  <c r="B40" i="1"/>
  <c r="B50" i="1"/>
  <c r="C50" i="1"/>
  <c r="D50" i="1"/>
  <c r="B52" i="1"/>
  <c r="C89" i="1"/>
  <c r="C90" i="1"/>
  <c r="C12" i="1"/>
  <c r="C8" i="1"/>
  <c r="D32" i="1"/>
  <c r="D62" i="1" s="1"/>
  <c r="B43" i="1"/>
  <c r="B53" i="1"/>
  <c r="C32" i="1"/>
  <c r="C62" i="1"/>
  <c r="E89" i="1"/>
  <c r="E90" i="1" s="1"/>
  <c r="E50" i="1"/>
  <c r="E32" i="1"/>
  <c r="E62" i="1"/>
  <c r="F89" i="1"/>
  <c r="F90" i="1"/>
  <c r="F50" i="1"/>
  <c r="F32" i="1"/>
  <c r="F62" i="1" s="1"/>
  <c r="G89" i="1"/>
  <c r="G90" i="1" s="1"/>
  <c r="G50" i="1"/>
  <c r="G32" i="1"/>
  <c r="G62" i="1" s="1"/>
  <c r="H89" i="1"/>
  <c r="H90" i="1"/>
  <c r="H50" i="1"/>
  <c r="H32" i="1"/>
  <c r="H62" i="1" s="1"/>
  <c r="D12" i="1"/>
  <c r="D9" i="1"/>
  <c r="D7" i="1"/>
  <c r="B44" i="1"/>
  <c r="B54" i="1"/>
  <c r="E12" i="1"/>
  <c r="E8" i="1"/>
  <c r="E11" i="1"/>
  <c r="E11" i="5" s="1"/>
  <c r="B45" i="1"/>
  <c r="B55" i="1"/>
  <c r="F12" i="1"/>
  <c r="F8" i="1"/>
  <c r="F8" i="5" s="1"/>
  <c r="F10" i="1"/>
  <c r="B46" i="1"/>
  <c r="B56" i="1"/>
  <c r="B8" i="6"/>
  <c r="B83" i="6"/>
  <c r="B82" i="6"/>
  <c r="D89" i="6"/>
  <c r="D90" i="6"/>
  <c r="B42" i="6"/>
  <c r="B40" i="6"/>
  <c r="B50" i="6"/>
  <c r="C50" i="6"/>
  <c r="D50" i="6"/>
  <c r="B52" i="6"/>
  <c r="C89" i="6"/>
  <c r="C90" i="6"/>
  <c r="C12" i="6"/>
  <c r="C8" i="6"/>
  <c r="B32" i="6" s="1"/>
  <c r="B62" i="6" s="1"/>
  <c r="D32" i="6"/>
  <c r="D62" i="6" s="1"/>
  <c r="B43" i="6"/>
  <c r="B53" i="6"/>
  <c r="C32" i="6"/>
  <c r="C62" i="6" s="1"/>
  <c r="C73" i="6" s="1"/>
  <c r="E89" i="6"/>
  <c r="E90" i="6"/>
  <c r="E50" i="6"/>
  <c r="F89" i="6"/>
  <c r="F90" i="6" s="1"/>
  <c r="F50" i="6"/>
  <c r="F32" i="6"/>
  <c r="F62" i="6" s="1"/>
  <c r="G89" i="6"/>
  <c r="G90" i="6" s="1"/>
  <c r="G50" i="6"/>
  <c r="H89" i="6"/>
  <c r="H90" i="6"/>
  <c r="H50" i="6"/>
  <c r="H32" i="6"/>
  <c r="H62" i="6" s="1"/>
  <c r="D12" i="6"/>
  <c r="D9" i="6"/>
  <c r="D7" i="6"/>
  <c r="B44" i="6"/>
  <c r="B54" i="6"/>
  <c r="E12" i="6"/>
  <c r="E8" i="6"/>
  <c r="E11" i="6"/>
  <c r="B45" i="6"/>
  <c r="B55" i="6"/>
  <c r="F12" i="6"/>
  <c r="F8" i="6"/>
  <c r="F10" i="6"/>
  <c r="B46" i="6"/>
  <c r="B56" i="6"/>
  <c r="B12" i="5"/>
  <c r="B8" i="5"/>
  <c r="B83" i="5"/>
  <c r="B82" i="5"/>
  <c r="D89" i="5"/>
  <c r="D90" i="5" s="1"/>
  <c r="B42" i="5"/>
  <c r="B40" i="5"/>
  <c r="B50" i="5"/>
  <c r="C50" i="5"/>
  <c r="D50" i="5"/>
  <c r="B52" i="5"/>
  <c r="C89" i="5"/>
  <c r="C90" i="5" s="1"/>
  <c r="C12" i="5"/>
  <c r="D32" i="5" s="1"/>
  <c r="D62" i="5" s="1"/>
  <c r="C8" i="5"/>
  <c r="E32" i="5" s="1"/>
  <c r="E62" i="5" s="1"/>
  <c r="B43" i="5"/>
  <c r="B53" i="5"/>
  <c r="E89" i="5"/>
  <c r="E90" i="5" s="1"/>
  <c r="E50" i="5"/>
  <c r="F89" i="5"/>
  <c r="F90" i="5" s="1"/>
  <c r="F50" i="5"/>
  <c r="G89" i="5"/>
  <c r="G90" i="5" s="1"/>
  <c r="G50" i="5"/>
  <c r="H89" i="5"/>
  <c r="H90" i="5" s="1"/>
  <c r="H50" i="5"/>
  <c r="D12" i="5"/>
  <c r="D9" i="5"/>
  <c r="D7" i="5"/>
  <c r="B44" i="5"/>
  <c r="B54" i="5"/>
  <c r="E12" i="5"/>
  <c r="E8" i="5"/>
  <c r="B45" i="5"/>
  <c r="B55" i="5"/>
  <c r="F12" i="5"/>
  <c r="F10" i="5"/>
  <c r="B46" i="5"/>
  <c r="B56" i="5"/>
  <c r="B32" i="1"/>
  <c r="B62" i="1"/>
  <c r="C71" i="6"/>
  <c r="D71" i="6"/>
  <c r="E71" i="6"/>
  <c r="F71" i="6"/>
  <c r="G71" i="6"/>
  <c r="H71" i="6"/>
  <c r="C60" i="6"/>
  <c r="D60" i="6"/>
  <c r="E60" i="6"/>
  <c r="F60" i="6"/>
  <c r="G60" i="6"/>
  <c r="H60" i="6"/>
  <c r="C49" i="6"/>
  <c r="D49" i="6"/>
  <c r="E49" i="6"/>
  <c r="F49" i="6"/>
  <c r="G49" i="6"/>
  <c r="H49" i="6"/>
  <c r="C88" i="6"/>
  <c r="D88" i="6"/>
  <c r="E88" i="6"/>
  <c r="F88" i="6"/>
  <c r="G88" i="6"/>
  <c r="H88" i="6"/>
  <c r="C30" i="6"/>
  <c r="D30" i="6"/>
  <c r="E30" i="6"/>
  <c r="F30" i="6"/>
  <c r="G30" i="6"/>
  <c r="H30" i="6"/>
  <c r="D19" i="6"/>
  <c r="E19" i="6"/>
  <c r="F19" i="6"/>
  <c r="G19" i="6"/>
  <c r="H19" i="6"/>
  <c r="I19" i="6"/>
  <c r="C88" i="5"/>
  <c r="D88" i="5"/>
  <c r="E88" i="5"/>
  <c r="F88" i="5"/>
  <c r="G88" i="5"/>
  <c r="H88" i="5"/>
  <c r="C71" i="5"/>
  <c r="D71" i="5"/>
  <c r="E71" i="5"/>
  <c r="F71" i="5"/>
  <c r="G71" i="5"/>
  <c r="H71" i="5"/>
  <c r="C60" i="5"/>
  <c r="D60" i="5"/>
  <c r="E60" i="5"/>
  <c r="F60" i="5"/>
  <c r="G60" i="5"/>
  <c r="H60" i="5"/>
  <c r="C49" i="5"/>
  <c r="D49" i="5"/>
  <c r="E49" i="5"/>
  <c r="F49" i="5"/>
  <c r="G49" i="5"/>
  <c r="H49" i="5"/>
  <c r="C30" i="5"/>
  <c r="D30" i="5"/>
  <c r="E30" i="5"/>
  <c r="F30" i="5"/>
  <c r="G30" i="5"/>
  <c r="H30" i="5"/>
  <c r="D19" i="5"/>
  <c r="E19" i="5"/>
  <c r="F19" i="5"/>
  <c r="G19" i="5"/>
  <c r="H19" i="5"/>
  <c r="I19" i="5"/>
  <c r="C88" i="1"/>
  <c r="D88" i="1"/>
  <c r="E88" i="1"/>
  <c r="F88" i="1"/>
  <c r="G88" i="1"/>
  <c r="H88" i="1"/>
  <c r="C71" i="1"/>
  <c r="D71" i="1"/>
  <c r="E71" i="1"/>
  <c r="F71" i="1"/>
  <c r="G71" i="1"/>
  <c r="H71" i="1"/>
  <c r="C60" i="1"/>
  <c r="D60" i="1"/>
  <c r="E60" i="1"/>
  <c r="F60" i="1"/>
  <c r="G60" i="1"/>
  <c r="H60" i="1"/>
  <c r="C49" i="1"/>
  <c r="D49" i="1"/>
  <c r="E49" i="1"/>
  <c r="F49" i="1"/>
  <c r="G49" i="1"/>
  <c r="H49" i="1"/>
  <c r="C30" i="1"/>
  <c r="D30" i="1"/>
  <c r="E30" i="1"/>
  <c r="F30" i="1"/>
  <c r="G30" i="1"/>
  <c r="H30" i="1"/>
  <c r="D19" i="1"/>
  <c r="E19" i="1"/>
  <c r="F19" i="1"/>
  <c r="G19" i="1"/>
  <c r="H19" i="1"/>
  <c r="I19" i="1"/>
  <c r="B89" i="5"/>
  <c r="B90" i="5" s="1"/>
  <c r="B89" i="6"/>
  <c r="B90" i="6" s="1"/>
  <c r="B89" i="1"/>
  <c r="B90" i="1" s="1"/>
  <c r="D33" i="6" l="1"/>
  <c r="G33" i="6"/>
  <c r="G63" i="6" s="1"/>
  <c r="F33" i="6"/>
  <c r="F34" i="6" s="1"/>
  <c r="G33" i="5"/>
  <c r="G63" i="5" s="1"/>
  <c r="H33" i="5"/>
  <c r="E33" i="5"/>
  <c r="F33" i="5"/>
  <c r="F34" i="5" s="1"/>
  <c r="G73" i="1"/>
  <c r="D73" i="1"/>
  <c r="F33" i="1"/>
  <c r="C73" i="1"/>
  <c r="F73" i="1"/>
  <c r="H73" i="1"/>
  <c r="D31" i="1"/>
  <c r="D61" i="1" s="1"/>
  <c r="D68" i="1" s="1"/>
  <c r="G33" i="1"/>
  <c r="H33" i="1"/>
  <c r="G34" i="5"/>
  <c r="G34" i="6"/>
  <c r="E33" i="6"/>
  <c r="E33" i="1"/>
  <c r="D33" i="5"/>
  <c r="H33" i="6"/>
  <c r="D33" i="1"/>
  <c r="D73" i="6"/>
  <c r="E73" i="1"/>
  <c r="E73" i="5"/>
  <c r="B32" i="5"/>
  <c r="B62" i="5" s="1"/>
  <c r="G32" i="5"/>
  <c r="G62" i="5" s="1"/>
  <c r="G32" i="6"/>
  <c r="G62" i="6" s="1"/>
  <c r="G73" i="6" s="1"/>
  <c r="E32" i="6"/>
  <c r="E62" i="6" s="1"/>
  <c r="E73" i="6" s="1"/>
  <c r="H32" i="5"/>
  <c r="H62" i="5" s="1"/>
  <c r="F32" i="5"/>
  <c r="F62" i="5" s="1"/>
  <c r="F73" i="5" s="1"/>
  <c r="C32" i="5"/>
  <c r="C62" i="5" s="1"/>
  <c r="H31" i="1"/>
  <c r="H61" i="1" s="1"/>
  <c r="B12" i="6"/>
  <c r="G31" i="1"/>
  <c r="G61" i="1" s="1"/>
  <c r="B7" i="5"/>
  <c r="F31" i="1"/>
  <c r="F61" i="1" s="1"/>
  <c r="E31" i="1"/>
  <c r="E61" i="1" s="1"/>
  <c r="F63" i="6" l="1"/>
  <c r="B33" i="6"/>
  <c r="C33" i="6"/>
  <c r="C34" i="6" s="1"/>
  <c r="F63" i="5"/>
  <c r="C33" i="5"/>
  <c r="B33" i="5"/>
  <c r="B63" i="5" s="1"/>
  <c r="F63" i="1"/>
  <c r="F34" i="1"/>
  <c r="D34" i="1"/>
  <c r="D63" i="1"/>
  <c r="G64" i="5"/>
  <c r="G35" i="5"/>
  <c r="G65" i="5" s="1"/>
  <c r="H34" i="5"/>
  <c r="H63" i="5"/>
  <c r="E63" i="6"/>
  <c r="E34" i="6"/>
  <c r="C34" i="5"/>
  <c r="C63" i="5"/>
  <c r="D63" i="5"/>
  <c r="D34" i="5"/>
  <c r="G35" i="6"/>
  <c r="G65" i="6" s="1"/>
  <c r="G64" i="6"/>
  <c r="H34" i="1"/>
  <c r="H63" i="1"/>
  <c r="E63" i="1"/>
  <c r="E34" i="1"/>
  <c r="H34" i="6"/>
  <c r="H63" i="6"/>
  <c r="B34" i="6"/>
  <c r="B63" i="6"/>
  <c r="F35" i="1"/>
  <c r="F65" i="1" s="1"/>
  <c r="F64" i="1"/>
  <c r="F69" i="1" s="1"/>
  <c r="B34" i="5"/>
  <c r="E63" i="5"/>
  <c r="E34" i="5"/>
  <c r="D63" i="6"/>
  <c r="D34" i="6"/>
  <c r="G63" i="1"/>
  <c r="G34" i="1"/>
  <c r="F35" i="6"/>
  <c r="F65" i="6" s="1"/>
  <c r="F64" i="6"/>
  <c r="F69" i="6" s="1"/>
  <c r="F35" i="5"/>
  <c r="F65" i="5" s="1"/>
  <c r="F64" i="5"/>
  <c r="H73" i="5"/>
  <c r="H73" i="6"/>
  <c r="G73" i="5"/>
  <c r="C73" i="5"/>
  <c r="D73" i="5"/>
  <c r="F73" i="6"/>
  <c r="G31" i="5"/>
  <c r="G61" i="5" s="1"/>
  <c r="E31" i="5"/>
  <c r="E61" i="5" s="1"/>
  <c r="H72" i="1"/>
  <c r="H75" i="1" s="1"/>
  <c r="H68" i="1"/>
  <c r="E72" i="1"/>
  <c r="E75" i="1" s="1"/>
  <c r="E68" i="1"/>
  <c r="F31" i="5"/>
  <c r="F61" i="5" s="1"/>
  <c r="F31" i="6"/>
  <c r="F61" i="6" s="1"/>
  <c r="H31" i="6"/>
  <c r="H61" i="6" s="1"/>
  <c r="B31" i="6"/>
  <c r="B61" i="6" s="1"/>
  <c r="B68" i="6" s="1"/>
  <c r="E31" i="6"/>
  <c r="E61" i="6" s="1"/>
  <c r="G31" i="6"/>
  <c r="G61" i="6" s="1"/>
  <c r="D31" i="6"/>
  <c r="D61" i="6" s="1"/>
  <c r="C31" i="5"/>
  <c r="C61" i="5" s="1"/>
  <c r="D31" i="5"/>
  <c r="D61" i="5" s="1"/>
  <c r="H31" i="5"/>
  <c r="H61" i="5" s="1"/>
  <c r="G72" i="1"/>
  <c r="G75" i="1" s="1"/>
  <c r="G68" i="1"/>
  <c r="F72" i="1"/>
  <c r="F75" i="1" s="1"/>
  <c r="F68" i="1"/>
  <c r="C63" i="6" l="1"/>
  <c r="C31" i="6"/>
  <c r="C61" i="6" s="1"/>
  <c r="B31" i="5"/>
  <c r="B61" i="5" s="1"/>
  <c r="B68" i="5" s="1"/>
  <c r="B33" i="1"/>
  <c r="B31" i="1"/>
  <c r="C31" i="1"/>
  <c r="C61" i="1" s="1"/>
  <c r="C33" i="1"/>
  <c r="F69" i="5"/>
  <c r="C64" i="5"/>
  <c r="C35" i="5"/>
  <c r="C65" i="5" s="1"/>
  <c r="C69" i="5" s="1"/>
  <c r="E64" i="1"/>
  <c r="E69" i="1" s="1"/>
  <c r="E35" i="1"/>
  <c r="E65" i="1" s="1"/>
  <c r="D64" i="5"/>
  <c r="D35" i="5"/>
  <c r="D65" i="5" s="1"/>
  <c r="D69" i="5" s="1"/>
  <c r="H35" i="1"/>
  <c r="H65" i="1" s="1"/>
  <c r="H64" i="1"/>
  <c r="H69" i="1" s="1"/>
  <c r="G69" i="5"/>
  <c r="H64" i="6"/>
  <c r="H35" i="6"/>
  <c r="H65" i="6" s="1"/>
  <c r="G69" i="6"/>
  <c r="E64" i="6"/>
  <c r="E69" i="6" s="1"/>
  <c r="E35" i="6"/>
  <c r="E65" i="6" s="1"/>
  <c r="B64" i="6"/>
  <c r="B35" i="6"/>
  <c r="B65" i="6" s="1"/>
  <c r="D64" i="6"/>
  <c r="D35" i="6"/>
  <c r="D65" i="6" s="1"/>
  <c r="G64" i="1"/>
  <c r="G35" i="1"/>
  <c r="G65" i="1" s="1"/>
  <c r="E64" i="5"/>
  <c r="E35" i="5"/>
  <c r="E65" i="5" s="1"/>
  <c r="B35" i="5"/>
  <c r="B65" i="5" s="1"/>
  <c r="B64" i="5"/>
  <c r="C35" i="6"/>
  <c r="C65" i="6" s="1"/>
  <c r="C64" i="6"/>
  <c r="H35" i="5"/>
  <c r="H65" i="5" s="1"/>
  <c r="H64" i="5"/>
  <c r="D64" i="1"/>
  <c r="D69" i="1" s="1"/>
  <c r="D35" i="1"/>
  <c r="D65" i="1" s="1"/>
  <c r="G72" i="6"/>
  <c r="G75" i="6" s="1"/>
  <c r="G68" i="6"/>
  <c r="E72" i="6"/>
  <c r="E75" i="6" s="1"/>
  <c r="E68" i="6"/>
  <c r="H72" i="5"/>
  <c r="H75" i="5" s="1"/>
  <c r="H68" i="5"/>
  <c r="E68" i="5"/>
  <c r="E72" i="5"/>
  <c r="E75" i="5" s="1"/>
  <c r="C68" i="5"/>
  <c r="C72" i="5"/>
  <c r="C75" i="5" s="1"/>
  <c r="F68" i="6"/>
  <c r="F72" i="6"/>
  <c r="F75" i="6" s="1"/>
  <c r="C72" i="6"/>
  <c r="C75" i="6" s="1"/>
  <c r="C68" i="6"/>
  <c r="F72" i="5"/>
  <c r="F75" i="5" s="1"/>
  <c r="F68" i="5"/>
  <c r="D72" i="5"/>
  <c r="D75" i="5" s="1"/>
  <c r="D68" i="5"/>
  <c r="D68" i="6"/>
  <c r="D72" i="6"/>
  <c r="D75" i="6" s="1"/>
  <c r="H68" i="6"/>
  <c r="H72" i="6"/>
  <c r="H75" i="6" s="1"/>
  <c r="G72" i="5"/>
  <c r="G75" i="5" s="1"/>
  <c r="G68" i="5"/>
  <c r="E69" i="5" l="1"/>
  <c r="C63" i="1"/>
  <c r="C34" i="1"/>
  <c r="D72" i="1"/>
  <c r="D75" i="1" s="1"/>
  <c r="C68" i="1"/>
  <c r="B61" i="1"/>
  <c r="B68" i="1" s="1"/>
  <c r="I31" i="1"/>
  <c r="B34" i="1"/>
  <c r="B63" i="1"/>
  <c r="H69" i="5"/>
  <c r="B69" i="6"/>
  <c r="G69" i="1"/>
  <c r="D69" i="6"/>
  <c r="C69" i="6"/>
  <c r="B69" i="5"/>
  <c r="H69" i="6"/>
  <c r="C64" i="1" l="1"/>
  <c r="C35" i="1"/>
  <c r="C65" i="1" s="1"/>
  <c r="C69" i="1" s="1"/>
  <c r="C72" i="1"/>
  <c r="C75" i="1" s="1"/>
  <c r="B35" i="1"/>
  <c r="B65" i="1" s="1"/>
  <c r="B64" i="1"/>
  <c r="B69" i="1" s="1"/>
</calcChain>
</file>

<file path=xl/comments1.xml><?xml version="1.0" encoding="utf-8"?>
<comments xmlns="http://schemas.openxmlformats.org/spreadsheetml/2006/main">
  <authors>
    <author>Mariana Alvarez Guerrero</author>
  </authors>
  <commentList>
    <comment ref="A50" authorId="0" shapeId="0">
      <text>
        <r>
          <rPr>
            <sz val="9"/>
            <color indexed="81"/>
            <rFont val="Tahoma"/>
            <family val="2"/>
          </rPr>
          <t>Fuente: IMF
http://www.imf.org/external/data.htm</t>
        </r>
      </text>
    </comment>
  </commentList>
</comments>
</file>

<file path=xl/comments2.xml><?xml version="1.0" encoding="utf-8"?>
<comments xmlns="http://schemas.openxmlformats.org/spreadsheetml/2006/main">
  <authors>
    <author>Mariana Alvarez Guerrero</author>
  </authors>
  <commentList>
    <comment ref="A50" authorId="0" shapeId="0">
      <text>
        <r>
          <rPr>
            <sz val="9"/>
            <color indexed="81"/>
            <rFont val="Tahoma"/>
            <family val="2"/>
          </rPr>
          <t>Fuente: IMF
http://www.imf.org/external/data.htm</t>
        </r>
      </text>
    </comment>
  </commentList>
</comments>
</file>

<file path=xl/comments3.xml><?xml version="1.0" encoding="utf-8"?>
<comments xmlns="http://schemas.openxmlformats.org/spreadsheetml/2006/main">
  <authors>
    <author>Mariana Alvarez Guerrero</author>
  </authors>
  <commentList>
    <comment ref="A50" authorId="0" shapeId="0">
      <text>
        <r>
          <rPr>
            <sz val="9"/>
            <color indexed="81"/>
            <rFont val="Tahoma"/>
            <family val="2"/>
          </rPr>
          <t>Fuente: IMF
http://www.imf.org/external/data.htm</t>
        </r>
      </text>
    </comment>
  </commentList>
</comments>
</file>

<file path=xl/sharedStrings.xml><?xml version="1.0" encoding="utf-8"?>
<sst xmlns="http://schemas.openxmlformats.org/spreadsheetml/2006/main" count="449" uniqueCount="105">
  <si>
    <t>1 - CAPEX y OPEX</t>
  </si>
  <si>
    <t xml:space="preserve">Variable </t>
  </si>
  <si>
    <t>AD</t>
  </si>
  <si>
    <t>AC</t>
  </si>
  <si>
    <t>OMD</t>
  </si>
  <si>
    <t>COM</t>
  </si>
  <si>
    <t>ADM</t>
  </si>
  <si>
    <t>Ln(DM)</t>
  </si>
  <si>
    <t>Ln(Cl)</t>
  </si>
  <si>
    <t>Ln(DM/Cl)</t>
  </si>
  <si>
    <t>Ln(OYM-Com)</t>
  </si>
  <si>
    <t>Ln(OYM-Dist)</t>
  </si>
  <si>
    <t>Constante</t>
  </si>
  <si>
    <t>DATOS FÍSICOS EMPRESA</t>
  </si>
  <si>
    <t>ENSA</t>
  </si>
  <si>
    <t>Variable</t>
  </si>
  <si>
    <t>Unidad</t>
  </si>
  <si>
    <t>Base</t>
  </si>
  <si>
    <t>Proyección ENSA</t>
  </si>
  <si>
    <t>Demanda Máxima</t>
  </si>
  <si>
    <t>MW</t>
  </si>
  <si>
    <t>Energía Inyectada sin EDEMET con AP</t>
  </si>
  <si>
    <t>MWh</t>
  </si>
  <si>
    <t>Energía Facturada (sin AP)</t>
  </si>
  <si>
    <t>Clientes</t>
  </si>
  <si>
    <t>Cant.</t>
  </si>
  <si>
    <t>RESULTADOS CAPEX y OPEX</t>
  </si>
  <si>
    <t>COSTO</t>
  </si>
  <si>
    <t>Factores de ajuste</t>
  </si>
  <si>
    <t>1) Componente Mano de Obra</t>
  </si>
  <si>
    <t>Costo laboral relativo</t>
  </si>
  <si>
    <t>Participación de la mano de obra en los costos totales</t>
  </si>
  <si>
    <t>2) Componente Materiales</t>
  </si>
  <si>
    <t>PPP</t>
  </si>
  <si>
    <t>% Nacional</t>
  </si>
  <si>
    <t>Activos totales</t>
  </si>
  <si>
    <t>INVERSIONES</t>
  </si>
  <si>
    <t>2 - PÉRDIDAS</t>
  </si>
  <si>
    <t>Ln(EF)</t>
  </si>
  <si>
    <t>EDECHI</t>
  </si>
  <si>
    <t>Porcentaje</t>
  </si>
  <si>
    <t>PE_MWH</t>
  </si>
  <si>
    <t>PE_%</t>
  </si>
  <si>
    <t>Proyección EDECHI</t>
  </si>
  <si>
    <t>Proyección EDEMET</t>
  </si>
  <si>
    <t>XXX</t>
  </si>
  <si>
    <t>Supuestos</t>
  </si>
  <si>
    <t>Datos entrada (observados)</t>
  </si>
  <si>
    <t>Dependent Variable: LOG(ACT_COM)</t>
  </si>
  <si>
    <t>Method: Panel EGLS (Cross-section random effects)</t>
  </si>
  <si>
    <t>Sample: 2015 2016</t>
  </si>
  <si>
    <t>Periods included: 2</t>
  </si>
  <si>
    <t>Swamy and Arora estimator of component variances</t>
  </si>
  <si>
    <t>Coefficient</t>
  </si>
  <si>
    <t>Std. Error</t>
  </si>
  <si>
    <t>t-Statistic</t>
  </si>
  <si>
    <t xml:space="preserve">Prob.  </t>
  </si>
  <si>
    <t>LOG(CLIENTES)</t>
  </si>
  <si>
    <t>C</t>
  </si>
  <si>
    <t>Effects Specification</t>
  </si>
  <si>
    <t xml:space="preserve">S.D.  </t>
  </si>
  <si>
    <t xml:space="preserve">Rho  </t>
  </si>
  <si>
    <t>Cross-section random</t>
  </si>
  <si>
    <t>Idiosyncratic random</t>
  </si>
  <si>
    <t>Weighted Statistics</t>
  </si>
  <si>
    <t>R-squared</t>
  </si>
  <si>
    <t xml:space="preserve">    Mean dependent var</t>
  </si>
  <si>
    <t>Adjusted R-squared</t>
  </si>
  <si>
    <t xml:space="preserve">    S.D. dependent var</t>
  </si>
  <si>
    <t>S.E. of regression</t>
  </si>
  <si>
    <t xml:space="preserve">    Sum squared resid</t>
  </si>
  <si>
    <t>F-statistic</t>
  </si>
  <si>
    <t xml:space="preserve">    Durbin-Watson stat</t>
  </si>
  <si>
    <t>Prob(F-statistic)</t>
  </si>
  <si>
    <t>Unweighted Statistics</t>
  </si>
  <si>
    <t>Sum squared resid</t>
  </si>
  <si>
    <t>Dependent Variable: LOG(ACT_DIST)</t>
  </si>
  <si>
    <t>LOG(DEMANDA)</t>
  </si>
  <si>
    <t>Dependent Variable: LOG(OYM_DIST)</t>
  </si>
  <si>
    <t>LOG(DEMANDA/CLIENTES)</t>
  </si>
  <si>
    <t>Dependent Variable: LOG(OYM_COM)</t>
  </si>
  <si>
    <t>LOG(OYM_DIST)</t>
  </si>
  <si>
    <t>Dependent Variable: LOG(OYM_ADM)</t>
  </si>
  <si>
    <t>LOG(OYM_COM)</t>
  </si>
  <si>
    <t>Cálculos/datos otra hoja</t>
  </si>
  <si>
    <t>EDEMET</t>
  </si>
  <si>
    <t>Energía Inyectada con AP</t>
  </si>
  <si>
    <t xml:space="preserve">REGRESIONES CON DATOS DE LA FERC, AÑOS 2015-2016- NUEVO CON MODELO DEA CON SAIDI </t>
  </si>
  <si>
    <t>Dependent Variable: LOG(EP)</t>
  </si>
  <si>
    <t>LOG(MWH)</t>
  </si>
  <si>
    <t>Inversiones en AD</t>
  </si>
  <si>
    <t>Inversiones en AC</t>
  </si>
  <si>
    <t>Costos de ExplotaciónTotales</t>
  </si>
  <si>
    <t>INVERSIONES TOTALES</t>
  </si>
  <si>
    <t>Date: 10/04/17   Time: 15:42</t>
  </si>
  <si>
    <t>Cross-sections included: 18</t>
  </si>
  <si>
    <t>Total panel (balanced) observations: 36</t>
  </si>
  <si>
    <t>En USD jun 2017 sin ajuste</t>
  </si>
  <si>
    <t>En USD jun 2017 con ajuste</t>
  </si>
  <si>
    <t>Date: 01/24/18   Time: 20:27</t>
  </si>
  <si>
    <t>Cross-sections included: 63</t>
  </si>
  <si>
    <t>Total panel (balanced) observations: 126</t>
  </si>
  <si>
    <t>Date: 01/24/18   Time: 20:28</t>
  </si>
  <si>
    <t>Date: 01/24/18   Time: 20:29</t>
  </si>
  <si>
    <t>Regresiones con 63 empresas comparadoras incluyendo panameñas (análisis DEA con SAIDI), datos de panel, año 2015 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</si>
</sst>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* #,##0.00_ ;_ * \-#,##0.00_ ;_ * &quot;-&quot;??_ ;_ @_ "/>
    <numFmt numFmtId="165" formatCode="_ * #,##0_ ;_ * \-#,##0_ ;_ * &quot;-&quot;??_ ;_ @_ "/>
    <numFmt numFmtId="166" formatCode="0.0000"/>
    <numFmt numFmtId="167" formatCode="0.0000000%"/>
    <numFmt numFmtId="168" formatCode="_ * #,##0.000_ ;_ * \-#,##0.000_ ;_ * &quot;-&quot;??_ ;_ @_ "/>
    <numFmt numFmtId="169" formatCode="0.0%"/>
    <numFmt numFmtId="170" formatCode="0.0"/>
    <numFmt numFmtId="171" formatCode="#,##0.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name val="Arial Narrow"/>
      <family val="2"/>
    </font>
    <font>
      <b/>
      <sz val="11"/>
      <color theme="6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Franklin Gothic Book"/>
      <family val="2"/>
    </font>
    <font>
      <sz val="11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3" borderId="0" applyNumberFormat="0" applyBorder="0" applyAlignment="0" applyProtection="0"/>
    <xf numFmtId="164" fontId="1" fillId="0" borderId="0" applyFont="0" applyFill="0" applyBorder="0" applyAlignment="0" applyProtection="0"/>
    <xf numFmtId="0" fontId="13" fillId="0" borderId="0"/>
  </cellStyleXfs>
  <cellXfs count="88"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2" fontId="6" fillId="0" borderId="0" xfId="0" applyNumberFormat="1" applyFont="1" applyFill="1" applyAlignment="1">
      <alignment horizontal="center" vertical="center"/>
    </xf>
    <xf numFmtId="164" fontId="0" fillId="0" borderId="0" xfId="5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65" fontId="0" fillId="0" borderId="0" xfId="5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165" fontId="0" fillId="0" borderId="0" xfId="5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165" fontId="12" fillId="0" borderId="0" xfId="5" applyNumberFormat="1" applyFont="1" applyFill="1" applyAlignment="1">
      <alignment horizontal="center"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2"/>
    </xf>
    <xf numFmtId="0" fontId="14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indent="2"/>
    </xf>
    <xf numFmtId="0" fontId="6" fillId="0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Alignment="1">
      <alignment horizontal="left" vertical="center" indent="3"/>
    </xf>
    <xf numFmtId="0" fontId="7" fillId="0" borderId="0" xfId="0" applyFont="1" applyFill="1" applyBorder="1" applyAlignment="1">
      <alignment horizontal="center"/>
    </xf>
    <xf numFmtId="166" fontId="6" fillId="0" borderId="0" xfId="6" applyNumberFormat="1" applyFont="1" applyFill="1" applyBorder="1" applyAlignment="1">
      <alignment horizontal="center" vertical="center"/>
    </xf>
    <xf numFmtId="167" fontId="0" fillId="0" borderId="0" xfId="0" applyNumberFormat="1" applyFont="1" applyFill="1" applyBorder="1"/>
    <xf numFmtId="10" fontId="6" fillId="0" borderId="0" xfId="2" applyNumberFormat="1" applyFont="1" applyFill="1" applyBorder="1" applyAlignment="1">
      <alignment horizontal="center"/>
    </xf>
    <xf numFmtId="0" fontId="7" fillId="0" borderId="0" xfId="0" applyFont="1" applyFill="1" applyBorder="1"/>
    <xf numFmtId="0" fontId="0" fillId="0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 vertical="justify" indent="2"/>
    </xf>
    <xf numFmtId="165" fontId="0" fillId="0" borderId="0" xfId="5" applyNumberFormat="1" applyFont="1" applyFill="1" applyBorder="1"/>
    <xf numFmtId="165" fontId="0" fillId="0" borderId="0" xfId="0" applyNumberFormat="1" applyFont="1" applyFill="1" applyBorder="1"/>
    <xf numFmtId="9" fontId="0" fillId="0" borderId="0" xfId="2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169" fontId="0" fillId="0" borderId="0" xfId="2" applyNumberFormat="1" applyFont="1" applyFill="1" applyBorder="1" applyAlignment="1">
      <alignment horizontal="center" vertical="center"/>
    </xf>
    <xf numFmtId="169" fontId="3" fillId="0" borderId="0" xfId="2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0" fontId="0" fillId="0" borderId="0" xfId="2" applyNumberFormat="1" applyFont="1" applyFill="1" applyBorder="1" applyAlignment="1">
      <alignment horizontal="center" vertical="center"/>
    </xf>
    <xf numFmtId="165" fontId="0" fillId="0" borderId="0" xfId="1" applyNumberFormat="1" applyFont="1"/>
    <xf numFmtId="4" fontId="2" fillId="2" borderId="1" xfId="3" applyNumberFormat="1" applyAlignment="1">
      <alignment horizontal="right"/>
    </xf>
    <xf numFmtId="3" fontId="2" fillId="2" borderId="10" xfId="3" applyNumberFormat="1" applyBorder="1" applyAlignment="1">
      <alignment horizontal="right"/>
    </xf>
    <xf numFmtId="9" fontId="3" fillId="3" borderId="9" xfId="4" applyNumberFormat="1" applyFont="1" applyBorder="1" applyAlignment="1">
      <alignment horizontal="right"/>
    </xf>
    <xf numFmtId="169" fontId="2" fillId="2" borderId="1" xfId="2" applyNumberFormat="1" applyFont="1" applyFill="1" applyBorder="1" applyAlignment="1">
      <alignment horizontal="right"/>
    </xf>
    <xf numFmtId="168" fontId="0" fillId="0" borderId="0" xfId="5" applyNumberFormat="1" applyFont="1" applyFill="1" applyAlignment="1">
      <alignment horizontal="center" vertical="center"/>
    </xf>
    <xf numFmtId="0" fontId="0" fillId="4" borderId="0" xfId="0" applyFill="1"/>
    <xf numFmtId="0" fontId="15" fillId="4" borderId="0" xfId="0" applyFont="1" applyFill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170" fontId="0" fillId="4" borderId="6" xfId="0" applyNumberFormat="1" applyFill="1" applyBorder="1" applyAlignment="1">
      <alignment horizontal="right"/>
    </xf>
    <xf numFmtId="169" fontId="3" fillId="3" borderId="0" xfId="4" applyNumberFormat="1" applyFont="1" applyBorder="1" applyAlignment="1">
      <alignment horizontal="right"/>
    </xf>
    <xf numFmtId="0" fontId="17" fillId="0" borderId="0" xfId="0" applyFont="1"/>
    <xf numFmtId="168" fontId="2" fillId="2" borderId="1" xfId="1" applyNumberFormat="1" applyFont="1" applyFill="1" applyBorder="1" applyAlignment="1">
      <alignment horizontal="right"/>
    </xf>
    <xf numFmtId="4" fontId="18" fillId="0" borderId="0" xfId="5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64" fontId="2" fillId="2" borderId="1" xfId="1" applyFont="1" applyFill="1" applyBorder="1" applyAlignment="1">
      <alignment horizontal="right"/>
    </xf>
    <xf numFmtId="9" fontId="0" fillId="0" borderId="0" xfId="2" applyFont="1" applyAlignment="1">
      <alignment horizontal="center" vertical="center"/>
    </xf>
    <xf numFmtId="164" fontId="0" fillId="0" borderId="0" xfId="1" applyFont="1"/>
    <xf numFmtId="0" fontId="0" fillId="0" borderId="0" xfId="0" applyFill="1" applyBorder="1"/>
    <xf numFmtId="171" fontId="2" fillId="2" borderId="1" xfId="3" applyNumberFormat="1" applyAlignment="1">
      <alignment horizontal="right"/>
    </xf>
    <xf numFmtId="165" fontId="0" fillId="0" borderId="0" xfId="0" applyNumberFormat="1"/>
    <xf numFmtId="164" fontId="0" fillId="0" borderId="0" xfId="0" applyNumberFormat="1"/>
    <xf numFmtId="165" fontId="4" fillId="0" borderId="0" xfId="0" applyNumberFormat="1" applyFont="1"/>
    <xf numFmtId="164" fontId="0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7">
    <cellStyle name="20% - Énfasis6" xfId="4" builtinId="50"/>
    <cellStyle name="Entrada" xfId="3" builtinId="20"/>
    <cellStyle name="Millares" xfId="1" builtinId="3"/>
    <cellStyle name="Millares 2" xfId="5"/>
    <cellStyle name="Normal" xfId="0" builtinId="0"/>
    <cellStyle name="Normal_COyM_DDE_DOLAR_97-04_SANJUAN" xfId="6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UER~1/AppData/Local/Temp/_tc/FERC_2017/BD_PANAMA_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uerrero/OneDrive/Proyectos/R%201059%20Empresas%20Comparadoras%20ASEP%20PA/Work/Porcentaje%20MO-Activo/BD_PANA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Salida"/>
    </sheetNames>
    <sheetDataSet>
      <sheetData sheetId="0">
        <row r="7">
          <cell r="Q7">
            <v>0.32063664466362535</v>
          </cell>
        </row>
        <row r="9">
          <cell r="Q9">
            <v>0.58923073407008419</v>
          </cell>
        </row>
        <row r="10">
          <cell r="Q10">
            <v>0.3714811668734932</v>
          </cell>
        </row>
        <row r="11">
          <cell r="Q11">
            <v>0.47815572623195551</v>
          </cell>
        </row>
        <row r="12">
          <cell r="Q12">
            <v>0.28472794005419</v>
          </cell>
        </row>
        <row r="13">
          <cell r="Q13">
            <v>0.57724700085588343</v>
          </cell>
        </row>
        <row r="28">
          <cell r="T28">
            <v>0.59299999999999997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Salida"/>
    </sheetNames>
    <sheetDataSet>
      <sheetData sheetId="0" refreshError="1">
        <row r="7">
          <cell r="Q7">
            <v>0.32063664466362535</v>
          </cell>
        </row>
        <row r="17">
          <cell r="Q17">
            <v>0.1</v>
          </cell>
        </row>
        <row r="18">
          <cell r="Q18">
            <v>0.1</v>
          </cell>
        </row>
        <row r="19">
          <cell r="Q19">
            <v>0.1</v>
          </cell>
        </row>
        <row r="20">
          <cell r="Q20">
            <v>0.15</v>
          </cell>
        </row>
        <row r="21">
          <cell r="Q21">
            <v>0.25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C4"/>
  <sheetViews>
    <sheetView zoomScale="175" zoomScaleNormal="175" workbookViewId="0">
      <selection activeCell="C8" sqref="C8"/>
    </sheetView>
  </sheetViews>
  <sheetFormatPr baseColWidth="10" defaultColWidth="11.5703125" defaultRowHeight="15" x14ac:dyDescent="0.25"/>
  <cols>
    <col min="1" max="1" width="11.5703125" style="60"/>
    <col min="2" max="2" width="23.7109375" style="60" bestFit="1" customWidth="1"/>
    <col min="3" max="16384" width="11.5703125" style="60"/>
  </cols>
  <sheetData>
    <row r="1" spans="2:3" ht="15.75" thickBot="1" x14ac:dyDescent="0.3">
      <c r="C1"/>
    </row>
    <row r="2" spans="2:3" ht="19.899999999999999" customHeight="1" x14ac:dyDescent="0.25">
      <c r="B2" s="62" t="s">
        <v>47</v>
      </c>
      <c r="C2" s="56" t="s">
        <v>45</v>
      </c>
    </row>
    <row r="3" spans="2:3" ht="19.899999999999999" customHeight="1" x14ac:dyDescent="0.25">
      <c r="B3" s="65" t="s">
        <v>84</v>
      </c>
      <c r="C3" s="71" t="s">
        <v>45</v>
      </c>
    </row>
    <row r="4" spans="2:3" ht="19.899999999999999" customHeight="1" thickBot="1" x14ac:dyDescent="0.3">
      <c r="B4" s="68" t="s">
        <v>46</v>
      </c>
      <c r="C4" s="57" t="s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P92"/>
  <sheetViews>
    <sheetView tabSelected="1" topLeftCell="A16" workbookViewId="0">
      <selection activeCell="H37" sqref="H37"/>
    </sheetView>
  </sheetViews>
  <sheetFormatPr baseColWidth="10" defaultColWidth="16.7109375" defaultRowHeight="15" x14ac:dyDescent="0.25"/>
  <cols>
    <col min="1" max="1" width="31.85546875" style="2" customWidth="1"/>
    <col min="2" max="2" width="15" style="2" customWidth="1"/>
    <col min="3" max="7" width="16" style="2" customWidth="1"/>
    <col min="8" max="8" width="16.7109375" style="2"/>
    <col min="17" max="16384" width="16.7109375" style="2"/>
  </cols>
  <sheetData>
    <row r="1" spans="1:16" x14ac:dyDescent="0.25">
      <c r="A1" s="1" t="s">
        <v>87</v>
      </c>
    </row>
    <row r="2" spans="1:16" x14ac:dyDescent="0.25">
      <c r="A2" s="1"/>
    </row>
    <row r="3" spans="1:16" x14ac:dyDescent="0.25">
      <c r="A3" s="1"/>
    </row>
    <row r="4" spans="1:16" x14ac:dyDescent="0.25">
      <c r="A4" s="1" t="s">
        <v>0</v>
      </c>
      <c r="G4" s="3"/>
    </row>
    <row r="5" spans="1:16" x14ac:dyDescent="0.25">
      <c r="A5" s="1"/>
      <c r="G5" s="3"/>
    </row>
    <row r="6" spans="1:16" s="5" customFormat="1" x14ac:dyDescent="0.25">
      <c r="A6" s="4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6"/>
      <c r="I6"/>
      <c r="J6"/>
      <c r="K6"/>
      <c r="L6"/>
      <c r="M6"/>
      <c r="N6"/>
      <c r="O6"/>
      <c r="P6"/>
    </row>
    <row r="7" spans="1:16" x14ac:dyDescent="0.25">
      <c r="A7" s="7" t="s">
        <v>7</v>
      </c>
      <c r="B7" s="81">
        <f>Regresiones!C16</f>
        <v>0.16714300000000001</v>
      </c>
      <c r="C7" s="81"/>
      <c r="D7" s="81">
        <f>Regresiones!O15</f>
        <v>0.89297000000000004</v>
      </c>
      <c r="E7" s="81"/>
      <c r="F7" s="81"/>
      <c r="G7" s="8"/>
      <c r="H7"/>
    </row>
    <row r="8" spans="1:16" x14ac:dyDescent="0.25">
      <c r="A8" s="7" t="s">
        <v>8</v>
      </c>
      <c r="B8" s="81">
        <f>Regresiones!C15</f>
        <v>0.83232300000000004</v>
      </c>
      <c r="C8" s="81">
        <f>Regresiones!I15</f>
        <v>0.976437</v>
      </c>
      <c r="D8" s="81"/>
      <c r="E8" s="81">
        <f>Regresiones!U15</f>
        <v>0.59755899999999995</v>
      </c>
      <c r="F8" s="81">
        <f>Regresiones!AA15</f>
        <v>0.558535</v>
      </c>
      <c r="G8" s="8"/>
      <c r="H8"/>
    </row>
    <row r="9" spans="1:16" x14ac:dyDescent="0.25">
      <c r="A9" s="7" t="s">
        <v>9</v>
      </c>
      <c r="B9" s="81"/>
      <c r="C9" s="81"/>
      <c r="D9" s="81">
        <f>Regresiones!O16</f>
        <v>-0.82477800000000001</v>
      </c>
      <c r="E9" s="81"/>
      <c r="F9" s="81"/>
      <c r="G9" s="8"/>
      <c r="H9"/>
    </row>
    <row r="10" spans="1:16" x14ac:dyDescent="0.25">
      <c r="A10" s="7" t="s">
        <v>10</v>
      </c>
      <c r="B10" s="81"/>
      <c r="C10" s="81"/>
      <c r="D10" s="81"/>
      <c r="E10" s="81"/>
      <c r="F10" s="81">
        <f>Regresiones!AA16</f>
        <v>0.28286299999999998</v>
      </c>
      <c r="G10" s="8"/>
      <c r="H10"/>
    </row>
    <row r="11" spans="1:16" x14ac:dyDescent="0.25">
      <c r="A11" s="7" t="s">
        <v>11</v>
      </c>
      <c r="B11" s="81"/>
      <c r="C11" s="81"/>
      <c r="D11" s="81"/>
      <c r="E11" s="81">
        <f>Regresiones!U16</f>
        <v>0.44208900000000001</v>
      </c>
      <c r="F11" s="81"/>
      <c r="G11" s="8"/>
      <c r="H11"/>
    </row>
    <row r="12" spans="1:16" x14ac:dyDescent="0.25">
      <c r="A12" s="7" t="s">
        <v>12</v>
      </c>
      <c r="B12" s="81">
        <f>Regresiones!C17</f>
        <v>9.2907869999999999</v>
      </c>
      <c r="C12" s="81">
        <f>Regresiones!I16</f>
        <v>5.5800190000000001</v>
      </c>
      <c r="D12" s="81">
        <f>Regresiones!O17</f>
        <v>6.3369799999999996</v>
      </c>
      <c r="E12" s="81">
        <f>Regresiones!U17</f>
        <v>1.9304790000000001</v>
      </c>
      <c r="F12" s="81">
        <f>Regresiones!AA17</f>
        <v>4.9176120000000001</v>
      </c>
      <c r="G12" s="8"/>
      <c r="H12"/>
    </row>
    <row r="13" spans="1:16" x14ac:dyDescent="0.25">
      <c r="B13" s="9">
        <f>EXP(B12)</f>
        <v>10837.710020985141</v>
      </c>
      <c r="C13" s="9">
        <f>EXP(C12)</f>
        <v>265.07664219458258</v>
      </c>
      <c r="D13" s="9">
        <f>EXP(D12)</f>
        <v>565.08716862578979</v>
      </c>
      <c r="E13" s="9">
        <f>EXP(E12)</f>
        <v>6.8928111074812808</v>
      </c>
      <c r="F13" s="9">
        <f>EXP(F12)</f>
        <v>136.67584126713732</v>
      </c>
      <c r="G13" s="3"/>
    </row>
    <row r="14" spans="1:16" x14ac:dyDescent="0.25">
      <c r="B14" s="10"/>
      <c r="C14" s="10"/>
      <c r="D14" s="10"/>
      <c r="E14" s="10"/>
      <c r="F14" s="10"/>
      <c r="G14" s="3"/>
    </row>
    <row r="15" spans="1:16" x14ac:dyDescent="0.25">
      <c r="A15" s="1" t="s">
        <v>13</v>
      </c>
    </row>
    <row r="16" spans="1:16" ht="6" customHeight="1" x14ac:dyDescent="0.25">
      <c r="A16" s="1"/>
    </row>
    <row r="17" spans="1:10" x14ac:dyDescent="0.25">
      <c r="A17" s="11" t="s">
        <v>14</v>
      </c>
      <c r="C17" s="12"/>
      <c r="D17" s="12"/>
      <c r="E17" s="12"/>
      <c r="F17" s="12"/>
      <c r="G17" s="12"/>
      <c r="H17" s="12"/>
    </row>
    <row r="18" spans="1:10" customFormat="1" ht="14.45" customHeight="1" x14ac:dyDescent="0.25">
      <c r="A18" s="86" t="s">
        <v>15</v>
      </c>
      <c r="B18" s="86" t="s">
        <v>16</v>
      </c>
      <c r="C18" s="5" t="s">
        <v>17</v>
      </c>
      <c r="D18" s="87" t="s">
        <v>18</v>
      </c>
      <c r="E18" s="87"/>
      <c r="F18" s="87"/>
      <c r="G18" s="87"/>
      <c r="H18" s="87"/>
      <c r="I18" s="87"/>
    </row>
    <row r="19" spans="1:10" customFormat="1" x14ac:dyDescent="0.25">
      <c r="A19" s="86"/>
      <c r="B19" s="86"/>
      <c r="C19" s="13">
        <v>2016</v>
      </c>
      <c r="D19" s="14">
        <f t="shared" ref="D19:I19" si="0">C19+1</f>
        <v>2017</v>
      </c>
      <c r="E19" s="14">
        <f t="shared" si="0"/>
        <v>2018</v>
      </c>
      <c r="F19" s="14">
        <f t="shared" si="0"/>
        <v>2019</v>
      </c>
      <c r="G19" s="14">
        <f t="shared" si="0"/>
        <v>2020</v>
      </c>
      <c r="H19" s="14">
        <f t="shared" si="0"/>
        <v>2021</v>
      </c>
      <c r="I19" s="14">
        <f t="shared" si="0"/>
        <v>2022</v>
      </c>
    </row>
    <row r="20" spans="1:10" customFormat="1" x14ac:dyDescent="0.25">
      <c r="A20" s="7" t="s">
        <v>19</v>
      </c>
      <c r="B20" s="2" t="s">
        <v>20</v>
      </c>
      <c r="C20" s="81"/>
      <c r="D20" s="81"/>
      <c r="E20" s="81"/>
      <c r="F20" s="81"/>
      <c r="G20" s="81"/>
      <c r="H20" s="81"/>
      <c r="I20" s="81"/>
    </row>
    <row r="21" spans="1:10" customFormat="1" x14ac:dyDescent="0.25">
      <c r="A21" s="7" t="s">
        <v>21</v>
      </c>
      <c r="B21" s="2" t="s">
        <v>22</v>
      </c>
      <c r="C21" s="81"/>
      <c r="D21" s="81"/>
      <c r="E21" s="81"/>
      <c r="F21" s="81"/>
      <c r="G21" s="81"/>
      <c r="H21" s="81"/>
      <c r="I21" s="81"/>
    </row>
    <row r="22" spans="1:10" customFormat="1" x14ac:dyDescent="0.25">
      <c r="A22" s="7" t="s">
        <v>23</v>
      </c>
      <c r="B22" s="2" t="s">
        <v>22</v>
      </c>
      <c r="C22" s="81"/>
      <c r="D22" s="81"/>
      <c r="E22" s="81"/>
      <c r="F22" s="81"/>
      <c r="G22" s="81"/>
      <c r="H22" s="81"/>
      <c r="I22" s="81"/>
    </row>
    <row r="23" spans="1:10" customFormat="1" x14ac:dyDescent="0.25">
      <c r="A23" s="7" t="s">
        <v>24</v>
      </c>
      <c r="B23" s="2" t="s">
        <v>25</v>
      </c>
      <c r="C23" s="81"/>
      <c r="D23" s="81"/>
      <c r="E23" s="81"/>
      <c r="F23" s="81"/>
      <c r="G23" s="81"/>
      <c r="H23" s="81"/>
      <c r="I23" s="81"/>
    </row>
    <row r="26" spans="1:10" customFormat="1" x14ac:dyDescent="0.25">
      <c r="A26" s="1" t="s">
        <v>26</v>
      </c>
      <c r="B26" s="2"/>
      <c r="C26" s="2"/>
      <c r="D26" s="2"/>
      <c r="E26" s="2"/>
      <c r="F26" s="2"/>
      <c r="G26" s="2"/>
      <c r="H26" s="2"/>
    </row>
    <row r="27" spans="1:10" customFormat="1" ht="6" customHeight="1" x14ac:dyDescent="0.25">
      <c r="A27" s="1"/>
      <c r="B27" s="2"/>
      <c r="C27" s="2"/>
      <c r="D27" s="2"/>
      <c r="E27" s="2"/>
      <c r="F27" s="2"/>
      <c r="G27" s="2"/>
      <c r="H27" s="2"/>
    </row>
    <row r="28" spans="1:10" customFormat="1" x14ac:dyDescent="0.25">
      <c r="A28" s="11" t="s">
        <v>14</v>
      </c>
      <c r="B28" s="2"/>
      <c r="C28" s="12"/>
      <c r="D28" s="12"/>
      <c r="E28" s="12"/>
      <c r="F28" s="12"/>
      <c r="G28" s="12"/>
      <c r="H28" s="12"/>
    </row>
    <row r="29" spans="1:10" customFormat="1" x14ac:dyDescent="0.25">
      <c r="A29" s="15" t="s">
        <v>97</v>
      </c>
      <c r="B29" s="2"/>
      <c r="C29" s="12"/>
      <c r="D29" s="12"/>
      <c r="E29" s="12"/>
      <c r="F29" s="12"/>
      <c r="G29" s="12"/>
      <c r="H29" s="12"/>
    </row>
    <row r="30" spans="1:10" customFormat="1" x14ac:dyDescent="0.25">
      <c r="A30" s="12" t="s">
        <v>27</v>
      </c>
      <c r="B30" s="13">
        <v>2016</v>
      </c>
      <c r="C30" s="14">
        <f t="shared" ref="C30:H30" si="1">B30+1</f>
        <v>2017</v>
      </c>
      <c r="D30" s="14">
        <f t="shared" si="1"/>
        <v>2018</v>
      </c>
      <c r="E30" s="14">
        <f t="shared" si="1"/>
        <v>2019</v>
      </c>
      <c r="F30" s="14">
        <f t="shared" si="1"/>
        <v>2020</v>
      </c>
      <c r="G30" s="14">
        <f t="shared" si="1"/>
        <v>2021</v>
      </c>
      <c r="H30" s="14">
        <f t="shared" si="1"/>
        <v>2022</v>
      </c>
    </row>
    <row r="31" spans="1:10" customFormat="1" x14ac:dyDescent="0.25">
      <c r="A31" s="16" t="s">
        <v>2</v>
      </c>
      <c r="B31" s="17" t="e">
        <f>EXP($B$12+$B$8*LN(C23)+$B$7*LN(C20))</f>
        <v>#NUM!</v>
      </c>
      <c r="C31" s="17" t="e">
        <f t="shared" ref="C31:H31" si="2">EXP($B$12+$B$8*LN(D23)+$B$7*LN(D20))</f>
        <v>#NUM!</v>
      </c>
      <c r="D31" s="17" t="e">
        <f t="shared" si="2"/>
        <v>#NUM!</v>
      </c>
      <c r="E31" s="17" t="e">
        <f t="shared" si="2"/>
        <v>#NUM!</v>
      </c>
      <c r="F31" s="17" t="e">
        <f t="shared" si="2"/>
        <v>#NUM!</v>
      </c>
      <c r="G31" s="17" t="e">
        <f t="shared" si="2"/>
        <v>#NUM!</v>
      </c>
      <c r="H31" s="17" t="e">
        <f t="shared" si="2"/>
        <v>#NUM!</v>
      </c>
      <c r="I31" s="18" t="e">
        <f>SUM(B31:H31)</f>
        <v>#NUM!</v>
      </c>
      <c r="J31" s="18"/>
    </row>
    <row r="32" spans="1:10" customFormat="1" x14ac:dyDescent="0.25">
      <c r="A32" s="16" t="s">
        <v>3</v>
      </c>
      <c r="B32" s="17" t="e">
        <f>EXP($C$12+$C$8*LN(C23))</f>
        <v>#NUM!</v>
      </c>
      <c r="C32" s="17" t="e">
        <f t="shared" ref="C32:H32" si="3">EXP($C$12+$C$8*LN(D23))</f>
        <v>#NUM!</v>
      </c>
      <c r="D32" s="17" t="e">
        <f t="shared" si="3"/>
        <v>#NUM!</v>
      </c>
      <c r="E32" s="17" t="e">
        <f t="shared" si="3"/>
        <v>#NUM!</v>
      </c>
      <c r="F32" s="17" t="e">
        <f t="shared" si="3"/>
        <v>#NUM!</v>
      </c>
      <c r="G32" s="17" t="e">
        <f t="shared" si="3"/>
        <v>#NUM!</v>
      </c>
      <c r="H32" s="17" t="e">
        <f t="shared" si="3"/>
        <v>#NUM!</v>
      </c>
      <c r="I32" s="18"/>
      <c r="J32" s="18"/>
    </row>
    <row r="33" spans="1:16" customFormat="1" x14ac:dyDescent="0.25">
      <c r="A33" s="16" t="s">
        <v>4</v>
      </c>
      <c r="B33" s="17" t="e">
        <f>EXP($D$12+$D$9*LN(C20/C23)+$D$7*LN(C20))</f>
        <v>#DIV/0!</v>
      </c>
      <c r="C33" s="17" t="e">
        <f t="shared" ref="C33:G33" si="4">EXP($D$12+$D$9*LN(D20/D23)+$D$7*LN(D20))</f>
        <v>#DIV/0!</v>
      </c>
      <c r="D33" s="17" t="e">
        <f t="shared" si="4"/>
        <v>#DIV/0!</v>
      </c>
      <c r="E33" s="17" t="e">
        <f t="shared" si="4"/>
        <v>#DIV/0!</v>
      </c>
      <c r="F33" s="17" t="e">
        <f t="shared" si="4"/>
        <v>#DIV/0!</v>
      </c>
      <c r="G33" s="17" t="e">
        <f t="shared" si="4"/>
        <v>#DIV/0!</v>
      </c>
      <c r="H33" s="17" t="e">
        <f>EXP($D$12+$D$9*LN(I20/I23)+$D$7*LN(I20))</f>
        <v>#DIV/0!</v>
      </c>
      <c r="I33" s="18"/>
      <c r="J33" s="18"/>
    </row>
    <row r="34" spans="1:16" x14ac:dyDescent="0.25">
      <c r="A34" s="16" t="s">
        <v>5</v>
      </c>
      <c r="B34" s="17" t="e">
        <f>EXP($E$12+$E$8*LN(C23)+$E$11*LN(B33))</f>
        <v>#NUM!</v>
      </c>
      <c r="C34" s="17" t="e">
        <f t="shared" ref="C34:H34" si="5">EXP($E$12+$E$8*LN(D23)+$E$11*LN(C33))</f>
        <v>#NUM!</v>
      </c>
      <c r="D34" s="17" t="e">
        <f t="shared" si="5"/>
        <v>#NUM!</v>
      </c>
      <c r="E34" s="17" t="e">
        <f t="shared" si="5"/>
        <v>#NUM!</v>
      </c>
      <c r="F34" s="17" t="e">
        <f t="shared" si="5"/>
        <v>#NUM!</v>
      </c>
      <c r="G34" s="17" t="e">
        <f t="shared" si="5"/>
        <v>#NUM!</v>
      </c>
      <c r="H34" s="17" t="e">
        <f t="shared" si="5"/>
        <v>#NUM!</v>
      </c>
      <c r="I34" s="18"/>
      <c r="J34" s="18"/>
    </row>
    <row r="35" spans="1:16" s="21" customFormat="1" x14ac:dyDescent="0.25">
      <c r="A35" s="19" t="s">
        <v>6</v>
      </c>
      <c r="B35" s="20" t="e">
        <f>EXP($F$12+$F$8*LN(C23)+$F$10*LN(B34))</f>
        <v>#NUM!</v>
      </c>
      <c r="C35" s="20" t="e">
        <f t="shared" ref="C35:H35" si="6">EXP($F$12+$F$8*LN(D23)+$F$10*LN(C34))</f>
        <v>#NUM!</v>
      </c>
      <c r="D35" s="20" t="e">
        <f t="shared" si="6"/>
        <v>#NUM!</v>
      </c>
      <c r="E35" s="20" t="e">
        <f t="shared" si="6"/>
        <v>#NUM!</v>
      </c>
      <c r="F35" s="20" t="e">
        <f t="shared" si="6"/>
        <v>#NUM!</v>
      </c>
      <c r="G35" s="20" t="e">
        <f t="shared" si="6"/>
        <v>#NUM!</v>
      </c>
      <c r="H35" s="20" t="e">
        <f t="shared" si="6"/>
        <v>#NUM!</v>
      </c>
      <c r="I35" s="18"/>
      <c r="J35" s="18"/>
      <c r="K35"/>
      <c r="L35"/>
      <c r="M35"/>
      <c r="N35"/>
      <c r="O35"/>
      <c r="P35"/>
    </row>
    <row r="36" spans="1:16" s="21" customFormat="1" x14ac:dyDescent="0.25">
      <c r="A36" s="19"/>
      <c r="B36" s="20"/>
      <c r="C36" s="20"/>
      <c r="D36" s="20"/>
      <c r="E36" s="20"/>
      <c r="F36" s="20"/>
      <c r="G36" s="20"/>
      <c r="I36"/>
      <c r="J36"/>
      <c r="K36"/>
      <c r="L36"/>
      <c r="M36"/>
      <c r="N36"/>
      <c r="O36"/>
      <c r="P36"/>
    </row>
    <row r="37" spans="1:16" s="21" customFormat="1" x14ac:dyDescent="0.25">
      <c r="A37" s="22"/>
      <c r="B37" s="23"/>
      <c r="C37" s="23"/>
      <c r="D37" s="23"/>
      <c r="E37" s="23"/>
      <c r="F37" s="23"/>
      <c r="G37" s="23"/>
      <c r="I37"/>
      <c r="J37"/>
      <c r="K37"/>
      <c r="L37"/>
      <c r="M37"/>
      <c r="N37"/>
      <c r="O37"/>
      <c r="P37"/>
    </row>
    <row r="38" spans="1:16" x14ac:dyDescent="0.25">
      <c r="A38" s="15" t="s">
        <v>28</v>
      </c>
    </row>
    <row r="39" spans="1:16" x14ac:dyDescent="0.25">
      <c r="A39" s="24" t="s">
        <v>29</v>
      </c>
    </row>
    <row r="40" spans="1:16" s="27" customFormat="1" x14ac:dyDescent="0.25">
      <c r="A40" s="25" t="s">
        <v>30</v>
      </c>
      <c r="B40" s="74">
        <f>[1]Datos!$Q$7</f>
        <v>0.32063664466362535</v>
      </c>
      <c r="C40" s="26"/>
      <c r="I40"/>
      <c r="J40"/>
      <c r="K40"/>
      <c r="L40"/>
      <c r="M40"/>
      <c r="N40"/>
      <c r="O40"/>
      <c r="P40"/>
    </row>
    <row r="41" spans="1:16" s="27" customFormat="1" x14ac:dyDescent="0.25">
      <c r="A41" s="28" t="s">
        <v>31</v>
      </c>
      <c r="B41" s="29"/>
      <c r="C41" s="26"/>
      <c r="D41" s="29"/>
      <c r="E41" s="29"/>
      <c r="F41" s="29"/>
      <c r="G41" s="30"/>
      <c r="H41" s="30"/>
      <c r="I41"/>
      <c r="J41"/>
      <c r="K41"/>
      <c r="L41"/>
      <c r="M41"/>
      <c r="N41"/>
      <c r="O41"/>
      <c r="P41"/>
    </row>
    <row r="42" spans="1:16" s="27" customFormat="1" x14ac:dyDescent="0.25">
      <c r="A42" s="31" t="s">
        <v>2</v>
      </c>
      <c r="B42" s="58">
        <f>[1]Datos!Q9</f>
        <v>0.58923073407008419</v>
      </c>
      <c r="C42" s="26"/>
      <c r="D42" s="32"/>
      <c r="E42" s="32"/>
      <c r="F42" s="32"/>
      <c r="G42" s="30"/>
      <c r="H42" s="30"/>
      <c r="I42"/>
      <c r="J42"/>
      <c r="K42"/>
      <c r="L42"/>
      <c r="M42"/>
      <c r="N42"/>
      <c r="O42"/>
      <c r="P42"/>
    </row>
    <row r="43" spans="1:16" s="27" customFormat="1" x14ac:dyDescent="0.25">
      <c r="A43" s="31" t="s">
        <v>3</v>
      </c>
      <c r="B43" s="58">
        <f>[1]Datos!Q10</f>
        <v>0.3714811668734932</v>
      </c>
      <c r="C43" s="33"/>
      <c r="D43" s="33"/>
      <c r="E43" s="33"/>
      <c r="F43" s="33"/>
      <c r="G43" s="30"/>
      <c r="H43" s="30"/>
      <c r="I43"/>
      <c r="J43"/>
      <c r="K43"/>
      <c r="L43"/>
      <c r="M43"/>
      <c r="N43"/>
      <c r="O43"/>
      <c r="P43"/>
    </row>
    <row r="44" spans="1:16" s="27" customFormat="1" x14ac:dyDescent="0.25">
      <c r="A44" s="31" t="s">
        <v>4</v>
      </c>
      <c r="B44" s="58">
        <f>[1]Datos!Q11</f>
        <v>0.47815572623195551</v>
      </c>
      <c r="C44" s="30"/>
      <c r="D44" s="30"/>
      <c r="E44" s="34"/>
      <c r="F44" s="30"/>
      <c r="G44" s="30"/>
      <c r="H44" s="30"/>
      <c r="I44"/>
      <c r="J44"/>
      <c r="K44"/>
      <c r="L44"/>
      <c r="M44"/>
      <c r="N44"/>
      <c r="O44"/>
      <c r="P44"/>
    </row>
    <row r="45" spans="1:16" s="27" customFormat="1" x14ac:dyDescent="0.25">
      <c r="A45" s="31" t="s">
        <v>5</v>
      </c>
      <c r="B45" s="58">
        <f>[1]Datos!Q12</f>
        <v>0.28472794005419</v>
      </c>
      <c r="C45" s="26"/>
      <c r="D45" s="35"/>
      <c r="E45" s="35"/>
      <c r="F45" s="35"/>
      <c r="G45" s="30"/>
      <c r="H45" s="30"/>
      <c r="I45"/>
      <c r="J45"/>
      <c r="K45"/>
      <c r="L45"/>
      <c r="M45"/>
      <c r="N45"/>
      <c r="O45"/>
      <c r="P45"/>
    </row>
    <row r="46" spans="1:16" s="27" customFormat="1" x14ac:dyDescent="0.25">
      <c r="A46" s="31" t="s">
        <v>6</v>
      </c>
      <c r="B46" s="58">
        <f>[1]Datos!Q13</f>
        <v>0.57724700085588343</v>
      </c>
      <c r="C46" s="32"/>
      <c r="D46" s="32"/>
      <c r="E46" s="32"/>
      <c r="F46" s="35"/>
      <c r="G46" s="30"/>
      <c r="H46" s="30"/>
      <c r="I46"/>
      <c r="J46"/>
      <c r="K46"/>
      <c r="L46"/>
      <c r="M46"/>
      <c r="N46"/>
      <c r="O46"/>
      <c r="P46"/>
    </row>
    <row r="47" spans="1:16" s="27" customFormat="1" x14ac:dyDescent="0.25">
      <c r="A47" s="36"/>
      <c r="C47" s="35"/>
      <c r="D47" s="35"/>
      <c r="E47" s="35"/>
      <c r="F47" s="30"/>
      <c r="G47" s="30"/>
      <c r="H47" s="30"/>
      <c r="I47"/>
      <c r="J47"/>
      <c r="K47"/>
      <c r="L47"/>
      <c r="M47"/>
      <c r="N47"/>
      <c r="O47"/>
      <c r="P47"/>
    </row>
    <row r="48" spans="1:16" s="27" customFormat="1" x14ac:dyDescent="0.25">
      <c r="A48" s="24" t="s">
        <v>32</v>
      </c>
      <c r="C48" s="35"/>
      <c r="D48" s="35"/>
      <c r="E48" s="35"/>
      <c r="F48" s="30"/>
      <c r="G48" s="30"/>
      <c r="H48" s="30"/>
      <c r="I48"/>
      <c r="J48"/>
      <c r="K48"/>
      <c r="L48"/>
      <c r="M48"/>
      <c r="N48"/>
      <c r="O48"/>
      <c r="P48"/>
    </row>
    <row r="49" spans="1:16" s="27" customFormat="1" x14ac:dyDescent="0.25">
      <c r="A49" s="24"/>
      <c r="B49" s="13">
        <v>2016</v>
      </c>
      <c r="C49" s="14">
        <f t="shared" ref="C49:H49" si="7">B49+1</f>
        <v>2017</v>
      </c>
      <c r="D49" s="14">
        <f t="shared" si="7"/>
        <v>2018</v>
      </c>
      <c r="E49" s="14">
        <f t="shared" si="7"/>
        <v>2019</v>
      </c>
      <c r="F49" s="14">
        <f t="shared" si="7"/>
        <v>2020</v>
      </c>
      <c r="G49" s="14">
        <f t="shared" si="7"/>
        <v>2021</v>
      </c>
      <c r="H49" s="14">
        <f t="shared" si="7"/>
        <v>2022</v>
      </c>
      <c r="I49"/>
      <c r="J49"/>
      <c r="K49"/>
      <c r="L49"/>
      <c r="M49"/>
      <c r="N49"/>
      <c r="O49"/>
      <c r="P49"/>
    </row>
    <row r="50" spans="1:16" s="27" customFormat="1" x14ac:dyDescent="0.25">
      <c r="A50" s="37" t="s">
        <v>33</v>
      </c>
      <c r="B50" s="74">
        <f>[1]Datos!$T$28</f>
        <v>0.59299999999999997</v>
      </c>
      <c r="C50" s="59">
        <f>B50</f>
        <v>0.59299999999999997</v>
      </c>
      <c r="D50" s="59">
        <f t="shared" ref="D50:H50" si="8">C50</f>
        <v>0.59299999999999997</v>
      </c>
      <c r="E50" s="59">
        <f t="shared" si="8"/>
        <v>0.59299999999999997</v>
      </c>
      <c r="F50" s="59">
        <f t="shared" si="8"/>
        <v>0.59299999999999997</v>
      </c>
      <c r="G50" s="59">
        <f t="shared" si="8"/>
        <v>0.59299999999999997</v>
      </c>
      <c r="H50" s="59">
        <f t="shared" si="8"/>
        <v>0.59299999999999997</v>
      </c>
      <c r="I50"/>
      <c r="J50"/>
      <c r="K50"/>
      <c r="L50"/>
      <c r="M50"/>
      <c r="N50"/>
      <c r="O50"/>
      <c r="P50"/>
    </row>
    <row r="51" spans="1:16" s="27" customFormat="1" ht="15" customHeight="1" x14ac:dyDescent="0.25">
      <c r="A51" s="38" t="s">
        <v>34</v>
      </c>
      <c r="C51" s="35"/>
      <c r="D51" s="35"/>
      <c r="E51" s="35"/>
      <c r="F51" s="30"/>
      <c r="G51" s="30"/>
      <c r="H51" s="30"/>
      <c r="I51"/>
      <c r="J51"/>
      <c r="K51"/>
      <c r="L51"/>
      <c r="M51"/>
      <c r="N51"/>
      <c r="O51"/>
      <c r="P51"/>
    </row>
    <row r="52" spans="1:16" s="27" customFormat="1" x14ac:dyDescent="0.25">
      <c r="A52" s="31" t="s">
        <v>2</v>
      </c>
      <c r="B52" s="72">
        <f>[2]Datos!Q17</f>
        <v>0.1</v>
      </c>
      <c r="C52" s="26"/>
      <c r="D52" s="30"/>
      <c r="E52" s="34"/>
      <c r="F52" s="30"/>
      <c r="G52" s="30"/>
      <c r="H52" s="30"/>
      <c r="I52"/>
      <c r="J52"/>
      <c r="K52"/>
      <c r="L52"/>
      <c r="M52"/>
      <c r="N52"/>
      <c r="O52"/>
      <c r="P52"/>
    </row>
    <row r="53" spans="1:16" s="27" customFormat="1" x14ac:dyDescent="0.25">
      <c r="A53" s="31" t="s">
        <v>3</v>
      </c>
      <c r="B53" s="72">
        <f>[2]Datos!Q18</f>
        <v>0.1</v>
      </c>
      <c r="C53" s="30"/>
      <c r="D53" s="30"/>
      <c r="E53" s="34"/>
      <c r="F53" s="30"/>
      <c r="G53" s="30"/>
      <c r="H53" s="30"/>
      <c r="I53"/>
      <c r="J53"/>
      <c r="K53"/>
      <c r="L53"/>
      <c r="M53"/>
      <c r="N53"/>
      <c r="O53"/>
      <c r="P53"/>
    </row>
    <row r="54" spans="1:16" s="27" customFormat="1" x14ac:dyDescent="0.25">
      <c r="A54" s="31" t="s">
        <v>4</v>
      </c>
      <c r="B54" s="72">
        <f>[2]Datos!Q19</f>
        <v>0.1</v>
      </c>
      <c r="C54" s="30"/>
      <c r="D54" s="30"/>
      <c r="E54" s="34"/>
      <c r="F54" s="30"/>
      <c r="G54" s="30"/>
      <c r="H54" s="30"/>
      <c r="I54"/>
      <c r="J54"/>
      <c r="K54"/>
      <c r="L54"/>
      <c r="M54"/>
      <c r="N54"/>
      <c r="O54"/>
      <c r="P54"/>
    </row>
    <row r="55" spans="1:16" s="27" customFormat="1" x14ac:dyDescent="0.25">
      <c r="A55" s="31" t="s">
        <v>5</v>
      </c>
      <c r="B55" s="72">
        <f>[2]Datos!Q20</f>
        <v>0.15</v>
      </c>
      <c r="C55" s="30"/>
      <c r="D55" s="30"/>
      <c r="E55" s="34"/>
      <c r="F55" s="30"/>
      <c r="G55" s="30"/>
      <c r="H55" s="30"/>
      <c r="I55"/>
      <c r="J55"/>
      <c r="K55"/>
      <c r="L55"/>
      <c r="M55"/>
      <c r="N55"/>
      <c r="O55"/>
      <c r="P55"/>
    </row>
    <row r="56" spans="1:16" s="27" customFormat="1" x14ac:dyDescent="0.25">
      <c r="A56" s="31" t="s">
        <v>6</v>
      </c>
      <c r="B56" s="72">
        <f>[2]Datos!Q21</f>
        <v>0.25</v>
      </c>
      <c r="C56" s="30"/>
      <c r="D56" s="39"/>
      <c r="E56" s="39"/>
      <c r="F56" s="40"/>
      <c r="G56" s="40"/>
      <c r="H56" s="30"/>
      <c r="I56"/>
      <c r="J56"/>
      <c r="K56"/>
      <c r="L56"/>
      <c r="M56"/>
      <c r="N56"/>
      <c r="O56"/>
      <c r="P56"/>
    </row>
    <row r="57" spans="1:16" s="27" customFormat="1" x14ac:dyDescent="0.25">
      <c r="A57" s="31"/>
      <c r="B57" s="30"/>
      <c r="C57" s="30"/>
      <c r="D57" s="39"/>
      <c r="E57" s="39"/>
      <c r="F57" s="40"/>
      <c r="G57" s="40"/>
      <c r="H57" s="30"/>
      <c r="I57"/>
      <c r="J57"/>
      <c r="K57"/>
      <c r="L57"/>
      <c r="M57"/>
      <c r="N57"/>
      <c r="O57"/>
      <c r="P57"/>
    </row>
    <row r="58" spans="1:16" s="27" customFormat="1" x14ac:dyDescent="0.25">
      <c r="A58" s="30"/>
      <c r="B58" s="33"/>
      <c r="C58" s="30"/>
      <c r="D58" s="30"/>
      <c r="E58" s="34"/>
      <c r="F58" s="30"/>
      <c r="G58" s="30"/>
      <c r="H58" s="30"/>
      <c r="I58"/>
      <c r="J58"/>
      <c r="K58"/>
      <c r="L58"/>
      <c r="M58"/>
      <c r="N58"/>
      <c r="O58"/>
      <c r="P58"/>
    </row>
    <row r="59" spans="1:16" s="27" customFormat="1" x14ac:dyDescent="0.25">
      <c r="A59" s="15" t="s">
        <v>98</v>
      </c>
      <c r="B59" s="2"/>
      <c r="C59" s="12"/>
      <c r="D59" s="12"/>
      <c r="E59" s="12"/>
      <c r="F59" s="12"/>
      <c r="G59" s="12"/>
      <c r="I59"/>
      <c r="J59"/>
      <c r="K59"/>
      <c r="L59"/>
      <c r="M59"/>
      <c r="N59"/>
      <c r="O59"/>
      <c r="P59"/>
    </row>
    <row r="60" spans="1:16" s="27" customFormat="1" x14ac:dyDescent="0.25">
      <c r="A60" s="12" t="s">
        <v>27</v>
      </c>
      <c r="B60" s="13">
        <v>2016</v>
      </c>
      <c r="C60" s="14">
        <f t="shared" ref="C60:H60" si="9">B60+1</f>
        <v>2017</v>
      </c>
      <c r="D60" s="14">
        <f t="shared" si="9"/>
        <v>2018</v>
      </c>
      <c r="E60" s="14">
        <f t="shared" si="9"/>
        <v>2019</v>
      </c>
      <c r="F60" s="14">
        <f t="shared" si="9"/>
        <v>2020</v>
      </c>
      <c r="G60" s="14">
        <f t="shared" si="9"/>
        <v>2021</v>
      </c>
      <c r="H60" s="14">
        <f t="shared" si="9"/>
        <v>2022</v>
      </c>
      <c r="I60"/>
      <c r="J60"/>
      <c r="K60"/>
      <c r="L60"/>
      <c r="M60"/>
      <c r="N60"/>
      <c r="O60"/>
      <c r="P60"/>
    </row>
    <row r="61" spans="1:16" s="27" customFormat="1" x14ac:dyDescent="0.25">
      <c r="A61" s="16" t="s">
        <v>2</v>
      </c>
      <c r="B61" s="17" t="e">
        <f>B31*($B42*$B$40+B$50*(1-$B42)*$B52+(1-$B42)*(1-$B52))</f>
        <v>#NUM!</v>
      </c>
      <c r="C61" s="17" t="e">
        <f t="shared" ref="B61:H65" si="10">C31*($B42*$B$40+C$50*(1-$B42)*$B52+(1-$B42)*(1-$B52))</f>
        <v>#NUM!</v>
      </c>
      <c r="D61" s="17" t="e">
        <f>D31*($B42*$B$40+D$50*(1-$B42)*$B52+(1-$B42)*(1-$B52))</f>
        <v>#NUM!</v>
      </c>
      <c r="E61" s="17" t="e">
        <f t="shared" si="10"/>
        <v>#NUM!</v>
      </c>
      <c r="F61" s="17" t="e">
        <f t="shared" si="10"/>
        <v>#NUM!</v>
      </c>
      <c r="G61" s="17" t="e">
        <f t="shared" si="10"/>
        <v>#NUM!</v>
      </c>
      <c r="H61" s="17" t="e">
        <f t="shared" si="10"/>
        <v>#NUM!</v>
      </c>
      <c r="I61" s="78"/>
      <c r="J61" s="82"/>
      <c r="K61"/>
      <c r="L61"/>
      <c r="M61"/>
      <c r="N61"/>
      <c r="O61"/>
      <c r="P61"/>
    </row>
    <row r="62" spans="1:16" s="27" customFormat="1" x14ac:dyDescent="0.25">
      <c r="A62" s="16" t="s">
        <v>3</v>
      </c>
      <c r="B62" s="17" t="e">
        <f t="shared" si="10"/>
        <v>#NUM!</v>
      </c>
      <c r="C62" s="17" t="e">
        <f t="shared" si="10"/>
        <v>#NUM!</v>
      </c>
      <c r="D62" s="17" t="e">
        <f t="shared" si="10"/>
        <v>#NUM!</v>
      </c>
      <c r="E62" s="17" t="e">
        <f t="shared" si="10"/>
        <v>#NUM!</v>
      </c>
      <c r="F62" s="17" t="e">
        <f t="shared" si="10"/>
        <v>#NUM!</v>
      </c>
      <c r="G62" s="17" t="e">
        <f t="shared" si="10"/>
        <v>#NUM!</v>
      </c>
      <c r="H62" s="17" t="e">
        <f t="shared" si="10"/>
        <v>#NUM!</v>
      </c>
      <c r="I62" s="78"/>
      <c r="J62" s="82"/>
      <c r="K62"/>
      <c r="L62"/>
      <c r="M62"/>
      <c r="N62"/>
      <c r="O62"/>
      <c r="P62"/>
    </row>
    <row r="63" spans="1:16" s="27" customFormat="1" x14ac:dyDescent="0.25">
      <c r="A63" s="16" t="s">
        <v>4</v>
      </c>
      <c r="B63" s="17" t="e">
        <f t="shared" si="10"/>
        <v>#DIV/0!</v>
      </c>
      <c r="C63" s="17" t="e">
        <f t="shared" si="10"/>
        <v>#DIV/0!</v>
      </c>
      <c r="D63" s="17" t="e">
        <f t="shared" si="10"/>
        <v>#DIV/0!</v>
      </c>
      <c r="E63" s="17" t="e">
        <f t="shared" si="10"/>
        <v>#DIV/0!</v>
      </c>
      <c r="F63" s="17" t="e">
        <f t="shared" si="10"/>
        <v>#DIV/0!</v>
      </c>
      <c r="G63" s="17" t="e">
        <f t="shared" si="10"/>
        <v>#DIV/0!</v>
      </c>
      <c r="H63" s="17" t="e">
        <f>H33*($B44*$B$40+H$50*(1-$B44)*$B54+(1-$B44)*(1-$B54))</f>
        <v>#DIV/0!</v>
      </c>
      <c r="I63" s="78"/>
      <c r="J63" s="82"/>
      <c r="K63"/>
      <c r="L63"/>
      <c r="M63"/>
      <c r="N63"/>
      <c r="O63"/>
      <c r="P63"/>
    </row>
    <row r="64" spans="1:16" s="27" customFormat="1" x14ac:dyDescent="0.25">
      <c r="A64" s="16" t="s">
        <v>5</v>
      </c>
      <c r="B64" s="17" t="e">
        <f t="shared" si="10"/>
        <v>#NUM!</v>
      </c>
      <c r="C64" s="17" t="e">
        <f t="shared" si="10"/>
        <v>#NUM!</v>
      </c>
      <c r="D64" s="17" t="e">
        <f t="shared" si="10"/>
        <v>#NUM!</v>
      </c>
      <c r="E64" s="17" t="e">
        <f t="shared" si="10"/>
        <v>#NUM!</v>
      </c>
      <c r="F64" s="17" t="e">
        <f t="shared" si="10"/>
        <v>#NUM!</v>
      </c>
      <c r="G64" s="17" t="e">
        <f t="shared" si="10"/>
        <v>#NUM!</v>
      </c>
      <c r="H64" s="17" t="e">
        <f t="shared" si="10"/>
        <v>#NUM!</v>
      </c>
      <c r="I64" s="78"/>
      <c r="J64" s="82"/>
      <c r="K64"/>
      <c r="L64"/>
      <c r="M64"/>
      <c r="N64"/>
      <c r="O64"/>
      <c r="P64"/>
    </row>
    <row r="65" spans="1:16" s="27" customFormat="1" x14ac:dyDescent="0.25">
      <c r="A65" s="19" t="s">
        <v>6</v>
      </c>
      <c r="B65" s="17" t="e">
        <f t="shared" si="10"/>
        <v>#NUM!</v>
      </c>
      <c r="C65" s="17" t="e">
        <f t="shared" si="10"/>
        <v>#NUM!</v>
      </c>
      <c r="D65" s="17" t="e">
        <f t="shared" si="10"/>
        <v>#NUM!</v>
      </c>
      <c r="E65" s="17" t="e">
        <f t="shared" si="10"/>
        <v>#NUM!</v>
      </c>
      <c r="F65" s="17" t="e">
        <f t="shared" si="10"/>
        <v>#NUM!</v>
      </c>
      <c r="G65" s="17" t="e">
        <f t="shared" si="10"/>
        <v>#NUM!</v>
      </c>
      <c r="H65" s="17" t="e">
        <f t="shared" si="10"/>
        <v>#NUM!</v>
      </c>
      <c r="I65" s="78"/>
      <c r="J65" s="82"/>
      <c r="K65"/>
      <c r="L65"/>
      <c r="M65"/>
      <c r="N65"/>
      <c r="O65"/>
      <c r="P65"/>
    </row>
    <row r="66" spans="1:16" s="27" customFormat="1" x14ac:dyDescent="0.25">
      <c r="A66" s="19"/>
      <c r="B66" s="41"/>
      <c r="C66" s="41"/>
      <c r="D66" s="41"/>
      <c r="E66" s="41"/>
      <c r="F66" s="41"/>
      <c r="G66" s="41"/>
      <c r="I66"/>
      <c r="J66" s="82"/>
      <c r="K66"/>
      <c r="L66"/>
      <c r="M66"/>
      <c r="N66"/>
      <c r="O66"/>
      <c r="P66"/>
    </row>
    <row r="67" spans="1:16" s="27" customFormat="1" x14ac:dyDescent="0.25">
      <c r="A67" s="22"/>
      <c r="B67" s="23"/>
      <c r="C67" s="23"/>
      <c r="D67" s="23"/>
      <c r="E67" s="23"/>
      <c r="F67" s="23"/>
      <c r="G67" s="23"/>
      <c r="I67"/>
      <c r="J67" s="82"/>
      <c r="K67"/>
      <c r="L67"/>
      <c r="M67"/>
      <c r="N67"/>
      <c r="O67"/>
      <c r="P67"/>
    </row>
    <row r="68" spans="1:16" s="27" customFormat="1" x14ac:dyDescent="0.25">
      <c r="A68" s="42" t="s">
        <v>35</v>
      </c>
      <c r="B68" s="43" t="e">
        <f t="shared" ref="B68:H68" si="11">SUM(B61:B62)</f>
        <v>#NUM!</v>
      </c>
      <c r="C68" s="43" t="e">
        <f t="shared" si="11"/>
        <v>#NUM!</v>
      </c>
      <c r="D68" s="43" t="e">
        <f t="shared" si="11"/>
        <v>#NUM!</v>
      </c>
      <c r="E68" s="43" t="e">
        <f t="shared" si="11"/>
        <v>#NUM!</v>
      </c>
      <c r="F68" s="43" t="e">
        <f t="shared" si="11"/>
        <v>#NUM!</v>
      </c>
      <c r="G68" s="43" t="e">
        <f t="shared" si="11"/>
        <v>#NUM!</v>
      </c>
      <c r="H68" s="43" t="e">
        <f t="shared" si="11"/>
        <v>#NUM!</v>
      </c>
      <c r="I68"/>
      <c r="J68" s="84"/>
      <c r="K68"/>
      <c r="L68"/>
      <c r="M68"/>
      <c r="N68"/>
      <c r="O68"/>
      <c r="P68"/>
    </row>
    <row r="69" spans="1:16" s="27" customFormat="1" x14ac:dyDescent="0.25">
      <c r="A69" s="42" t="s">
        <v>92</v>
      </c>
      <c r="B69" s="43" t="e">
        <f t="shared" ref="B69:H69" si="12">SUM(B63:B65)</f>
        <v>#DIV/0!</v>
      </c>
      <c r="C69" s="43" t="e">
        <f t="shared" si="12"/>
        <v>#DIV/0!</v>
      </c>
      <c r="D69" s="43" t="e">
        <f t="shared" si="12"/>
        <v>#DIV/0!</v>
      </c>
      <c r="E69" s="43" t="e">
        <f t="shared" si="12"/>
        <v>#DIV/0!</v>
      </c>
      <c r="F69" s="43" t="e">
        <f t="shared" si="12"/>
        <v>#DIV/0!</v>
      </c>
      <c r="G69" s="43" t="e">
        <f t="shared" si="12"/>
        <v>#DIV/0!</v>
      </c>
      <c r="H69" s="43" t="e">
        <f t="shared" si="12"/>
        <v>#DIV/0!</v>
      </c>
      <c r="I69"/>
      <c r="J69" s="84"/>
      <c r="K69"/>
      <c r="L69"/>
      <c r="M69"/>
      <c r="N69"/>
      <c r="O69"/>
      <c r="P69"/>
    </row>
    <row r="70" spans="1:16" s="27" customFormat="1" x14ac:dyDescent="0.25">
      <c r="I70"/>
      <c r="J70" s="82"/>
      <c r="K70"/>
      <c r="L70"/>
      <c r="M70"/>
      <c r="N70"/>
      <c r="O70"/>
      <c r="P70"/>
    </row>
    <row r="71" spans="1:16" s="27" customFormat="1" x14ac:dyDescent="0.25">
      <c r="A71" s="44" t="s">
        <v>36</v>
      </c>
      <c r="B71" s="13">
        <v>2016</v>
      </c>
      <c r="C71" s="14">
        <f t="shared" ref="C71:H71" si="13">B71+1</f>
        <v>2017</v>
      </c>
      <c r="D71" s="14">
        <f t="shared" si="13"/>
        <v>2018</v>
      </c>
      <c r="E71" s="14">
        <f t="shared" si="13"/>
        <v>2019</v>
      </c>
      <c r="F71" s="14">
        <f t="shared" si="13"/>
        <v>2020</v>
      </c>
      <c r="G71" s="14">
        <f t="shared" si="13"/>
        <v>2021</v>
      </c>
      <c r="H71" s="14">
        <f t="shared" si="13"/>
        <v>2022</v>
      </c>
      <c r="I71"/>
      <c r="J71" s="82"/>
      <c r="K71"/>
      <c r="L71"/>
      <c r="M71"/>
      <c r="N71"/>
      <c r="O71"/>
      <c r="P71"/>
    </row>
    <row r="72" spans="1:16" s="27" customFormat="1" x14ac:dyDescent="0.25">
      <c r="A72" s="19" t="s">
        <v>90</v>
      </c>
      <c r="C72" s="45" t="e">
        <f t="shared" ref="C72:H73" si="14">C61-B61</f>
        <v>#NUM!</v>
      </c>
      <c r="D72" s="45" t="e">
        <f t="shared" si="14"/>
        <v>#NUM!</v>
      </c>
      <c r="E72" s="45" t="e">
        <f t="shared" si="14"/>
        <v>#NUM!</v>
      </c>
      <c r="F72" s="45" t="e">
        <f t="shared" si="14"/>
        <v>#NUM!</v>
      </c>
      <c r="G72" s="45" t="e">
        <f t="shared" si="14"/>
        <v>#NUM!</v>
      </c>
      <c r="H72" s="45" t="e">
        <f t="shared" si="14"/>
        <v>#NUM!</v>
      </c>
      <c r="I72"/>
      <c r="J72" s="82"/>
      <c r="K72"/>
      <c r="L72"/>
      <c r="M72"/>
      <c r="N72"/>
      <c r="O72"/>
      <c r="P72"/>
    </row>
    <row r="73" spans="1:16" s="27" customFormat="1" x14ac:dyDescent="0.25">
      <c r="A73" s="19" t="s">
        <v>91</v>
      </c>
      <c r="C73" s="45" t="e">
        <f t="shared" si="14"/>
        <v>#NUM!</v>
      </c>
      <c r="D73" s="45" t="e">
        <f t="shared" si="14"/>
        <v>#NUM!</v>
      </c>
      <c r="E73" s="45" t="e">
        <f t="shared" si="14"/>
        <v>#NUM!</v>
      </c>
      <c r="F73" s="45" t="e">
        <f t="shared" si="14"/>
        <v>#NUM!</v>
      </c>
      <c r="G73" s="45" t="e">
        <f t="shared" si="14"/>
        <v>#NUM!</v>
      </c>
      <c r="H73" s="45" t="e">
        <f t="shared" si="14"/>
        <v>#NUM!</v>
      </c>
      <c r="I73"/>
      <c r="J73" s="82"/>
      <c r="K73"/>
      <c r="L73"/>
      <c r="M73"/>
      <c r="N73"/>
      <c r="O73"/>
      <c r="P73"/>
    </row>
    <row r="74" spans="1:16" s="27" customFormat="1" x14ac:dyDescent="0.25">
      <c r="C74" s="23"/>
      <c r="D74" s="23"/>
      <c r="E74" s="23"/>
      <c r="F74" s="23"/>
      <c r="G74" s="23"/>
      <c r="I74"/>
      <c r="J74" s="82"/>
      <c r="K74"/>
      <c r="L74"/>
      <c r="M74"/>
      <c r="N74"/>
      <c r="O74"/>
      <c r="P74"/>
    </row>
    <row r="75" spans="1:16" s="27" customFormat="1" x14ac:dyDescent="0.25">
      <c r="A75" s="42" t="s">
        <v>93</v>
      </c>
      <c r="C75" s="43" t="e">
        <f>SUM(C72:C73)</f>
        <v>#NUM!</v>
      </c>
      <c r="D75" s="43" t="e">
        <f t="shared" ref="D75:H75" si="15">SUM(D72:D73)</f>
        <v>#NUM!</v>
      </c>
      <c r="E75" s="43" t="e">
        <f t="shared" si="15"/>
        <v>#NUM!</v>
      </c>
      <c r="F75" s="43" t="e">
        <f t="shared" si="15"/>
        <v>#NUM!</v>
      </c>
      <c r="G75" s="43" t="e">
        <f t="shared" si="15"/>
        <v>#NUM!</v>
      </c>
      <c r="H75" s="43" t="e">
        <f t="shared" si="15"/>
        <v>#NUM!</v>
      </c>
      <c r="I75"/>
      <c r="J75" s="84"/>
      <c r="K75"/>
      <c r="L75"/>
      <c r="M75"/>
      <c r="N75"/>
      <c r="O75"/>
      <c r="P75"/>
    </row>
    <row r="76" spans="1:16" s="27" customFormat="1" x14ac:dyDescent="0.25">
      <c r="I76"/>
      <c r="J76"/>
      <c r="K76"/>
      <c r="L76"/>
      <c r="M76"/>
      <c r="N76"/>
      <c r="O76"/>
      <c r="P76"/>
    </row>
    <row r="77" spans="1:16" s="27" customFormat="1" x14ac:dyDescent="0.25">
      <c r="I77"/>
      <c r="J77"/>
      <c r="K77"/>
      <c r="L77"/>
      <c r="M77"/>
      <c r="N77"/>
      <c r="O77"/>
      <c r="P77"/>
    </row>
    <row r="78" spans="1:16" s="27" customFormat="1" x14ac:dyDescent="0.25">
      <c r="C78" s="45"/>
      <c r="D78" s="45"/>
      <c r="E78" s="45"/>
      <c r="F78" s="45"/>
      <c r="G78" s="45"/>
      <c r="I78"/>
      <c r="J78" s="79"/>
      <c r="K78"/>
      <c r="L78"/>
      <c r="M78"/>
      <c r="N78"/>
      <c r="O78"/>
      <c r="P78"/>
    </row>
    <row r="79" spans="1:16" s="27" customFormat="1" x14ac:dyDescent="0.25">
      <c r="A79" s="1" t="s">
        <v>37</v>
      </c>
      <c r="B79" s="46"/>
      <c r="C79" s="47"/>
      <c r="D79" s="47"/>
      <c r="E79" s="46"/>
      <c r="F79" s="46"/>
      <c r="G79" s="46"/>
      <c r="I79"/>
      <c r="J79" s="54"/>
      <c r="K79"/>
      <c r="L79"/>
      <c r="M79"/>
      <c r="N79"/>
      <c r="O79"/>
      <c r="P79"/>
    </row>
    <row r="80" spans="1:16" s="27" customFormat="1" x14ac:dyDescent="0.25">
      <c r="A80" s="1"/>
      <c r="B80" s="46"/>
      <c r="C80" s="47"/>
      <c r="D80" s="47"/>
      <c r="E80" s="46"/>
      <c r="F80" s="46"/>
      <c r="G80" s="46"/>
      <c r="I80"/>
      <c r="K80"/>
      <c r="L80"/>
      <c r="M80"/>
      <c r="N80"/>
      <c r="O80"/>
      <c r="P80"/>
    </row>
    <row r="81" spans="1:16" s="27" customFormat="1" x14ac:dyDescent="0.25">
      <c r="A81" s="4" t="s">
        <v>1</v>
      </c>
      <c r="B81" s="48"/>
      <c r="C81" s="49"/>
      <c r="D81" s="50"/>
      <c r="I81"/>
      <c r="J81" s="85"/>
      <c r="K81"/>
      <c r="L81"/>
      <c r="M81"/>
      <c r="N81"/>
      <c r="O81"/>
      <c r="P81"/>
    </row>
    <row r="82" spans="1:16" s="27" customFormat="1" x14ac:dyDescent="0.25">
      <c r="A82" s="7" t="s">
        <v>38</v>
      </c>
      <c r="B82" s="81">
        <f>Regresiones!C51</f>
        <v>0.99507400000000001</v>
      </c>
      <c r="C82" s="51"/>
      <c r="D82" s="51"/>
      <c r="I82"/>
      <c r="J82" s="85"/>
      <c r="K82"/>
      <c r="L82"/>
      <c r="M82"/>
      <c r="N82"/>
      <c r="O82"/>
      <c r="P82"/>
    </row>
    <row r="83" spans="1:16" s="27" customFormat="1" x14ac:dyDescent="0.25">
      <c r="A83" s="7" t="s">
        <v>12</v>
      </c>
      <c r="B83" s="81">
        <f>Regresiones!C52</f>
        <v>-2.5432950000000001</v>
      </c>
      <c r="C83" s="51"/>
      <c r="D83" s="51"/>
      <c r="I83"/>
      <c r="J83"/>
      <c r="K83"/>
      <c r="L83"/>
      <c r="M83"/>
      <c r="N83"/>
      <c r="O83"/>
      <c r="P83"/>
    </row>
    <row r="84" spans="1:16" s="27" customFormat="1" x14ac:dyDescent="0.25">
      <c r="A84" s="7"/>
      <c r="B84" s="51"/>
      <c r="C84" s="51"/>
      <c r="D84" s="51"/>
      <c r="I84"/>
      <c r="K84"/>
      <c r="L84"/>
      <c r="M84"/>
      <c r="N84"/>
      <c r="O84"/>
      <c r="P84"/>
    </row>
    <row r="85" spans="1:16" s="27" customFormat="1" x14ac:dyDescent="0.25">
      <c r="B85" s="51"/>
      <c r="C85" s="52"/>
      <c r="D85" s="52"/>
      <c r="I85"/>
      <c r="J85" s="83"/>
      <c r="K85"/>
      <c r="L85"/>
      <c r="M85"/>
      <c r="N85"/>
      <c r="O85"/>
      <c r="P85"/>
    </row>
    <row r="86" spans="1:16" s="27" customFormat="1" x14ac:dyDescent="0.25">
      <c r="A86" s="11" t="s">
        <v>14</v>
      </c>
      <c r="B86" s="2"/>
      <c r="C86" s="12"/>
      <c r="D86" s="12"/>
      <c r="E86" s="12"/>
      <c r="F86" s="12"/>
      <c r="G86" s="12"/>
      <c r="I86"/>
      <c r="J86" s="83"/>
      <c r="K86"/>
      <c r="L86"/>
      <c r="M86"/>
      <c r="N86"/>
      <c r="O86"/>
      <c r="P86"/>
    </row>
    <row r="87" spans="1:16" s="27" customFormat="1" x14ac:dyDescent="0.25">
      <c r="A87" s="15" t="s">
        <v>40</v>
      </c>
      <c r="B87" s="2"/>
      <c r="C87" s="12"/>
      <c r="D87" s="12"/>
      <c r="E87" s="12"/>
      <c r="F87" s="12"/>
      <c r="G87" s="12"/>
      <c r="I87"/>
      <c r="J87"/>
      <c r="K87"/>
      <c r="L87"/>
      <c r="M87"/>
      <c r="N87"/>
      <c r="O87"/>
      <c r="P87"/>
    </row>
    <row r="88" spans="1:16" s="27" customFormat="1" x14ac:dyDescent="0.25">
      <c r="A88" s="12" t="s">
        <v>27</v>
      </c>
      <c r="B88" s="13">
        <v>2016</v>
      </c>
      <c r="C88" s="14">
        <f t="shared" ref="C88:H88" si="16">B88+1</f>
        <v>2017</v>
      </c>
      <c r="D88" s="14">
        <f t="shared" si="16"/>
        <v>2018</v>
      </c>
      <c r="E88" s="14">
        <f t="shared" si="16"/>
        <v>2019</v>
      </c>
      <c r="F88" s="14">
        <f t="shared" si="16"/>
        <v>2020</v>
      </c>
      <c r="G88" s="14">
        <f t="shared" si="16"/>
        <v>2021</v>
      </c>
      <c r="H88" s="14">
        <f t="shared" si="16"/>
        <v>2022</v>
      </c>
      <c r="I88"/>
      <c r="J88" s="83"/>
      <c r="K88"/>
      <c r="L88"/>
      <c r="M88"/>
      <c r="N88"/>
      <c r="O88"/>
      <c r="P88"/>
    </row>
    <row r="89" spans="1:16" s="27" customFormat="1" x14ac:dyDescent="0.25">
      <c r="A89" s="16" t="s">
        <v>41</v>
      </c>
      <c r="B89" s="17" t="e">
        <f t="shared" ref="B89:H89" si="17">EXP($B$83+$B$82*LN(C22))</f>
        <v>#NUM!</v>
      </c>
      <c r="C89" s="17" t="e">
        <f t="shared" si="17"/>
        <v>#NUM!</v>
      </c>
      <c r="D89" s="17" t="e">
        <f t="shared" si="17"/>
        <v>#NUM!</v>
      </c>
      <c r="E89" s="17" t="e">
        <f t="shared" si="17"/>
        <v>#NUM!</v>
      </c>
      <c r="F89" s="17" t="e">
        <f t="shared" si="17"/>
        <v>#NUM!</v>
      </c>
      <c r="G89" s="17" t="e">
        <f t="shared" si="17"/>
        <v>#NUM!</v>
      </c>
      <c r="H89" s="17" t="e">
        <f t="shared" si="17"/>
        <v>#NUM!</v>
      </c>
      <c r="I89"/>
      <c r="J89" s="83"/>
      <c r="K89"/>
      <c r="L89"/>
      <c r="M89"/>
      <c r="N89"/>
      <c r="O89"/>
      <c r="P89"/>
    </row>
    <row r="90" spans="1:16" s="27" customFormat="1" x14ac:dyDescent="0.25">
      <c r="A90" s="16" t="s">
        <v>42</v>
      </c>
      <c r="B90" s="53" t="e">
        <f t="shared" ref="B90:H90" si="18">B89/C22</f>
        <v>#NUM!</v>
      </c>
      <c r="C90" s="53" t="e">
        <f t="shared" si="18"/>
        <v>#NUM!</v>
      </c>
      <c r="D90" s="53" t="e">
        <f t="shared" si="18"/>
        <v>#NUM!</v>
      </c>
      <c r="E90" s="53" t="e">
        <f t="shared" si="18"/>
        <v>#NUM!</v>
      </c>
      <c r="F90" s="53" t="e">
        <f t="shared" si="18"/>
        <v>#NUM!</v>
      </c>
      <c r="G90" s="53" t="e">
        <f t="shared" si="18"/>
        <v>#NUM!</v>
      </c>
      <c r="H90" s="53" t="e">
        <f t="shared" si="18"/>
        <v>#NUM!</v>
      </c>
      <c r="I90"/>
      <c r="J90"/>
      <c r="K90"/>
      <c r="L90"/>
      <c r="M90"/>
      <c r="N90"/>
      <c r="O90"/>
      <c r="P90"/>
    </row>
    <row r="91" spans="1:16" s="27" customFormat="1" x14ac:dyDescent="0.25">
      <c r="I91"/>
      <c r="J91"/>
      <c r="K91"/>
      <c r="L91"/>
      <c r="M91"/>
      <c r="N91"/>
      <c r="O91"/>
      <c r="P91"/>
    </row>
    <row r="92" spans="1:16" s="27" customFormat="1" x14ac:dyDescent="0.25">
      <c r="B92" s="53"/>
      <c r="C92" s="53"/>
      <c r="D92" s="53"/>
      <c r="E92" s="53"/>
      <c r="F92" s="53"/>
      <c r="G92" s="53"/>
      <c r="I92"/>
      <c r="J92"/>
      <c r="K92"/>
      <c r="L92"/>
      <c r="M92"/>
      <c r="N92"/>
      <c r="O92"/>
      <c r="P92"/>
    </row>
  </sheetData>
  <mergeCells count="3">
    <mergeCell ref="A18:A19"/>
    <mergeCell ref="B18:B19"/>
    <mergeCell ref="D18:I18"/>
  </mergeCells>
  <conditionalFormatting sqref="J88:J89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P92"/>
  <sheetViews>
    <sheetView topLeftCell="A76" workbookViewId="0">
      <selection activeCell="D14" sqref="D14"/>
    </sheetView>
  </sheetViews>
  <sheetFormatPr baseColWidth="10" defaultColWidth="16.7109375" defaultRowHeight="15" x14ac:dyDescent="0.25"/>
  <cols>
    <col min="1" max="1" width="31.85546875" style="2" customWidth="1"/>
    <col min="2" max="2" width="15" style="2" bestFit="1" customWidth="1"/>
    <col min="3" max="7" width="16" style="2" customWidth="1"/>
    <col min="8" max="8" width="16.7109375" style="2"/>
    <col min="17" max="16384" width="16.7109375" style="2"/>
  </cols>
  <sheetData>
    <row r="1" spans="1:16" x14ac:dyDescent="0.25">
      <c r="A1" s="1" t="s">
        <v>87</v>
      </c>
    </row>
    <row r="2" spans="1:16" x14ac:dyDescent="0.25">
      <c r="A2" s="1"/>
    </row>
    <row r="3" spans="1:16" x14ac:dyDescent="0.25">
      <c r="A3" s="1"/>
    </row>
    <row r="4" spans="1:16" x14ac:dyDescent="0.25">
      <c r="A4" s="1" t="s">
        <v>0</v>
      </c>
      <c r="G4" s="3"/>
    </row>
    <row r="5" spans="1:16" x14ac:dyDescent="0.25">
      <c r="A5" s="1"/>
      <c r="G5" s="3"/>
    </row>
    <row r="6" spans="1:16" s="5" customFormat="1" x14ac:dyDescent="0.25">
      <c r="A6" s="4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6"/>
      <c r="I6"/>
      <c r="J6"/>
      <c r="K6"/>
      <c r="L6"/>
      <c r="M6"/>
      <c r="N6"/>
      <c r="O6"/>
      <c r="P6"/>
    </row>
    <row r="7" spans="1:16" x14ac:dyDescent="0.25">
      <c r="A7" s="7" t="s">
        <v>7</v>
      </c>
      <c r="B7" s="55">
        <f>ENSA!B7</f>
        <v>0.16714300000000001</v>
      </c>
      <c r="C7" s="55"/>
      <c r="D7" s="55">
        <f>ENSA!D7</f>
        <v>0.89297000000000004</v>
      </c>
      <c r="E7" s="55"/>
      <c r="F7" s="55"/>
      <c r="G7" s="8"/>
      <c r="H7"/>
    </row>
    <row r="8" spans="1:16" x14ac:dyDescent="0.25">
      <c r="A8" s="7" t="s">
        <v>8</v>
      </c>
      <c r="B8" s="55">
        <f>ENSA!B8</f>
        <v>0.83232300000000004</v>
      </c>
      <c r="C8" s="55">
        <f>ENSA!C8</f>
        <v>0.976437</v>
      </c>
      <c r="D8" s="55"/>
      <c r="E8" s="55">
        <f>ENSA!E8</f>
        <v>0.59755899999999995</v>
      </c>
      <c r="F8" s="55">
        <f>ENSA!F8</f>
        <v>0.558535</v>
      </c>
      <c r="G8" s="8"/>
      <c r="H8"/>
    </row>
    <row r="9" spans="1:16" x14ac:dyDescent="0.25">
      <c r="A9" s="7" t="s">
        <v>9</v>
      </c>
      <c r="B9" s="55"/>
      <c r="C9" s="55"/>
      <c r="D9" s="55">
        <f>ENSA!D9</f>
        <v>-0.82477800000000001</v>
      </c>
      <c r="E9" s="55"/>
      <c r="F9" s="55"/>
      <c r="G9" s="8"/>
      <c r="H9"/>
    </row>
    <row r="10" spans="1:16" x14ac:dyDescent="0.25">
      <c r="A10" s="7" t="s">
        <v>10</v>
      </c>
      <c r="B10" s="55"/>
      <c r="C10" s="55"/>
      <c r="D10" s="55"/>
      <c r="E10" s="55"/>
      <c r="F10" s="55">
        <f>ENSA!F10</f>
        <v>0.28286299999999998</v>
      </c>
      <c r="G10" s="8"/>
      <c r="H10"/>
    </row>
    <row r="11" spans="1:16" x14ac:dyDescent="0.25">
      <c r="A11" s="7" t="s">
        <v>11</v>
      </c>
      <c r="B11" s="55"/>
      <c r="C11" s="55"/>
      <c r="D11" s="55"/>
      <c r="E11" s="55">
        <f>ENSA!E11</f>
        <v>0.44208900000000001</v>
      </c>
      <c r="F11" s="55"/>
      <c r="G11" s="8"/>
      <c r="H11"/>
    </row>
    <row r="12" spans="1:16" x14ac:dyDescent="0.25">
      <c r="A12" s="7" t="s">
        <v>12</v>
      </c>
      <c r="B12" s="55">
        <f>ENSA!B12</f>
        <v>9.2907869999999999</v>
      </c>
      <c r="C12" s="55">
        <f>ENSA!C12</f>
        <v>5.5800190000000001</v>
      </c>
      <c r="D12" s="55">
        <f>ENSA!D12</f>
        <v>6.3369799999999996</v>
      </c>
      <c r="E12" s="55">
        <f>ENSA!E12</f>
        <v>1.9304790000000001</v>
      </c>
      <c r="F12" s="55">
        <f>ENSA!F12</f>
        <v>4.9176120000000001</v>
      </c>
      <c r="G12" s="8"/>
      <c r="H12"/>
    </row>
    <row r="13" spans="1:16" x14ac:dyDescent="0.25">
      <c r="B13" s="9"/>
      <c r="C13" s="9"/>
      <c r="D13" s="9"/>
      <c r="E13" s="9"/>
      <c r="F13" s="9"/>
      <c r="G13" s="3"/>
    </row>
    <row r="14" spans="1:16" x14ac:dyDescent="0.25">
      <c r="D14" s="10"/>
      <c r="G14" s="3"/>
    </row>
    <row r="15" spans="1:16" x14ac:dyDescent="0.25">
      <c r="A15" s="1" t="s">
        <v>13</v>
      </c>
    </row>
    <row r="16" spans="1:16" customFormat="1" ht="6" customHeight="1" x14ac:dyDescent="0.25">
      <c r="A16" s="1"/>
      <c r="B16" s="2"/>
      <c r="C16" s="2"/>
      <c r="D16" s="2"/>
      <c r="E16" s="2"/>
      <c r="F16" s="2"/>
      <c r="G16" s="2"/>
      <c r="H16" s="2"/>
    </row>
    <row r="17" spans="1:10" customFormat="1" x14ac:dyDescent="0.25">
      <c r="A17" s="11" t="s">
        <v>85</v>
      </c>
      <c r="B17" s="2"/>
      <c r="C17" s="12"/>
      <c r="D17" s="12"/>
      <c r="E17" s="12"/>
      <c r="F17" s="12"/>
      <c r="G17" s="12"/>
      <c r="H17" s="12"/>
    </row>
    <row r="18" spans="1:10" customFormat="1" ht="14.45" customHeight="1" x14ac:dyDescent="0.25">
      <c r="A18" s="86" t="s">
        <v>15</v>
      </c>
      <c r="B18" s="86" t="s">
        <v>16</v>
      </c>
      <c r="C18" s="5" t="s">
        <v>17</v>
      </c>
      <c r="D18" s="87" t="s">
        <v>44</v>
      </c>
      <c r="E18" s="87"/>
      <c r="F18" s="87"/>
      <c r="G18" s="87"/>
      <c r="H18" s="87"/>
      <c r="I18" s="87"/>
    </row>
    <row r="19" spans="1:10" customFormat="1" x14ac:dyDescent="0.25">
      <c r="A19" s="86"/>
      <c r="B19" s="86"/>
      <c r="C19" s="13">
        <v>2016</v>
      </c>
      <c r="D19" s="14">
        <f t="shared" ref="D19:I19" si="0">C19+1</f>
        <v>2017</v>
      </c>
      <c r="E19" s="14">
        <f t="shared" si="0"/>
        <v>2018</v>
      </c>
      <c r="F19" s="14">
        <f t="shared" si="0"/>
        <v>2019</v>
      </c>
      <c r="G19" s="14">
        <f t="shared" si="0"/>
        <v>2020</v>
      </c>
      <c r="H19" s="14">
        <f t="shared" si="0"/>
        <v>2021</v>
      </c>
      <c r="I19" s="14">
        <f t="shared" si="0"/>
        <v>2022</v>
      </c>
    </row>
    <row r="20" spans="1:10" customFormat="1" x14ac:dyDescent="0.25">
      <c r="A20" s="7" t="s">
        <v>19</v>
      </c>
      <c r="B20" s="2" t="s">
        <v>20</v>
      </c>
      <c r="C20" s="55"/>
      <c r="D20" s="55"/>
      <c r="E20" s="55"/>
      <c r="F20" s="55"/>
      <c r="G20" s="55"/>
      <c r="H20" s="55"/>
      <c r="I20" s="55"/>
    </row>
    <row r="21" spans="1:10" customFormat="1" x14ac:dyDescent="0.25">
      <c r="A21" s="7" t="s">
        <v>86</v>
      </c>
      <c r="B21" s="2" t="s">
        <v>22</v>
      </c>
      <c r="C21" s="55"/>
      <c r="D21" s="55"/>
      <c r="E21" s="55"/>
      <c r="F21" s="55"/>
      <c r="G21" s="55"/>
      <c r="H21" s="55"/>
      <c r="I21" s="55"/>
    </row>
    <row r="22" spans="1:10" customFormat="1" x14ac:dyDescent="0.25">
      <c r="A22" s="7" t="s">
        <v>23</v>
      </c>
      <c r="B22" s="2" t="s">
        <v>22</v>
      </c>
      <c r="C22" s="55"/>
      <c r="D22" s="55"/>
      <c r="E22" s="55"/>
      <c r="F22" s="55"/>
      <c r="G22" s="55"/>
      <c r="H22" s="55"/>
      <c r="I22" s="55"/>
    </row>
    <row r="23" spans="1:10" customFormat="1" x14ac:dyDescent="0.25">
      <c r="A23" s="7" t="s">
        <v>24</v>
      </c>
      <c r="B23" s="2" t="s">
        <v>25</v>
      </c>
      <c r="C23" s="55"/>
      <c r="D23" s="55"/>
      <c r="E23" s="55"/>
      <c r="F23" s="55"/>
      <c r="G23" s="55"/>
      <c r="H23" s="55"/>
      <c r="I23" s="55"/>
    </row>
    <row r="26" spans="1:10" customFormat="1" x14ac:dyDescent="0.25">
      <c r="A26" s="1" t="s">
        <v>26</v>
      </c>
      <c r="B26" s="2"/>
      <c r="C26" s="2"/>
      <c r="D26" s="2"/>
      <c r="E26" s="2"/>
      <c r="F26" s="2"/>
      <c r="G26" s="2"/>
      <c r="H26" s="2"/>
    </row>
    <row r="27" spans="1:10" customFormat="1" ht="6" customHeight="1" x14ac:dyDescent="0.25">
      <c r="A27" s="1"/>
      <c r="B27" s="2"/>
      <c r="C27" s="2"/>
      <c r="D27" s="2"/>
      <c r="E27" s="2"/>
      <c r="F27" s="2"/>
      <c r="G27" s="2"/>
      <c r="H27" s="2"/>
    </row>
    <row r="28" spans="1:10" customFormat="1" x14ac:dyDescent="0.25">
      <c r="A28" s="11" t="s">
        <v>85</v>
      </c>
      <c r="B28" s="2"/>
      <c r="C28" s="12"/>
      <c r="D28" s="12"/>
      <c r="E28" s="12"/>
      <c r="F28" s="12"/>
      <c r="G28" s="12"/>
      <c r="H28" s="12"/>
    </row>
    <row r="29" spans="1:10" customFormat="1" x14ac:dyDescent="0.25">
      <c r="A29" s="15" t="s">
        <v>97</v>
      </c>
      <c r="B29" s="2"/>
      <c r="C29" s="12"/>
      <c r="D29" s="12"/>
      <c r="E29" s="12"/>
      <c r="F29" s="12"/>
      <c r="G29" s="12"/>
      <c r="H29" s="12"/>
    </row>
    <row r="30" spans="1:10" customFormat="1" x14ac:dyDescent="0.25">
      <c r="A30" s="12" t="s">
        <v>27</v>
      </c>
      <c r="B30" s="13">
        <v>2016</v>
      </c>
      <c r="C30" s="14">
        <f t="shared" ref="C30:H30" si="1">B30+1</f>
        <v>2017</v>
      </c>
      <c r="D30" s="14">
        <f t="shared" si="1"/>
        <v>2018</v>
      </c>
      <c r="E30" s="14">
        <f t="shared" si="1"/>
        <v>2019</v>
      </c>
      <c r="F30" s="14">
        <f t="shared" si="1"/>
        <v>2020</v>
      </c>
      <c r="G30" s="14">
        <f t="shared" si="1"/>
        <v>2021</v>
      </c>
      <c r="H30" s="14">
        <f t="shared" si="1"/>
        <v>2022</v>
      </c>
    </row>
    <row r="31" spans="1:10" customFormat="1" x14ac:dyDescent="0.25">
      <c r="A31" s="16" t="s">
        <v>2</v>
      </c>
      <c r="B31" s="17" t="e">
        <f t="shared" ref="B31:H31" si="2">EXP($B$12+$B$8*LN(C23)+$B$7*LN(C20))</f>
        <v>#NUM!</v>
      </c>
      <c r="C31" s="17" t="e">
        <f t="shared" si="2"/>
        <v>#NUM!</v>
      </c>
      <c r="D31" s="17" t="e">
        <f t="shared" si="2"/>
        <v>#NUM!</v>
      </c>
      <c r="E31" s="17" t="e">
        <f t="shared" si="2"/>
        <v>#NUM!</v>
      </c>
      <c r="F31" s="17" t="e">
        <f t="shared" si="2"/>
        <v>#NUM!</v>
      </c>
      <c r="G31" s="17" t="e">
        <f t="shared" si="2"/>
        <v>#NUM!</v>
      </c>
      <c r="H31" s="17" t="e">
        <f t="shared" si="2"/>
        <v>#NUM!</v>
      </c>
      <c r="I31" s="18"/>
      <c r="J31" s="18"/>
    </row>
    <row r="32" spans="1:10" customFormat="1" x14ac:dyDescent="0.25">
      <c r="A32" s="16" t="s">
        <v>3</v>
      </c>
      <c r="B32" s="17" t="e">
        <f>EXP($C$12+$C$8*LN(C23))</f>
        <v>#NUM!</v>
      </c>
      <c r="C32" s="17" t="e">
        <f t="shared" ref="C32:H32" si="3">EXP($C$12+$C$8*LN(D23))</f>
        <v>#NUM!</v>
      </c>
      <c r="D32" s="17" t="e">
        <f t="shared" si="3"/>
        <v>#NUM!</v>
      </c>
      <c r="E32" s="17" t="e">
        <f t="shared" si="3"/>
        <v>#NUM!</v>
      </c>
      <c r="F32" s="17" t="e">
        <f t="shared" si="3"/>
        <v>#NUM!</v>
      </c>
      <c r="G32" s="17" t="e">
        <f t="shared" si="3"/>
        <v>#NUM!</v>
      </c>
      <c r="H32" s="17" t="e">
        <f t="shared" si="3"/>
        <v>#NUM!</v>
      </c>
      <c r="I32" s="18"/>
      <c r="J32" s="18"/>
    </row>
    <row r="33" spans="1:16" customFormat="1" x14ac:dyDescent="0.25">
      <c r="A33" s="16" t="s">
        <v>4</v>
      </c>
      <c r="B33" s="17" t="e">
        <f>EXP($D$12+$D$9*LN(C20/C23)+$D$7*LN(C20))</f>
        <v>#DIV/0!</v>
      </c>
      <c r="C33" s="17" t="e">
        <f t="shared" ref="C33:H33" si="4">EXP($D$12+$D$9*LN(D20/D23)+$D$7*LN(D20))</f>
        <v>#DIV/0!</v>
      </c>
      <c r="D33" s="17" t="e">
        <f t="shared" si="4"/>
        <v>#DIV/0!</v>
      </c>
      <c r="E33" s="17" t="e">
        <f t="shared" si="4"/>
        <v>#DIV/0!</v>
      </c>
      <c r="F33" s="17" t="e">
        <f t="shared" si="4"/>
        <v>#DIV/0!</v>
      </c>
      <c r="G33" s="17" t="e">
        <f t="shared" si="4"/>
        <v>#DIV/0!</v>
      </c>
      <c r="H33" s="17" t="e">
        <f t="shared" si="4"/>
        <v>#DIV/0!</v>
      </c>
      <c r="I33" s="18"/>
      <c r="J33" s="18"/>
    </row>
    <row r="34" spans="1:16" x14ac:dyDescent="0.25">
      <c r="A34" s="16" t="s">
        <v>5</v>
      </c>
      <c r="B34" s="17" t="e">
        <f>EXP($E$12+$E$8*LN(C23)+$E$11*LN(B33))</f>
        <v>#NUM!</v>
      </c>
      <c r="C34" s="17" t="e">
        <f t="shared" ref="C34:H34" si="5">EXP($E$12+$E$8*LN(D23)+$E$11*LN(C33))</f>
        <v>#NUM!</v>
      </c>
      <c r="D34" s="17" t="e">
        <f t="shared" si="5"/>
        <v>#NUM!</v>
      </c>
      <c r="E34" s="17" t="e">
        <f t="shared" si="5"/>
        <v>#NUM!</v>
      </c>
      <c r="F34" s="17" t="e">
        <f t="shared" si="5"/>
        <v>#NUM!</v>
      </c>
      <c r="G34" s="17" t="e">
        <f t="shared" si="5"/>
        <v>#NUM!</v>
      </c>
      <c r="H34" s="17" t="e">
        <f t="shared" si="5"/>
        <v>#NUM!</v>
      </c>
      <c r="I34" s="18"/>
      <c r="J34" s="18"/>
    </row>
    <row r="35" spans="1:16" s="21" customFormat="1" x14ac:dyDescent="0.25">
      <c r="A35" s="19" t="s">
        <v>6</v>
      </c>
      <c r="B35" s="20" t="e">
        <f>EXP($F$12+$F$8*LN(C23)+$F$10*LN(B34))</f>
        <v>#NUM!</v>
      </c>
      <c r="C35" s="20" t="e">
        <f t="shared" ref="C35:H35" si="6">EXP($F$12+$F$8*LN(D23)+$F$10*LN(C34))</f>
        <v>#NUM!</v>
      </c>
      <c r="D35" s="20" t="e">
        <f t="shared" si="6"/>
        <v>#NUM!</v>
      </c>
      <c r="E35" s="20" t="e">
        <f t="shared" si="6"/>
        <v>#NUM!</v>
      </c>
      <c r="F35" s="20" t="e">
        <f t="shared" si="6"/>
        <v>#NUM!</v>
      </c>
      <c r="G35" s="20" t="e">
        <f t="shared" si="6"/>
        <v>#NUM!</v>
      </c>
      <c r="H35" s="20" t="e">
        <f t="shared" si="6"/>
        <v>#NUM!</v>
      </c>
      <c r="I35" s="18"/>
      <c r="J35" s="18"/>
      <c r="K35"/>
      <c r="L35"/>
      <c r="M35"/>
      <c r="N35"/>
      <c r="O35"/>
      <c r="P35"/>
    </row>
    <row r="36" spans="1:16" s="21" customFormat="1" x14ac:dyDescent="0.25">
      <c r="A36" s="19"/>
      <c r="B36" s="20"/>
      <c r="C36" s="20"/>
      <c r="D36" s="20"/>
      <c r="E36" s="20"/>
      <c r="F36" s="20"/>
      <c r="G36" s="20"/>
      <c r="I36"/>
      <c r="J36"/>
      <c r="K36"/>
      <c r="L36"/>
      <c r="M36"/>
      <c r="N36"/>
      <c r="O36"/>
      <c r="P36"/>
    </row>
    <row r="37" spans="1:16" s="21" customFormat="1" x14ac:dyDescent="0.25">
      <c r="A37" s="22"/>
      <c r="B37" s="23"/>
      <c r="C37" s="23"/>
      <c r="D37" s="23"/>
      <c r="E37" s="23"/>
      <c r="F37" s="23"/>
      <c r="G37" s="23"/>
      <c r="I37"/>
      <c r="J37"/>
      <c r="K37"/>
      <c r="L37"/>
      <c r="M37"/>
      <c r="N37"/>
      <c r="O37"/>
      <c r="P37"/>
    </row>
    <row r="38" spans="1:16" x14ac:dyDescent="0.25">
      <c r="A38" s="15" t="s">
        <v>28</v>
      </c>
    </row>
    <row r="39" spans="1:16" x14ac:dyDescent="0.25">
      <c r="A39" s="24" t="s">
        <v>29</v>
      </c>
    </row>
    <row r="40" spans="1:16" s="27" customFormat="1" x14ac:dyDescent="0.25">
      <c r="A40" s="25" t="s">
        <v>30</v>
      </c>
      <c r="B40" s="74">
        <f>ENSA!B40</f>
        <v>0.32063664466362535</v>
      </c>
      <c r="C40" s="26"/>
      <c r="I40"/>
      <c r="J40"/>
      <c r="K40"/>
      <c r="L40"/>
      <c r="M40"/>
      <c r="N40"/>
      <c r="O40"/>
      <c r="P40"/>
    </row>
    <row r="41" spans="1:16" s="27" customFormat="1" x14ac:dyDescent="0.25">
      <c r="A41" s="28" t="s">
        <v>31</v>
      </c>
      <c r="B41" s="29"/>
      <c r="C41" s="26"/>
      <c r="D41" s="29"/>
      <c r="E41" s="29"/>
      <c r="F41" s="29"/>
      <c r="G41" s="30"/>
      <c r="H41" s="30"/>
      <c r="I41"/>
      <c r="J41"/>
      <c r="K41"/>
      <c r="L41"/>
      <c r="M41"/>
      <c r="N41"/>
      <c r="O41"/>
      <c r="P41"/>
    </row>
    <row r="42" spans="1:16" s="27" customFormat="1" x14ac:dyDescent="0.25">
      <c r="A42" s="31" t="s">
        <v>2</v>
      </c>
      <c r="B42" s="58">
        <f>ENSA!B42</f>
        <v>0.58923073407008419</v>
      </c>
      <c r="C42" s="26"/>
      <c r="D42" s="32"/>
      <c r="E42" s="32"/>
      <c r="F42" s="32"/>
      <c r="G42" s="30"/>
      <c r="H42" s="30"/>
      <c r="I42"/>
      <c r="J42"/>
      <c r="K42"/>
      <c r="L42"/>
      <c r="M42"/>
      <c r="N42"/>
      <c r="O42"/>
      <c r="P42"/>
    </row>
    <row r="43" spans="1:16" s="27" customFormat="1" x14ac:dyDescent="0.25">
      <c r="A43" s="31" t="s">
        <v>3</v>
      </c>
      <c r="B43" s="58">
        <f>ENSA!B43</f>
        <v>0.3714811668734932</v>
      </c>
      <c r="C43" s="33"/>
      <c r="D43" s="33"/>
      <c r="E43" s="33"/>
      <c r="F43" s="33"/>
      <c r="G43" s="30"/>
      <c r="H43" s="30"/>
      <c r="I43"/>
      <c r="J43"/>
      <c r="K43"/>
      <c r="L43"/>
      <c r="M43"/>
      <c r="N43"/>
      <c r="O43"/>
      <c r="P43"/>
    </row>
    <row r="44" spans="1:16" s="27" customFormat="1" x14ac:dyDescent="0.25">
      <c r="A44" s="31" t="s">
        <v>4</v>
      </c>
      <c r="B44" s="58">
        <f>ENSA!B44</f>
        <v>0.47815572623195551</v>
      </c>
      <c r="C44" s="30"/>
      <c r="D44" s="30"/>
      <c r="E44" s="34"/>
      <c r="F44" s="30"/>
      <c r="G44" s="30"/>
      <c r="H44" s="30"/>
      <c r="I44"/>
      <c r="J44"/>
      <c r="K44"/>
      <c r="L44"/>
      <c r="M44"/>
      <c r="N44"/>
      <c r="O44"/>
      <c r="P44"/>
    </row>
    <row r="45" spans="1:16" s="27" customFormat="1" x14ac:dyDescent="0.25">
      <c r="A45" s="31" t="s">
        <v>5</v>
      </c>
      <c r="B45" s="58">
        <f>ENSA!B45</f>
        <v>0.28472794005419</v>
      </c>
      <c r="C45" s="26"/>
      <c r="D45" s="35"/>
      <c r="E45" s="35"/>
      <c r="F45" s="35"/>
      <c r="G45" s="30"/>
      <c r="H45" s="30"/>
      <c r="I45"/>
      <c r="J45"/>
      <c r="K45"/>
      <c r="L45"/>
      <c r="M45"/>
      <c r="N45"/>
      <c r="O45"/>
      <c r="P45"/>
    </row>
    <row r="46" spans="1:16" s="27" customFormat="1" x14ac:dyDescent="0.25">
      <c r="A46" s="31" t="s">
        <v>6</v>
      </c>
      <c r="B46" s="58">
        <f>ENSA!B46</f>
        <v>0.57724700085588343</v>
      </c>
      <c r="C46" s="32"/>
      <c r="D46" s="32"/>
      <c r="E46" s="32"/>
      <c r="F46" s="35"/>
      <c r="G46" s="30"/>
      <c r="H46" s="30"/>
      <c r="I46"/>
      <c r="J46"/>
      <c r="K46"/>
      <c r="L46"/>
      <c r="M46"/>
      <c r="N46"/>
      <c r="O46"/>
      <c r="P46"/>
    </row>
    <row r="47" spans="1:16" s="27" customFormat="1" x14ac:dyDescent="0.25">
      <c r="A47" s="36"/>
      <c r="C47" s="35"/>
      <c r="D47" s="35"/>
      <c r="E47" s="35"/>
      <c r="F47" s="30"/>
      <c r="G47" s="30"/>
      <c r="H47" s="30"/>
      <c r="I47"/>
      <c r="J47"/>
      <c r="K47"/>
      <c r="L47"/>
      <c r="M47"/>
      <c r="N47"/>
      <c r="O47"/>
      <c r="P47"/>
    </row>
    <row r="48" spans="1:16" s="27" customFormat="1" x14ac:dyDescent="0.25">
      <c r="A48" s="24" t="s">
        <v>32</v>
      </c>
      <c r="C48" s="35"/>
      <c r="D48" s="35"/>
      <c r="E48" s="35"/>
      <c r="F48" s="30"/>
      <c r="G48" s="30"/>
      <c r="H48" s="30"/>
      <c r="I48"/>
      <c r="J48"/>
      <c r="K48"/>
      <c r="L48"/>
      <c r="M48"/>
      <c r="N48"/>
      <c r="O48"/>
      <c r="P48"/>
    </row>
    <row r="49" spans="1:16" s="27" customFormat="1" x14ac:dyDescent="0.25">
      <c r="A49" s="24"/>
      <c r="B49" s="13">
        <v>2016</v>
      </c>
      <c r="C49" s="14">
        <f t="shared" ref="C49:H49" si="7">B49+1</f>
        <v>2017</v>
      </c>
      <c r="D49" s="14">
        <f t="shared" si="7"/>
        <v>2018</v>
      </c>
      <c r="E49" s="14">
        <f t="shared" si="7"/>
        <v>2019</v>
      </c>
      <c r="F49" s="14">
        <f t="shared" si="7"/>
        <v>2020</v>
      </c>
      <c r="G49" s="14">
        <f t="shared" si="7"/>
        <v>2021</v>
      </c>
      <c r="H49" s="14">
        <f t="shared" si="7"/>
        <v>2022</v>
      </c>
      <c r="I49"/>
      <c r="J49"/>
      <c r="K49"/>
      <c r="L49"/>
      <c r="M49"/>
      <c r="N49"/>
      <c r="O49"/>
      <c r="P49"/>
    </row>
    <row r="50" spans="1:16" s="27" customFormat="1" x14ac:dyDescent="0.25">
      <c r="A50" s="37" t="s">
        <v>33</v>
      </c>
      <c r="B50" s="74">
        <f>ENSA!B50</f>
        <v>0.59299999999999997</v>
      </c>
      <c r="C50" s="59">
        <f>B50</f>
        <v>0.59299999999999997</v>
      </c>
      <c r="D50" s="59">
        <f t="shared" ref="D50:H50" si="8">C50</f>
        <v>0.59299999999999997</v>
      </c>
      <c r="E50" s="59">
        <f t="shared" si="8"/>
        <v>0.59299999999999997</v>
      </c>
      <c r="F50" s="59">
        <f t="shared" si="8"/>
        <v>0.59299999999999997</v>
      </c>
      <c r="G50" s="59">
        <f t="shared" si="8"/>
        <v>0.59299999999999997</v>
      </c>
      <c r="H50" s="59">
        <f t="shared" si="8"/>
        <v>0.59299999999999997</v>
      </c>
      <c r="I50"/>
      <c r="J50"/>
      <c r="K50"/>
      <c r="L50"/>
      <c r="M50"/>
      <c r="N50"/>
      <c r="O50"/>
      <c r="P50"/>
    </row>
    <row r="51" spans="1:16" s="27" customFormat="1" ht="15" customHeight="1" x14ac:dyDescent="0.25">
      <c r="A51" s="38" t="s">
        <v>34</v>
      </c>
      <c r="C51" s="35"/>
      <c r="D51" s="35"/>
      <c r="E51" s="35"/>
      <c r="F51" s="30"/>
      <c r="G51" s="30"/>
      <c r="H51" s="30"/>
      <c r="I51"/>
      <c r="J51"/>
      <c r="K51"/>
      <c r="L51"/>
      <c r="M51"/>
      <c r="N51"/>
      <c r="O51"/>
      <c r="P51"/>
    </row>
    <row r="52" spans="1:16" s="27" customFormat="1" x14ac:dyDescent="0.25">
      <c r="A52" s="31" t="s">
        <v>2</v>
      </c>
      <c r="B52" s="72">
        <f>ENSA!B52</f>
        <v>0.1</v>
      </c>
      <c r="C52" s="26"/>
      <c r="D52" s="30"/>
      <c r="E52" s="34"/>
      <c r="F52" s="30"/>
      <c r="G52" s="30"/>
      <c r="H52" s="30"/>
      <c r="I52"/>
      <c r="J52"/>
      <c r="K52"/>
      <c r="L52"/>
      <c r="M52"/>
      <c r="N52"/>
      <c r="O52"/>
      <c r="P52"/>
    </row>
    <row r="53" spans="1:16" s="27" customFormat="1" x14ac:dyDescent="0.25">
      <c r="A53" s="31" t="s">
        <v>3</v>
      </c>
      <c r="B53" s="72">
        <f>ENSA!B53</f>
        <v>0.1</v>
      </c>
      <c r="C53" s="30"/>
      <c r="D53" s="30"/>
      <c r="E53" s="34"/>
      <c r="F53" s="30"/>
      <c r="G53" s="30"/>
      <c r="H53" s="30"/>
      <c r="I53"/>
      <c r="J53"/>
      <c r="K53"/>
      <c r="L53"/>
      <c r="M53"/>
      <c r="N53"/>
      <c r="O53"/>
      <c r="P53"/>
    </row>
    <row r="54" spans="1:16" s="27" customFormat="1" x14ac:dyDescent="0.25">
      <c r="A54" s="31" t="s">
        <v>4</v>
      </c>
      <c r="B54" s="72">
        <f>ENSA!B54</f>
        <v>0.1</v>
      </c>
      <c r="C54" s="30"/>
      <c r="D54" s="30"/>
      <c r="E54" s="34"/>
      <c r="F54" s="30"/>
      <c r="G54" s="30"/>
      <c r="H54" s="30"/>
      <c r="I54"/>
      <c r="J54"/>
      <c r="K54"/>
      <c r="L54"/>
      <c r="M54"/>
      <c r="N54"/>
      <c r="O54"/>
      <c r="P54"/>
    </row>
    <row r="55" spans="1:16" s="27" customFormat="1" x14ac:dyDescent="0.25">
      <c r="A55" s="31" t="s">
        <v>5</v>
      </c>
      <c r="B55" s="72">
        <f>ENSA!B55</f>
        <v>0.15</v>
      </c>
      <c r="C55" s="30"/>
      <c r="D55" s="30"/>
      <c r="E55" s="34"/>
      <c r="F55" s="30"/>
      <c r="G55" s="30"/>
      <c r="H55" s="30"/>
      <c r="I55"/>
      <c r="J55"/>
      <c r="K55"/>
      <c r="L55"/>
      <c r="M55"/>
      <c r="N55"/>
      <c r="O55"/>
      <c r="P55"/>
    </row>
    <row r="56" spans="1:16" s="27" customFormat="1" x14ac:dyDescent="0.25">
      <c r="A56" s="31" t="s">
        <v>6</v>
      </c>
      <c r="B56" s="72">
        <f>ENSA!B56</f>
        <v>0.25</v>
      </c>
      <c r="C56" s="30"/>
      <c r="D56" s="39"/>
      <c r="E56" s="39"/>
      <c r="F56" s="40"/>
      <c r="G56" s="40"/>
      <c r="H56" s="30"/>
      <c r="I56"/>
      <c r="J56"/>
      <c r="K56"/>
      <c r="L56"/>
      <c r="M56"/>
      <c r="N56"/>
      <c r="O56"/>
      <c r="P56"/>
    </row>
    <row r="57" spans="1:16" s="27" customFormat="1" x14ac:dyDescent="0.25">
      <c r="A57" s="31"/>
      <c r="B57" s="30"/>
      <c r="C57" s="30"/>
      <c r="D57" s="39"/>
      <c r="E57" s="39"/>
      <c r="F57" s="40"/>
      <c r="G57" s="40"/>
      <c r="H57" s="30"/>
      <c r="I57"/>
      <c r="J57"/>
      <c r="K57"/>
      <c r="L57"/>
      <c r="M57"/>
      <c r="N57"/>
      <c r="O57"/>
      <c r="P57"/>
    </row>
    <row r="58" spans="1:16" s="27" customFormat="1" x14ac:dyDescent="0.25">
      <c r="A58" s="30"/>
      <c r="B58" s="33"/>
      <c r="C58" s="30"/>
      <c r="D58" s="30"/>
      <c r="E58" s="34"/>
      <c r="F58" s="30"/>
      <c r="G58" s="30"/>
      <c r="H58" s="30"/>
      <c r="I58"/>
      <c r="J58"/>
      <c r="K58"/>
      <c r="L58"/>
      <c r="M58"/>
      <c r="N58"/>
      <c r="O58"/>
      <c r="P58"/>
    </row>
    <row r="59" spans="1:16" s="27" customFormat="1" x14ac:dyDescent="0.25">
      <c r="A59" s="15" t="s">
        <v>98</v>
      </c>
      <c r="B59" s="2"/>
      <c r="C59" s="12"/>
      <c r="D59" s="12"/>
      <c r="E59" s="12"/>
      <c r="F59" s="12"/>
      <c r="G59" s="12"/>
      <c r="I59"/>
      <c r="J59"/>
      <c r="K59"/>
      <c r="L59"/>
      <c r="M59"/>
      <c r="N59"/>
      <c r="O59"/>
      <c r="P59"/>
    </row>
    <row r="60" spans="1:16" s="27" customFormat="1" x14ac:dyDescent="0.25">
      <c r="A60" s="12" t="s">
        <v>27</v>
      </c>
      <c r="B60" s="13">
        <v>2016</v>
      </c>
      <c r="C60" s="14">
        <f t="shared" ref="C60:H60" si="9">B60+1</f>
        <v>2017</v>
      </c>
      <c r="D60" s="14">
        <f t="shared" si="9"/>
        <v>2018</v>
      </c>
      <c r="E60" s="14">
        <f t="shared" si="9"/>
        <v>2019</v>
      </c>
      <c r="F60" s="14">
        <f t="shared" si="9"/>
        <v>2020</v>
      </c>
      <c r="G60" s="14">
        <f t="shared" si="9"/>
        <v>2021</v>
      </c>
      <c r="H60" s="14">
        <f t="shared" si="9"/>
        <v>2022</v>
      </c>
      <c r="I60"/>
      <c r="J60"/>
      <c r="K60"/>
      <c r="L60"/>
      <c r="M60"/>
      <c r="N60"/>
      <c r="O60"/>
      <c r="P60"/>
    </row>
    <row r="61" spans="1:16" s="27" customFormat="1" x14ac:dyDescent="0.25">
      <c r="A61" s="16" t="s">
        <v>2</v>
      </c>
      <c r="B61" s="17" t="e">
        <f t="shared" ref="B61:H65" si="10">B31*($B42*$B$40+B$50*(1-$B42)*$B52+(1-$B42)*(1-$B52))</f>
        <v>#NUM!</v>
      </c>
      <c r="C61" s="17" t="e">
        <f t="shared" si="10"/>
        <v>#NUM!</v>
      </c>
      <c r="D61" s="17" t="e">
        <f t="shared" si="10"/>
        <v>#NUM!</v>
      </c>
      <c r="E61" s="17" t="e">
        <f t="shared" si="10"/>
        <v>#NUM!</v>
      </c>
      <c r="F61" s="17" t="e">
        <f t="shared" si="10"/>
        <v>#NUM!</v>
      </c>
      <c r="G61" s="17" t="e">
        <f t="shared" si="10"/>
        <v>#NUM!</v>
      </c>
      <c r="H61" s="17" t="e">
        <f t="shared" si="10"/>
        <v>#NUM!</v>
      </c>
      <c r="I61" s="78"/>
      <c r="J61" s="82"/>
      <c r="K61"/>
      <c r="L61"/>
      <c r="M61"/>
      <c r="N61"/>
      <c r="O61"/>
      <c r="P61"/>
    </row>
    <row r="62" spans="1:16" s="27" customFormat="1" x14ac:dyDescent="0.25">
      <c r="A62" s="16" t="s">
        <v>3</v>
      </c>
      <c r="B62" s="17" t="e">
        <f t="shared" si="10"/>
        <v>#NUM!</v>
      </c>
      <c r="C62" s="17" t="e">
        <f t="shared" si="10"/>
        <v>#NUM!</v>
      </c>
      <c r="D62" s="17" t="e">
        <f t="shared" si="10"/>
        <v>#NUM!</v>
      </c>
      <c r="E62" s="17" t="e">
        <f t="shared" si="10"/>
        <v>#NUM!</v>
      </c>
      <c r="F62" s="17" t="e">
        <f t="shared" si="10"/>
        <v>#NUM!</v>
      </c>
      <c r="G62" s="17" t="e">
        <f t="shared" si="10"/>
        <v>#NUM!</v>
      </c>
      <c r="H62" s="17" t="e">
        <f t="shared" si="10"/>
        <v>#NUM!</v>
      </c>
      <c r="I62" s="78"/>
      <c r="J62" s="82"/>
      <c r="K62"/>
      <c r="L62"/>
      <c r="M62"/>
      <c r="N62"/>
      <c r="O62"/>
      <c r="P62"/>
    </row>
    <row r="63" spans="1:16" s="27" customFormat="1" x14ac:dyDescent="0.25">
      <c r="A63" s="16" t="s">
        <v>4</v>
      </c>
      <c r="B63" s="17" t="e">
        <f t="shared" si="10"/>
        <v>#DIV/0!</v>
      </c>
      <c r="C63" s="17" t="e">
        <f t="shared" si="10"/>
        <v>#DIV/0!</v>
      </c>
      <c r="D63" s="17" t="e">
        <f t="shared" si="10"/>
        <v>#DIV/0!</v>
      </c>
      <c r="E63" s="17" t="e">
        <f t="shared" si="10"/>
        <v>#DIV/0!</v>
      </c>
      <c r="F63" s="17" t="e">
        <f t="shared" si="10"/>
        <v>#DIV/0!</v>
      </c>
      <c r="G63" s="17" t="e">
        <f t="shared" si="10"/>
        <v>#DIV/0!</v>
      </c>
      <c r="H63" s="17" t="e">
        <f t="shared" si="10"/>
        <v>#DIV/0!</v>
      </c>
      <c r="I63" s="78"/>
      <c r="J63" s="82"/>
      <c r="K63"/>
      <c r="L63"/>
      <c r="M63"/>
      <c r="N63"/>
      <c r="O63"/>
      <c r="P63"/>
    </row>
    <row r="64" spans="1:16" s="27" customFormat="1" x14ac:dyDescent="0.25">
      <c r="A64" s="16" t="s">
        <v>5</v>
      </c>
      <c r="B64" s="17" t="e">
        <f t="shared" si="10"/>
        <v>#NUM!</v>
      </c>
      <c r="C64" s="17" t="e">
        <f t="shared" si="10"/>
        <v>#NUM!</v>
      </c>
      <c r="D64" s="17" t="e">
        <f t="shared" si="10"/>
        <v>#NUM!</v>
      </c>
      <c r="E64" s="17" t="e">
        <f t="shared" si="10"/>
        <v>#NUM!</v>
      </c>
      <c r="F64" s="17" t="e">
        <f t="shared" si="10"/>
        <v>#NUM!</v>
      </c>
      <c r="G64" s="17" t="e">
        <f t="shared" si="10"/>
        <v>#NUM!</v>
      </c>
      <c r="H64" s="17" t="e">
        <f t="shared" si="10"/>
        <v>#NUM!</v>
      </c>
      <c r="I64" s="78"/>
      <c r="J64" s="82"/>
      <c r="K64"/>
      <c r="L64"/>
      <c r="M64"/>
      <c r="N64"/>
      <c r="O64"/>
      <c r="P64"/>
    </row>
    <row r="65" spans="1:16" s="27" customFormat="1" x14ac:dyDescent="0.25">
      <c r="A65" s="19" t="s">
        <v>6</v>
      </c>
      <c r="B65" s="17" t="e">
        <f t="shared" si="10"/>
        <v>#NUM!</v>
      </c>
      <c r="C65" s="17" t="e">
        <f t="shared" si="10"/>
        <v>#NUM!</v>
      </c>
      <c r="D65" s="17" t="e">
        <f t="shared" si="10"/>
        <v>#NUM!</v>
      </c>
      <c r="E65" s="17" t="e">
        <f t="shared" si="10"/>
        <v>#NUM!</v>
      </c>
      <c r="F65" s="17" t="e">
        <f t="shared" si="10"/>
        <v>#NUM!</v>
      </c>
      <c r="G65" s="17" t="e">
        <f t="shared" si="10"/>
        <v>#NUM!</v>
      </c>
      <c r="H65" s="17" t="e">
        <f t="shared" si="10"/>
        <v>#NUM!</v>
      </c>
      <c r="I65" s="78"/>
      <c r="J65" s="82"/>
      <c r="K65"/>
      <c r="L65"/>
      <c r="M65"/>
      <c r="N65"/>
      <c r="O65"/>
      <c r="P65"/>
    </row>
    <row r="66" spans="1:16" s="27" customFormat="1" x14ac:dyDescent="0.25">
      <c r="A66" s="19"/>
      <c r="B66" s="41"/>
      <c r="C66" s="41"/>
      <c r="D66" s="41"/>
      <c r="E66" s="41"/>
      <c r="F66" s="41"/>
      <c r="G66" s="41"/>
      <c r="I66"/>
      <c r="J66" s="82"/>
      <c r="K66"/>
      <c r="L66"/>
      <c r="M66"/>
      <c r="N66"/>
      <c r="O66"/>
      <c r="P66"/>
    </row>
    <row r="67" spans="1:16" s="27" customFormat="1" x14ac:dyDescent="0.25">
      <c r="A67" s="22"/>
      <c r="B67" s="23"/>
      <c r="C67" s="23"/>
      <c r="D67" s="23"/>
      <c r="E67" s="23"/>
      <c r="F67" s="23"/>
      <c r="G67" s="23"/>
      <c r="I67"/>
      <c r="J67" s="82"/>
      <c r="K67"/>
      <c r="L67"/>
      <c r="M67"/>
      <c r="N67"/>
      <c r="O67"/>
      <c r="P67"/>
    </row>
    <row r="68" spans="1:16" s="27" customFormat="1" x14ac:dyDescent="0.25">
      <c r="A68" s="42" t="s">
        <v>35</v>
      </c>
      <c r="B68" s="43" t="e">
        <f t="shared" ref="B68:H68" si="11">SUM(B61:B62)</f>
        <v>#NUM!</v>
      </c>
      <c r="C68" s="43" t="e">
        <f t="shared" si="11"/>
        <v>#NUM!</v>
      </c>
      <c r="D68" s="43" t="e">
        <f t="shared" si="11"/>
        <v>#NUM!</v>
      </c>
      <c r="E68" s="43" t="e">
        <f t="shared" si="11"/>
        <v>#NUM!</v>
      </c>
      <c r="F68" s="43" t="e">
        <f t="shared" si="11"/>
        <v>#NUM!</v>
      </c>
      <c r="G68" s="43" t="e">
        <f t="shared" si="11"/>
        <v>#NUM!</v>
      </c>
      <c r="H68" s="43" t="e">
        <f t="shared" si="11"/>
        <v>#NUM!</v>
      </c>
      <c r="I68"/>
      <c r="J68" s="84"/>
      <c r="K68"/>
      <c r="L68"/>
      <c r="M68"/>
      <c r="N68"/>
      <c r="O68"/>
      <c r="P68"/>
    </row>
    <row r="69" spans="1:16" s="27" customFormat="1" x14ac:dyDescent="0.25">
      <c r="A69" s="42" t="s">
        <v>92</v>
      </c>
      <c r="B69" s="43" t="e">
        <f t="shared" ref="B69:H69" si="12">SUM(B63:B65)</f>
        <v>#DIV/0!</v>
      </c>
      <c r="C69" s="43" t="e">
        <f t="shared" si="12"/>
        <v>#DIV/0!</v>
      </c>
      <c r="D69" s="43" t="e">
        <f t="shared" si="12"/>
        <v>#DIV/0!</v>
      </c>
      <c r="E69" s="43" t="e">
        <f t="shared" si="12"/>
        <v>#DIV/0!</v>
      </c>
      <c r="F69" s="43" t="e">
        <f t="shared" si="12"/>
        <v>#DIV/0!</v>
      </c>
      <c r="G69" s="43" t="e">
        <f t="shared" si="12"/>
        <v>#DIV/0!</v>
      </c>
      <c r="H69" s="43" t="e">
        <f t="shared" si="12"/>
        <v>#DIV/0!</v>
      </c>
      <c r="I69"/>
      <c r="J69" s="84"/>
      <c r="K69"/>
      <c r="L69"/>
      <c r="M69"/>
      <c r="N69"/>
      <c r="O69"/>
      <c r="P69"/>
    </row>
    <row r="70" spans="1:16" s="27" customFormat="1" x14ac:dyDescent="0.25">
      <c r="I70"/>
      <c r="J70" s="82"/>
      <c r="K70"/>
      <c r="L70"/>
      <c r="M70"/>
      <c r="N70"/>
      <c r="O70"/>
      <c r="P70"/>
    </row>
    <row r="71" spans="1:16" s="27" customFormat="1" x14ac:dyDescent="0.25">
      <c r="A71" s="44" t="s">
        <v>36</v>
      </c>
      <c r="B71" s="13">
        <v>2016</v>
      </c>
      <c r="C71" s="14">
        <f t="shared" ref="C71:H71" si="13">B71+1</f>
        <v>2017</v>
      </c>
      <c r="D71" s="14">
        <f t="shared" si="13"/>
        <v>2018</v>
      </c>
      <c r="E71" s="14">
        <f t="shared" si="13"/>
        <v>2019</v>
      </c>
      <c r="F71" s="14">
        <f t="shared" si="13"/>
        <v>2020</v>
      </c>
      <c r="G71" s="14">
        <f t="shared" si="13"/>
        <v>2021</v>
      </c>
      <c r="H71" s="14">
        <f t="shared" si="13"/>
        <v>2022</v>
      </c>
      <c r="I71"/>
      <c r="J71" s="82"/>
      <c r="K71"/>
      <c r="L71"/>
      <c r="M71"/>
      <c r="N71"/>
      <c r="O71"/>
      <c r="P71"/>
    </row>
    <row r="72" spans="1:16" s="27" customFormat="1" x14ac:dyDescent="0.25">
      <c r="A72" s="19" t="s">
        <v>90</v>
      </c>
      <c r="C72" s="45" t="e">
        <f t="shared" ref="C72:H73" si="14">C61-B61</f>
        <v>#NUM!</v>
      </c>
      <c r="D72" s="45" t="e">
        <f t="shared" si="14"/>
        <v>#NUM!</v>
      </c>
      <c r="E72" s="45" t="e">
        <f t="shared" si="14"/>
        <v>#NUM!</v>
      </c>
      <c r="F72" s="45" t="e">
        <f t="shared" si="14"/>
        <v>#NUM!</v>
      </c>
      <c r="G72" s="45" t="e">
        <f t="shared" si="14"/>
        <v>#NUM!</v>
      </c>
      <c r="H72" s="45" t="e">
        <f t="shared" si="14"/>
        <v>#NUM!</v>
      </c>
      <c r="I72"/>
      <c r="J72" s="82"/>
      <c r="K72"/>
      <c r="L72"/>
      <c r="M72"/>
      <c r="N72"/>
      <c r="O72"/>
      <c r="P72"/>
    </row>
    <row r="73" spans="1:16" s="27" customFormat="1" x14ac:dyDescent="0.25">
      <c r="A73" s="19" t="s">
        <v>91</v>
      </c>
      <c r="C73" s="45" t="e">
        <f t="shared" si="14"/>
        <v>#NUM!</v>
      </c>
      <c r="D73" s="45" t="e">
        <f t="shared" si="14"/>
        <v>#NUM!</v>
      </c>
      <c r="E73" s="45" t="e">
        <f t="shared" si="14"/>
        <v>#NUM!</v>
      </c>
      <c r="F73" s="45" t="e">
        <f t="shared" si="14"/>
        <v>#NUM!</v>
      </c>
      <c r="G73" s="45" t="e">
        <f t="shared" si="14"/>
        <v>#NUM!</v>
      </c>
      <c r="H73" s="45" t="e">
        <f t="shared" si="14"/>
        <v>#NUM!</v>
      </c>
      <c r="I73"/>
      <c r="J73" s="82"/>
      <c r="K73"/>
      <c r="L73"/>
      <c r="M73"/>
      <c r="N73"/>
      <c r="O73"/>
      <c r="P73"/>
    </row>
    <row r="74" spans="1:16" s="27" customFormat="1" x14ac:dyDescent="0.25">
      <c r="C74" s="23"/>
      <c r="D74" s="23"/>
      <c r="E74" s="23"/>
      <c r="F74" s="23"/>
      <c r="G74" s="23"/>
      <c r="I74"/>
      <c r="J74" s="82"/>
      <c r="K74"/>
      <c r="L74"/>
      <c r="M74"/>
      <c r="N74"/>
      <c r="O74"/>
      <c r="P74"/>
    </row>
    <row r="75" spans="1:16" s="27" customFormat="1" x14ac:dyDescent="0.25">
      <c r="A75" s="42" t="s">
        <v>93</v>
      </c>
      <c r="C75" s="43" t="e">
        <f>SUM(C72:C73)</f>
        <v>#NUM!</v>
      </c>
      <c r="D75" s="43" t="e">
        <f t="shared" ref="D75:H75" si="15">SUM(D72:D73)</f>
        <v>#NUM!</v>
      </c>
      <c r="E75" s="43" t="e">
        <f t="shared" si="15"/>
        <v>#NUM!</v>
      </c>
      <c r="F75" s="43" t="e">
        <f t="shared" si="15"/>
        <v>#NUM!</v>
      </c>
      <c r="G75" s="43" t="e">
        <f t="shared" si="15"/>
        <v>#NUM!</v>
      </c>
      <c r="H75" s="43" t="e">
        <f t="shared" si="15"/>
        <v>#NUM!</v>
      </c>
      <c r="I75"/>
      <c r="J75" s="84"/>
      <c r="K75"/>
      <c r="L75"/>
      <c r="M75"/>
      <c r="N75"/>
      <c r="O75"/>
      <c r="P75"/>
    </row>
    <row r="76" spans="1:16" s="27" customFormat="1" x14ac:dyDescent="0.25">
      <c r="I76"/>
      <c r="J76"/>
      <c r="K76"/>
      <c r="L76"/>
      <c r="M76"/>
      <c r="N76"/>
      <c r="O76"/>
      <c r="P76"/>
    </row>
    <row r="77" spans="1:16" s="27" customFormat="1" x14ac:dyDescent="0.25">
      <c r="I77"/>
      <c r="J77"/>
      <c r="K77"/>
      <c r="L77"/>
      <c r="M77"/>
      <c r="N77"/>
      <c r="O77"/>
      <c r="P77"/>
    </row>
    <row r="78" spans="1:16" s="27" customFormat="1" x14ac:dyDescent="0.25">
      <c r="C78" s="45"/>
      <c r="D78" s="45"/>
      <c r="E78" s="45"/>
      <c r="F78" s="45"/>
      <c r="G78" s="45"/>
      <c r="I78"/>
      <c r="J78" s="79"/>
      <c r="K78"/>
      <c r="L78"/>
      <c r="M78"/>
      <c r="N78"/>
      <c r="O78"/>
      <c r="P78"/>
    </row>
    <row r="79" spans="1:16" s="27" customFormat="1" x14ac:dyDescent="0.25">
      <c r="A79" s="1" t="s">
        <v>37</v>
      </c>
      <c r="B79" s="46"/>
      <c r="C79" s="47"/>
      <c r="D79" s="47"/>
      <c r="E79" s="46"/>
      <c r="F79" s="46"/>
      <c r="G79" s="46"/>
      <c r="I79"/>
      <c r="J79" s="54"/>
      <c r="K79"/>
      <c r="L79"/>
      <c r="M79"/>
      <c r="N79"/>
      <c r="O79"/>
      <c r="P79"/>
    </row>
    <row r="80" spans="1:16" s="27" customFormat="1" x14ac:dyDescent="0.25">
      <c r="A80" s="1"/>
      <c r="B80" s="46"/>
      <c r="C80" s="47"/>
      <c r="D80" s="47"/>
      <c r="E80" s="46"/>
      <c r="F80" s="46"/>
      <c r="G80" s="46"/>
      <c r="I80"/>
      <c r="J80"/>
      <c r="K80"/>
      <c r="L80"/>
      <c r="M80"/>
      <c r="N80"/>
      <c r="O80"/>
      <c r="P80"/>
    </row>
    <row r="81" spans="1:16" s="27" customFormat="1" x14ac:dyDescent="0.25">
      <c r="A81" s="4" t="s">
        <v>1</v>
      </c>
      <c r="B81" s="48"/>
      <c r="C81" s="49"/>
      <c r="D81" s="50"/>
      <c r="I81"/>
      <c r="J81" s="85"/>
      <c r="K81"/>
      <c r="L81"/>
      <c r="M81"/>
      <c r="N81"/>
      <c r="O81"/>
      <c r="P81"/>
    </row>
    <row r="82" spans="1:16" s="27" customFormat="1" x14ac:dyDescent="0.25">
      <c r="A82" s="7" t="s">
        <v>38</v>
      </c>
      <c r="B82" s="55">
        <f>ENSA!B82</f>
        <v>0.99507400000000001</v>
      </c>
      <c r="C82" s="51"/>
      <c r="D82" s="51"/>
      <c r="I82"/>
      <c r="J82" s="85"/>
      <c r="K82"/>
      <c r="L82"/>
      <c r="M82"/>
      <c r="N82"/>
      <c r="O82"/>
      <c r="P82"/>
    </row>
    <row r="83" spans="1:16" s="27" customFormat="1" x14ac:dyDescent="0.25">
      <c r="A83" s="7" t="s">
        <v>12</v>
      </c>
      <c r="B83" s="55">
        <f>ENSA!B83</f>
        <v>-2.5432950000000001</v>
      </c>
      <c r="C83" s="51"/>
      <c r="D83" s="51"/>
      <c r="I83"/>
      <c r="J83"/>
      <c r="K83"/>
      <c r="L83"/>
      <c r="M83"/>
      <c r="N83"/>
      <c r="O83"/>
      <c r="P83"/>
    </row>
    <row r="84" spans="1:16" s="27" customFormat="1" x14ac:dyDescent="0.25">
      <c r="A84" s="7"/>
      <c r="B84" s="51"/>
      <c r="C84" s="51"/>
      <c r="D84" s="51"/>
      <c r="I84"/>
      <c r="K84"/>
      <c r="L84"/>
      <c r="M84"/>
      <c r="N84"/>
      <c r="O84"/>
      <c r="P84"/>
    </row>
    <row r="85" spans="1:16" s="27" customFormat="1" x14ac:dyDescent="0.25">
      <c r="B85" s="51"/>
      <c r="C85" s="52"/>
      <c r="D85" s="52"/>
      <c r="I85"/>
      <c r="J85" s="83"/>
      <c r="K85"/>
      <c r="L85"/>
      <c r="M85"/>
      <c r="N85"/>
      <c r="O85"/>
      <c r="P85"/>
    </row>
    <row r="86" spans="1:16" s="27" customFormat="1" x14ac:dyDescent="0.25">
      <c r="A86" s="11" t="s">
        <v>85</v>
      </c>
      <c r="B86" s="2"/>
      <c r="C86" s="12"/>
      <c r="D86" s="12"/>
      <c r="E86" s="12"/>
      <c r="F86" s="12"/>
      <c r="G86" s="12"/>
      <c r="I86"/>
      <c r="J86" s="83"/>
      <c r="K86"/>
      <c r="L86"/>
      <c r="M86"/>
      <c r="N86"/>
      <c r="O86"/>
      <c r="P86"/>
    </row>
    <row r="87" spans="1:16" s="27" customFormat="1" x14ac:dyDescent="0.25">
      <c r="A87" s="15" t="s">
        <v>40</v>
      </c>
      <c r="B87" s="2"/>
      <c r="C87" s="12"/>
      <c r="D87" s="12"/>
      <c r="E87" s="12"/>
      <c r="F87" s="12"/>
      <c r="G87" s="12"/>
      <c r="I87"/>
      <c r="J87"/>
      <c r="K87"/>
      <c r="L87"/>
      <c r="M87"/>
      <c r="N87"/>
      <c r="O87"/>
      <c r="P87"/>
    </row>
    <row r="88" spans="1:16" s="27" customFormat="1" x14ac:dyDescent="0.25">
      <c r="A88" s="12" t="s">
        <v>27</v>
      </c>
      <c r="B88" s="13">
        <v>2016</v>
      </c>
      <c r="C88" s="14">
        <f t="shared" ref="C88:H88" si="16">B88+1</f>
        <v>2017</v>
      </c>
      <c r="D88" s="14">
        <f t="shared" si="16"/>
        <v>2018</v>
      </c>
      <c r="E88" s="14">
        <f t="shared" si="16"/>
        <v>2019</v>
      </c>
      <c r="F88" s="14">
        <f t="shared" si="16"/>
        <v>2020</v>
      </c>
      <c r="G88" s="14">
        <f t="shared" si="16"/>
        <v>2021</v>
      </c>
      <c r="H88" s="14">
        <f t="shared" si="16"/>
        <v>2022</v>
      </c>
      <c r="I88"/>
      <c r="J88" s="83"/>
      <c r="K88"/>
      <c r="L88"/>
      <c r="M88"/>
      <c r="N88"/>
      <c r="O88"/>
      <c r="P88"/>
    </row>
    <row r="89" spans="1:16" s="27" customFormat="1" x14ac:dyDescent="0.25">
      <c r="A89" s="16" t="s">
        <v>41</v>
      </c>
      <c r="B89" s="17" t="e">
        <f t="shared" ref="B89:H89" si="17">EXP($B$83+$B$82*LN(C22))</f>
        <v>#NUM!</v>
      </c>
      <c r="C89" s="17" t="e">
        <f t="shared" si="17"/>
        <v>#NUM!</v>
      </c>
      <c r="D89" s="17" t="e">
        <f t="shared" si="17"/>
        <v>#NUM!</v>
      </c>
      <c r="E89" s="17" t="e">
        <f t="shared" si="17"/>
        <v>#NUM!</v>
      </c>
      <c r="F89" s="17" t="e">
        <f t="shared" si="17"/>
        <v>#NUM!</v>
      </c>
      <c r="G89" s="17" t="e">
        <f t="shared" si="17"/>
        <v>#NUM!</v>
      </c>
      <c r="H89" s="17" t="e">
        <f t="shared" si="17"/>
        <v>#NUM!</v>
      </c>
      <c r="I89"/>
      <c r="J89" s="83"/>
      <c r="K89"/>
      <c r="L89"/>
      <c r="M89"/>
      <c r="N89"/>
      <c r="O89"/>
      <c r="P89"/>
    </row>
    <row r="90" spans="1:16" s="27" customFormat="1" x14ac:dyDescent="0.25">
      <c r="A90" s="16" t="s">
        <v>42</v>
      </c>
      <c r="B90" s="53" t="e">
        <f t="shared" ref="B90:H90" si="18">B89/C22</f>
        <v>#NUM!</v>
      </c>
      <c r="C90" s="53" t="e">
        <f t="shared" si="18"/>
        <v>#NUM!</v>
      </c>
      <c r="D90" s="53" t="e">
        <f t="shared" si="18"/>
        <v>#NUM!</v>
      </c>
      <c r="E90" s="53" t="e">
        <f t="shared" si="18"/>
        <v>#NUM!</v>
      </c>
      <c r="F90" s="53" t="e">
        <f t="shared" si="18"/>
        <v>#NUM!</v>
      </c>
      <c r="G90" s="53" t="e">
        <f t="shared" si="18"/>
        <v>#NUM!</v>
      </c>
      <c r="H90" s="53" t="e">
        <f t="shared" si="18"/>
        <v>#NUM!</v>
      </c>
      <c r="I90"/>
      <c r="J90"/>
      <c r="K90"/>
      <c r="L90"/>
      <c r="M90"/>
      <c r="N90"/>
      <c r="O90"/>
      <c r="P90"/>
    </row>
    <row r="91" spans="1:16" s="27" customFormat="1" x14ac:dyDescent="0.25">
      <c r="I91"/>
      <c r="J91"/>
      <c r="K91"/>
      <c r="L91"/>
      <c r="M91"/>
      <c r="N91"/>
      <c r="O91"/>
      <c r="P91"/>
    </row>
    <row r="92" spans="1:16" s="27" customFormat="1" x14ac:dyDescent="0.25">
      <c r="B92" s="53"/>
      <c r="C92" s="53"/>
      <c r="D92" s="53"/>
      <c r="E92" s="53"/>
      <c r="F92" s="53"/>
      <c r="G92" s="53"/>
      <c r="I92"/>
      <c r="J92"/>
      <c r="K92"/>
      <c r="L92"/>
      <c r="M92"/>
      <c r="N92"/>
      <c r="O92"/>
      <c r="P92"/>
    </row>
  </sheetData>
  <mergeCells count="3">
    <mergeCell ref="A18:A19"/>
    <mergeCell ref="B18:B19"/>
    <mergeCell ref="D18:I18"/>
  </mergeCells>
  <conditionalFormatting sqref="J88:J89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P92"/>
  <sheetViews>
    <sheetView workbookViewId="0">
      <selection activeCell="D22" sqref="D22"/>
    </sheetView>
  </sheetViews>
  <sheetFormatPr baseColWidth="10" defaultColWidth="16.7109375" defaultRowHeight="15" x14ac:dyDescent="0.25"/>
  <cols>
    <col min="1" max="1" width="31.85546875" style="2" customWidth="1"/>
    <col min="2" max="2" width="15" style="2" bestFit="1" customWidth="1"/>
    <col min="3" max="7" width="16" style="2" customWidth="1"/>
    <col min="8" max="8" width="16.7109375" style="2"/>
    <col min="17" max="16384" width="16.7109375" style="2"/>
  </cols>
  <sheetData>
    <row r="1" spans="1:16" x14ac:dyDescent="0.25">
      <c r="A1" s="1" t="s">
        <v>87</v>
      </c>
    </row>
    <row r="2" spans="1:16" x14ac:dyDescent="0.25">
      <c r="A2" s="1"/>
    </row>
    <row r="3" spans="1:16" x14ac:dyDescent="0.25">
      <c r="A3" s="1"/>
    </row>
    <row r="4" spans="1:16" x14ac:dyDescent="0.25">
      <c r="A4" s="1" t="s">
        <v>0</v>
      </c>
      <c r="G4" s="3"/>
    </row>
    <row r="5" spans="1:16" x14ac:dyDescent="0.25">
      <c r="A5" s="1"/>
      <c r="G5" s="3"/>
    </row>
    <row r="6" spans="1:16" s="5" customFormat="1" x14ac:dyDescent="0.25">
      <c r="A6" s="4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6"/>
      <c r="I6"/>
      <c r="J6"/>
      <c r="K6"/>
      <c r="L6"/>
      <c r="M6"/>
      <c r="N6"/>
      <c r="O6"/>
      <c r="P6"/>
    </row>
    <row r="7" spans="1:16" x14ac:dyDescent="0.25">
      <c r="A7" s="7" t="s">
        <v>7</v>
      </c>
      <c r="B7" s="55">
        <f>ENSA!B7</f>
        <v>0.16714300000000001</v>
      </c>
      <c r="C7" s="55"/>
      <c r="D7" s="55">
        <f>ENSA!D7</f>
        <v>0.89297000000000004</v>
      </c>
      <c r="E7" s="55"/>
      <c r="F7" s="55"/>
      <c r="G7" s="8"/>
      <c r="H7"/>
    </row>
    <row r="8" spans="1:16" x14ac:dyDescent="0.25">
      <c r="A8" s="7" t="s">
        <v>8</v>
      </c>
      <c r="B8" s="55">
        <f>ENSA!B8</f>
        <v>0.83232300000000004</v>
      </c>
      <c r="C8" s="55">
        <f>ENSA!C8</f>
        <v>0.976437</v>
      </c>
      <c r="D8" s="55"/>
      <c r="E8" s="55">
        <f>ENSA!E8</f>
        <v>0.59755899999999995</v>
      </c>
      <c r="F8" s="55">
        <f>ENSA!F8</f>
        <v>0.558535</v>
      </c>
      <c r="G8" s="8"/>
      <c r="H8"/>
    </row>
    <row r="9" spans="1:16" x14ac:dyDescent="0.25">
      <c r="A9" s="7" t="s">
        <v>9</v>
      </c>
      <c r="B9" s="55"/>
      <c r="C9" s="55"/>
      <c r="D9" s="55">
        <f>ENSA!D9</f>
        <v>-0.82477800000000001</v>
      </c>
      <c r="E9" s="55"/>
      <c r="F9" s="55"/>
      <c r="G9" s="8"/>
      <c r="H9"/>
    </row>
    <row r="10" spans="1:16" x14ac:dyDescent="0.25">
      <c r="A10" s="7" t="s">
        <v>10</v>
      </c>
      <c r="B10" s="55"/>
      <c r="C10" s="55"/>
      <c r="D10" s="55"/>
      <c r="E10" s="55"/>
      <c r="F10" s="55">
        <f>ENSA!F10</f>
        <v>0.28286299999999998</v>
      </c>
      <c r="G10" s="8"/>
      <c r="H10"/>
    </row>
    <row r="11" spans="1:16" x14ac:dyDescent="0.25">
      <c r="A11" s="7" t="s">
        <v>11</v>
      </c>
      <c r="B11" s="55"/>
      <c r="C11" s="55"/>
      <c r="D11" s="55"/>
      <c r="E11" s="55">
        <f>ENSA!E11</f>
        <v>0.44208900000000001</v>
      </c>
      <c r="F11" s="55"/>
      <c r="G11" s="8"/>
      <c r="H11"/>
    </row>
    <row r="12" spans="1:16" ht="15.75" x14ac:dyDescent="0.3">
      <c r="A12" s="7" t="s">
        <v>12</v>
      </c>
      <c r="B12" s="55">
        <f>ENSA!B12</f>
        <v>9.2907869999999999</v>
      </c>
      <c r="C12" s="55">
        <f>ENSA!C12</f>
        <v>5.5800190000000001</v>
      </c>
      <c r="D12" s="55">
        <f>ENSA!D12</f>
        <v>6.3369799999999996</v>
      </c>
      <c r="E12" s="55">
        <f>ENSA!E12</f>
        <v>1.9304790000000001</v>
      </c>
      <c r="F12" s="55">
        <f>ENSA!F12</f>
        <v>4.9176120000000001</v>
      </c>
      <c r="G12" s="8"/>
      <c r="H12" s="73"/>
    </row>
    <row r="13" spans="1:16" x14ac:dyDescent="0.25">
      <c r="B13" s="75"/>
      <c r="C13" s="75"/>
      <c r="D13" s="75"/>
      <c r="E13" s="75"/>
      <c r="F13" s="75"/>
      <c r="G13" s="3"/>
    </row>
    <row r="14" spans="1:16" x14ac:dyDescent="0.25">
      <c r="B14" s="75"/>
      <c r="C14" s="75"/>
      <c r="D14" s="75"/>
      <c r="E14" s="75"/>
      <c r="F14" s="75"/>
      <c r="G14" s="3"/>
    </row>
    <row r="15" spans="1:16" x14ac:dyDescent="0.25">
      <c r="A15" s="1" t="s">
        <v>13</v>
      </c>
    </row>
    <row r="16" spans="1:16" customFormat="1" ht="6" customHeight="1" x14ac:dyDescent="0.25">
      <c r="A16" s="1"/>
      <c r="B16" s="2"/>
      <c r="C16" s="2"/>
      <c r="D16" s="2"/>
      <c r="E16" s="2"/>
      <c r="F16" s="2"/>
      <c r="G16" s="2"/>
      <c r="H16" s="2"/>
    </row>
    <row r="17" spans="1:10" customFormat="1" x14ac:dyDescent="0.25">
      <c r="A17" s="11" t="s">
        <v>39</v>
      </c>
      <c r="B17" s="2"/>
      <c r="C17" s="12"/>
      <c r="D17" s="12"/>
      <c r="E17" s="12"/>
      <c r="F17" s="12"/>
      <c r="G17" s="12"/>
      <c r="H17" s="12"/>
    </row>
    <row r="18" spans="1:10" customFormat="1" ht="14.45" customHeight="1" x14ac:dyDescent="0.25">
      <c r="A18" s="86" t="s">
        <v>15</v>
      </c>
      <c r="B18" s="86" t="s">
        <v>16</v>
      </c>
      <c r="C18" s="5" t="s">
        <v>17</v>
      </c>
      <c r="D18" s="87" t="s">
        <v>43</v>
      </c>
      <c r="E18" s="87"/>
      <c r="F18" s="87"/>
      <c r="G18" s="87"/>
      <c r="H18" s="87"/>
      <c r="I18" s="87"/>
    </row>
    <row r="19" spans="1:10" customFormat="1" x14ac:dyDescent="0.25">
      <c r="A19" s="86"/>
      <c r="B19" s="86"/>
      <c r="C19" s="13">
        <v>2016</v>
      </c>
      <c r="D19" s="14">
        <f t="shared" ref="D19:I19" si="0">C19+1</f>
        <v>2017</v>
      </c>
      <c r="E19" s="14">
        <f t="shared" si="0"/>
        <v>2018</v>
      </c>
      <c r="F19" s="14">
        <f t="shared" si="0"/>
        <v>2019</v>
      </c>
      <c r="G19" s="14">
        <f t="shared" si="0"/>
        <v>2020</v>
      </c>
      <c r="H19" s="14">
        <f t="shared" si="0"/>
        <v>2021</v>
      </c>
      <c r="I19" s="14">
        <f t="shared" si="0"/>
        <v>2022</v>
      </c>
    </row>
    <row r="20" spans="1:10" customFormat="1" x14ac:dyDescent="0.25">
      <c r="A20" s="7" t="s">
        <v>19</v>
      </c>
      <c r="B20" s="2" t="s">
        <v>20</v>
      </c>
      <c r="C20" s="55"/>
      <c r="D20" s="55"/>
      <c r="E20" s="55"/>
      <c r="F20" s="55"/>
      <c r="G20" s="55"/>
      <c r="H20" s="55"/>
      <c r="I20" s="55"/>
    </row>
    <row r="21" spans="1:10" customFormat="1" x14ac:dyDescent="0.25">
      <c r="A21" s="7" t="s">
        <v>86</v>
      </c>
      <c r="B21" s="2" t="s">
        <v>22</v>
      </c>
      <c r="C21" s="55"/>
      <c r="D21" s="55"/>
      <c r="E21" s="55"/>
      <c r="F21" s="55"/>
      <c r="G21" s="55"/>
      <c r="H21" s="55"/>
      <c r="I21" s="55"/>
    </row>
    <row r="22" spans="1:10" customFormat="1" x14ac:dyDescent="0.25">
      <c r="A22" s="7" t="s">
        <v>23</v>
      </c>
      <c r="B22" s="2" t="s">
        <v>22</v>
      </c>
      <c r="C22" s="55"/>
      <c r="D22" s="55"/>
      <c r="E22" s="55"/>
      <c r="F22" s="55"/>
      <c r="G22" s="55"/>
      <c r="H22" s="55"/>
      <c r="I22" s="55"/>
    </row>
    <row r="23" spans="1:10" customFormat="1" x14ac:dyDescent="0.25">
      <c r="A23" s="7" t="s">
        <v>24</v>
      </c>
      <c r="B23" s="2" t="s">
        <v>25</v>
      </c>
      <c r="C23" s="55"/>
      <c r="D23" s="55"/>
      <c r="E23" s="55"/>
      <c r="F23" s="55"/>
      <c r="G23" s="55"/>
      <c r="H23" s="55"/>
      <c r="I23" s="55"/>
    </row>
    <row r="26" spans="1:10" customFormat="1" x14ac:dyDescent="0.25">
      <c r="A26" s="1" t="s">
        <v>26</v>
      </c>
      <c r="B26" s="2"/>
      <c r="C26" s="2"/>
      <c r="D26" s="2"/>
      <c r="E26" s="2"/>
      <c r="F26" s="2"/>
      <c r="G26" s="2"/>
      <c r="H26" s="2"/>
    </row>
    <row r="27" spans="1:10" customFormat="1" ht="6" customHeight="1" x14ac:dyDescent="0.25">
      <c r="A27" s="1"/>
      <c r="B27" s="2"/>
      <c r="C27" s="2"/>
      <c r="D27" s="2"/>
      <c r="E27" s="2"/>
      <c r="F27" s="2"/>
      <c r="G27" s="2"/>
      <c r="H27" s="2"/>
    </row>
    <row r="28" spans="1:10" customFormat="1" x14ac:dyDescent="0.25">
      <c r="A28" s="11" t="s">
        <v>39</v>
      </c>
      <c r="B28" s="2"/>
      <c r="C28" s="12"/>
      <c r="D28" s="12"/>
      <c r="E28" s="12"/>
      <c r="F28" s="12"/>
      <c r="G28" s="12"/>
      <c r="H28" s="12"/>
    </row>
    <row r="29" spans="1:10" customFormat="1" x14ac:dyDescent="0.25">
      <c r="A29" s="15" t="s">
        <v>97</v>
      </c>
      <c r="B29" s="2"/>
      <c r="C29" s="12"/>
      <c r="D29" s="12"/>
      <c r="E29" s="12"/>
      <c r="F29" s="12"/>
      <c r="G29" s="12"/>
      <c r="H29" s="12"/>
    </row>
    <row r="30" spans="1:10" customFormat="1" x14ac:dyDescent="0.25">
      <c r="A30" s="12" t="s">
        <v>27</v>
      </c>
      <c r="B30" s="13">
        <v>2016</v>
      </c>
      <c r="C30" s="14">
        <f t="shared" ref="C30:H30" si="1">B30+1</f>
        <v>2017</v>
      </c>
      <c r="D30" s="14">
        <f t="shared" si="1"/>
        <v>2018</v>
      </c>
      <c r="E30" s="14">
        <f t="shared" si="1"/>
        <v>2019</v>
      </c>
      <c r="F30" s="14">
        <f t="shared" si="1"/>
        <v>2020</v>
      </c>
      <c r="G30" s="14">
        <f t="shared" si="1"/>
        <v>2021</v>
      </c>
      <c r="H30" s="14">
        <f t="shared" si="1"/>
        <v>2022</v>
      </c>
    </row>
    <row r="31" spans="1:10" customFormat="1" x14ac:dyDescent="0.25">
      <c r="A31" s="16" t="s">
        <v>2</v>
      </c>
      <c r="B31" s="17" t="e">
        <f t="shared" ref="B31:H31" si="2">EXP($B$12+$B$8*LN(C23)+$B$7*LN(C20))</f>
        <v>#NUM!</v>
      </c>
      <c r="C31" s="17" t="e">
        <f t="shared" si="2"/>
        <v>#NUM!</v>
      </c>
      <c r="D31" s="17" t="e">
        <f t="shared" si="2"/>
        <v>#NUM!</v>
      </c>
      <c r="E31" s="17" t="e">
        <f t="shared" si="2"/>
        <v>#NUM!</v>
      </c>
      <c r="F31" s="17" t="e">
        <f t="shared" si="2"/>
        <v>#NUM!</v>
      </c>
      <c r="G31" s="17" t="e">
        <f t="shared" si="2"/>
        <v>#NUM!</v>
      </c>
      <c r="H31" s="17" t="e">
        <f t="shared" si="2"/>
        <v>#NUM!</v>
      </c>
      <c r="I31" s="18"/>
      <c r="J31" s="18"/>
    </row>
    <row r="32" spans="1:10" customFormat="1" x14ac:dyDescent="0.25">
      <c r="A32" s="16" t="s">
        <v>3</v>
      </c>
      <c r="B32" s="17" t="e">
        <f>EXP($C$12+$C$8*LN(C23))</f>
        <v>#NUM!</v>
      </c>
      <c r="C32" s="17" t="e">
        <f t="shared" ref="C32:H32" si="3">EXP($C$12+$C$8*LN(D23))</f>
        <v>#NUM!</v>
      </c>
      <c r="D32" s="17" t="e">
        <f t="shared" si="3"/>
        <v>#NUM!</v>
      </c>
      <c r="E32" s="17" t="e">
        <f t="shared" si="3"/>
        <v>#NUM!</v>
      </c>
      <c r="F32" s="17" t="e">
        <f t="shared" si="3"/>
        <v>#NUM!</v>
      </c>
      <c r="G32" s="17" t="e">
        <f t="shared" si="3"/>
        <v>#NUM!</v>
      </c>
      <c r="H32" s="17" t="e">
        <f t="shared" si="3"/>
        <v>#NUM!</v>
      </c>
      <c r="I32" s="18"/>
      <c r="J32" s="18"/>
    </row>
    <row r="33" spans="1:16" customFormat="1" x14ac:dyDescent="0.25">
      <c r="A33" s="16" t="s">
        <v>4</v>
      </c>
      <c r="B33" s="17" t="e">
        <f>EXP($D$12+$D$9*LN(C20/C23)+$D$7*LN(C20))</f>
        <v>#DIV/0!</v>
      </c>
      <c r="C33" s="17" t="e">
        <f t="shared" ref="C33:G33" si="4">EXP($D$12+$D$9*LN(D20/D23)+$D$7*LN(D20))</f>
        <v>#DIV/0!</v>
      </c>
      <c r="D33" s="17" t="e">
        <f t="shared" si="4"/>
        <v>#DIV/0!</v>
      </c>
      <c r="E33" s="17" t="e">
        <f t="shared" si="4"/>
        <v>#DIV/0!</v>
      </c>
      <c r="F33" s="17" t="e">
        <f t="shared" si="4"/>
        <v>#DIV/0!</v>
      </c>
      <c r="G33" s="17" t="e">
        <f t="shared" si="4"/>
        <v>#DIV/0!</v>
      </c>
      <c r="H33" s="17" t="e">
        <f>EXP($D$12+$D$9*LN(I20/I23)+$D$7*LN(I20))</f>
        <v>#DIV/0!</v>
      </c>
      <c r="I33" s="18"/>
      <c r="J33" s="18"/>
    </row>
    <row r="34" spans="1:16" x14ac:dyDescent="0.25">
      <c r="A34" s="16" t="s">
        <v>5</v>
      </c>
      <c r="B34" s="17" t="e">
        <f>EXP($E$12+$E$8*LN(C23)+$E$11*LN(B33))</f>
        <v>#NUM!</v>
      </c>
      <c r="C34" s="17" t="e">
        <f t="shared" ref="C34:H34" si="5">EXP($E$12+$E$8*LN(D23)+$E$11*LN(C33))</f>
        <v>#NUM!</v>
      </c>
      <c r="D34" s="17" t="e">
        <f t="shared" si="5"/>
        <v>#NUM!</v>
      </c>
      <c r="E34" s="17" t="e">
        <f t="shared" si="5"/>
        <v>#NUM!</v>
      </c>
      <c r="F34" s="17" t="e">
        <f t="shared" si="5"/>
        <v>#NUM!</v>
      </c>
      <c r="G34" s="17" t="e">
        <f t="shared" si="5"/>
        <v>#NUM!</v>
      </c>
      <c r="H34" s="17" t="e">
        <f t="shared" si="5"/>
        <v>#NUM!</v>
      </c>
      <c r="I34" s="18"/>
      <c r="J34" s="18"/>
    </row>
    <row r="35" spans="1:16" s="21" customFormat="1" x14ac:dyDescent="0.25">
      <c r="A35" s="19" t="s">
        <v>6</v>
      </c>
      <c r="B35" s="20" t="e">
        <f>EXP($F$12+$F$8*LN(C23)+$F$10*LN(B34))</f>
        <v>#NUM!</v>
      </c>
      <c r="C35" s="20" t="e">
        <f t="shared" ref="C35:H35" si="6">EXP($F$12+$F$8*LN(D23)+$F$10*LN(C34))</f>
        <v>#NUM!</v>
      </c>
      <c r="D35" s="20" t="e">
        <f t="shared" si="6"/>
        <v>#NUM!</v>
      </c>
      <c r="E35" s="20" t="e">
        <f t="shared" si="6"/>
        <v>#NUM!</v>
      </c>
      <c r="F35" s="20" t="e">
        <f t="shared" si="6"/>
        <v>#NUM!</v>
      </c>
      <c r="G35" s="20" t="e">
        <f t="shared" si="6"/>
        <v>#NUM!</v>
      </c>
      <c r="H35" s="20" t="e">
        <f t="shared" si="6"/>
        <v>#NUM!</v>
      </c>
      <c r="I35" s="18"/>
      <c r="J35" s="18"/>
      <c r="K35"/>
      <c r="L35"/>
      <c r="M35"/>
      <c r="N35"/>
      <c r="O35"/>
      <c r="P35"/>
    </row>
    <row r="36" spans="1:16" s="21" customFormat="1" x14ac:dyDescent="0.25">
      <c r="A36" s="19"/>
      <c r="B36" s="20"/>
      <c r="C36" s="20"/>
      <c r="D36" s="20"/>
      <c r="E36" s="20"/>
      <c r="F36" s="20"/>
      <c r="G36" s="20"/>
      <c r="I36"/>
      <c r="J36"/>
      <c r="K36"/>
      <c r="L36"/>
      <c r="M36"/>
      <c r="N36"/>
      <c r="O36"/>
      <c r="P36"/>
    </row>
    <row r="37" spans="1:16" s="21" customFormat="1" x14ac:dyDescent="0.25">
      <c r="A37" s="22"/>
      <c r="B37" s="23"/>
      <c r="C37" s="23"/>
      <c r="D37" s="23"/>
      <c r="E37" s="23"/>
      <c r="F37" s="23"/>
      <c r="G37" s="23"/>
      <c r="I37"/>
      <c r="J37"/>
      <c r="K37"/>
      <c r="L37"/>
      <c r="M37"/>
      <c r="N37"/>
      <c r="O37"/>
      <c r="P37"/>
    </row>
    <row r="38" spans="1:16" x14ac:dyDescent="0.25">
      <c r="A38" s="15" t="s">
        <v>28</v>
      </c>
    </row>
    <row r="39" spans="1:16" x14ac:dyDescent="0.25">
      <c r="A39" s="24" t="s">
        <v>29</v>
      </c>
    </row>
    <row r="40" spans="1:16" s="27" customFormat="1" x14ac:dyDescent="0.25">
      <c r="A40" s="25" t="s">
        <v>30</v>
      </c>
      <c r="B40" s="74">
        <f>ENSA!B40</f>
        <v>0.32063664466362535</v>
      </c>
      <c r="C40" s="26"/>
      <c r="I40"/>
      <c r="J40"/>
      <c r="K40"/>
      <c r="L40"/>
      <c r="M40"/>
      <c r="N40"/>
      <c r="O40"/>
      <c r="P40"/>
    </row>
    <row r="41" spans="1:16" s="27" customFormat="1" x14ac:dyDescent="0.25">
      <c r="A41" s="28" t="s">
        <v>31</v>
      </c>
      <c r="B41" s="29"/>
      <c r="C41" s="26"/>
      <c r="D41" s="29"/>
      <c r="E41" s="29"/>
      <c r="F41" s="29"/>
      <c r="G41" s="30"/>
      <c r="H41" s="30"/>
      <c r="I41"/>
      <c r="J41"/>
      <c r="K41"/>
      <c r="L41"/>
      <c r="M41"/>
      <c r="N41"/>
      <c r="O41"/>
      <c r="P41"/>
    </row>
    <row r="42" spans="1:16" s="27" customFormat="1" x14ac:dyDescent="0.25">
      <c r="A42" s="31" t="s">
        <v>2</v>
      </c>
      <c r="B42" s="58">
        <f>ENSA!B42</f>
        <v>0.58923073407008419</v>
      </c>
      <c r="C42" s="26"/>
      <c r="D42" s="32"/>
      <c r="E42" s="32"/>
      <c r="F42" s="32"/>
      <c r="G42" s="30"/>
      <c r="H42" s="30"/>
      <c r="I42"/>
      <c r="J42"/>
      <c r="K42"/>
      <c r="L42"/>
      <c r="M42"/>
      <c r="N42"/>
      <c r="O42"/>
      <c r="P42"/>
    </row>
    <row r="43" spans="1:16" s="27" customFormat="1" x14ac:dyDescent="0.25">
      <c r="A43" s="31" t="s">
        <v>3</v>
      </c>
      <c r="B43" s="58">
        <f>ENSA!B43</f>
        <v>0.3714811668734932</v>
      </c>
      <c r="C43" s="33"/>
      <c r="D43" s="33"/>
      <c r="E43" s="33"/>
      <c r="F43" s="33"/>
      <c r="G43" s="30"/>
      <c r="H43" s="30"/>
      <c r="I43"/>
      <c r="J43"/>
      <c r="K43"/>
      <c r="L43"/>
      <c r="M43"/>
      <c r="N43"/>
      <c r="O43"/>
      <c r="P43"/>
    </row>
    <row r="44" spans="1:16" s="27" customFormat="1" x14ac:dyDescent="0.25">
      <c r="A44" s="31" t="s">
        <v>4</v>
      </c>
      <c r="B44" s="58">
        <f>ENSA!B44</f>
        <v>0.47815572623195551</v>
      </c>
      <c r="C44" s="30"/>
      <c r="D44" s="30"/>
      <c r="E44" s="34"/>
      <c r="F44" s="30"/>
      <c r="G44" s="30"/>
      <c r="H44" s="30"/>
      <c r="I44"/>
      <c r="J44"/>
      <c r="K44"/>
      <c r="L44"/>
      <c r="M44"/>
      <c r="N44"/>
      <c r="O44"/>
      <c r="P44"/>
    </row>
    <row r="45" spans="1:16" s="27" customFormat="1" x14ac:dyDescent="0.25">
      <c r="A45" s="31" t="s">
        <v>5</v>
      </c>
      <c r="B45" s="58">
        <f>ENSA!B45</f>
        <v>0.28472794005419</v>
      </c>
      <c r="C45" s="26"/>
      <c r="D45" s="35"/>
      <c r="E45" s="35"/>
      <c r="F45" s="35"/>
      <c r="G45" s="30"/>
      <c r="H45" s="30"/>
      <c r="I45"/>
      <c r="J45"/>
      <c r="K45"/>
      <c r="L45"/>
      <c r="M45"/>
      <c r="N45"/>
      <c r="O45"/>
      <c r="P45"/>
    </row>
    <row r="46" spans="1:16" s="27" customFormat="1" x14ac:dyDescent="0.25">
      <c r="A46" s="31" t="s">
        <v>6</v>
      </c>
      <c r="B46" s="58">
        <f>ENSA!B46</f>
        <v>0.57724700085588343</v>
      </c>
      <c r="C46" s="32"/>
      <c r="D46" s="32"/>
      <c r="E46" s="32"/>
      <c r="F46" s="35"/>
      <c r="G46" s="30"/>
      <c r="H46" s="30"/>
      <c r="I46"/>
      <c r="J46"/>
      <c r="K46"/>
      <c r="L46"/>
      <c r="M46"/>
      <c r="N46"/>
      <c r="O46"/>
      <c r="P46"/>
    </row>
    <row r="47" spans="1:16" s="27" customFormat="1" x14ac:dyDescent="0.25">
      <c r="A47" s="36"/>
      <c r="C47" s="35"/>
      <c r="D47" s="35"/>
      <c r="E47" s="35"/>
      <c r="F47" s="30"/>
      <c r="G47" s="30"/>
      <c r="H47" s="30"/>
      <c r="I47"/>
      <c r="J47"/>
      <c r="K47"/>
      <c r="L47"/>
      <c r="M47"/>
      <c r="N47"/>
      <c r="O47"/>
      <c r="P47"/>
    </row>
    <row r="48" spans="1:16" s="27" customFormat="1" x14ac:dyDescent="0.25">
      <c r="A48" s="24" t="s">
        <v>32</v>
      </c>
      <c r="C48" s="35"/>
      <c r="D48" s="35"/>
      <c r="E48" s="35"/>
      <c r="F48" s="30"/>
      <c r="G48" s="30"/>
      <c r="H48" s="30"/>
      <c r="I48"/>
      <c r="J48"/>
      <c r="K48"/>
      <c r="L48"/>
      <c r="M48"/>
      <c r="N48"/>
      <c r="O48"/>
      <c r="P48"/>
    </row>
    <row r="49" spans="1:16" s="27" customFormat="1" x14ac:dyDescent="0.25">
      <c r="A49" s="24"/>
      <c r="B49" s="13">
        <v>2016</v>
      </c>
      <c r="C49" s="14">
        <f t="shared" ref="C49:H49" si="7">B49+1</f>
        <v>2017</v>
      </c>
      <c r="D49" s="14">
        <f t="shared" si="7"/>
        <v>2018</v>
      </c>
      <c r="E49" s="14">
        <f t="shared" si="7"/>
        <v>2019</v>
      </c>
      <c r="F49" s="14">
        <f t="shared" si="7"/>
        <v>2020</v>
      </c>
      <c r="G49" s="14">
        <f t="shared" si="7"/>
        <v>2021</v>
      </c>
      <c r="H49" s="14">
        <f t="shared" si="7"/>
        <v>2022</v>
      </c>
      <c r="I49"/>
      <c r="J49"/>
      <c r="K49"/>
      <c r="L49"/>
      <c r="M49"/>
      <c r="N49"/>
      <c r="O49"/>
      <c r="P49"/>
    </row>
    <row r="50" spans="1:16" s="27" customFormat="1" x14ac:dyDescent="0.25">
      <c r="A50" s="37" t="s">
        <v>33</v>
      </c>
      <c r="B50" s="74">
        <f>ENSA!B50</f>
        <v>0.59299999999999997</v>
      </c>
      <c r="C50" s="59">
        <f>B50</f>
        <v>0.59299999999999997</v>
      </c>
      <c r="D50" s="59">
        <f t="shared" ref="D50:H50" si="8">C50</f>
        <v>0.59299999999999997</v>
      </c>
      <c r="E50" s="59">
        <f t="shared" si="8"/>
        <v>0.59299999999999997</v>
      </c>
      <c r="F50" s="59">
        <f t="shared" si="8"/>
        <v>0.59299999999999997</v>
      </c>
      <c r="G50" s="59">
        <f t="shared" si="8"/>
        <v>0.59299999999999997</v>
      </c>
      <c r="H50" s="59">
        <f t="shared" si="8"/>
        <v>0.59299999999999997</v>
      </c>
      <c r="I50"/>
      <c r="J50"/>
      <c r="K50"/>
      <c r="L50"/>
      <c r="M50"/>
      <c r="N50"/>
      <c r="O50"/>
      <c r="P50"/>
    </row>
    <row r="51" spans="1:16" s="27" customFormat="1" ht="15" customHeight="1" x14ac:dyDescent="0.25">
      <c r="A51" s="38" t="s">
        <v>34</v>
      </c>
      <c r="C51" s="35"/>
      <c r="D51" s="35"/>
      <c r="E51" s="35"/>
      <c r="F51" s="30"/>
      <c r="G51" s="30"/>
      <c r="H51" s="30"/>
      <c r="I51"/>
      <c r="J51"/>
      <c r="K51"/>
      <c r="L51"/>
      <c r="M51"/>
      <c r="N51"/>
      <c r="O51"/>
      <c r="P51"/>
    </row>
    <row r="52" spans="1:16" s="27" customFormat="1" x14ac:dyDescent="0.25">
      <c r="A52" s="31" t="s">
        <v>2</v>
      </c>
      <c r="B52" s="72">
        <f>ENSA!B52</f>
        <v>0.1</v>
      </c>
      <c r="C52" s="26"/>
      <c r="D52" s="30"/>
      <c r="E52" s="34"/>
      <c r="F52" s="30"/>
      <c r="G52" s="30"/>
      <c r="H52" s="30"/>
      <c r="I52"/>
      <c r="J52"/>
      <c r="K52"/>
      <c r="L52"/>
      <c r="M52"/>
      <c r="N52"/>
      <c r="O52"/>
      <c r="P52"/>
    </row>
    <row r="53" spans="1:16" s="27" customFormat="1" x14ac:dyDescent="0.25">
      <c r="A53" s="31" t="s">
        <v>3</v>
      </c>
      <c r="B53" s="72">
        <f>ENSA!B53</f>
        <v>0.1</v>
      </c>
      <c r="C53" s="30"/>
      <c r="D53" s="30"/>
      <c r="E53" s="34"/>
      <c r="F53" s="30"/>
      <c r="G53" s="30"/>
      <c r="H53" s="30"/>
      <c r="I53"/>
      <c r="J53"/>
      <c r="K53"/>
      <c r="L53"/>
      <c r="M53"/>
      <c r="N53"/>
      <c r="O53"/>
      <c r="P53"/>
    </row>
    <row r="54" spans="1:16" s="27" customFormat="1" x14ac:dyDescent="0.25">
      <c r="A54" s="31" t="s">
        <v>4</v>
      </c>
      <c r="B54" s="72">
        <f>ENSA!B54</f>
        <v>0.1</v>
      </c>
      <c r="C54" s="30"/>
      <c r="D54" s="30"/>
      <c r="E54" s="34"/>
      <c r="F54" s="30"/>
      <c r="G54" s="30"/>
      <c r="H54" s="30"/>
      <c r="I54"/>
      <c r="J54"/>
      <c r="K54"/>
      <c r="L54"/>
      <c r="M54"/>
      <c r="N54"/>
      <c r="O54"/>
      <c r="P54"/>
    </row>
    <row r="55" spans="1:16" s="27" customFormat="1" x14ac:dyDescent="0.25">
      <c r="A55" s="31" t="s">
        <v>5</v>
      </c>
      <c r="B55" s="72">
        <f>ENSA!B55</f>
        <v>0.15</v>
      </c>
      <c r="C55" s="30"/>
      <c r="D55" s="30"/>
      <c r="E55" s="34"/>
      <c r="F55" s="30"/>
      <c r="G55" s="30"/>
      <c r="H55" s="30"/>
      <c r="I55"/>
      <c r="J55"/>
      <c r="K55"/>
      <c r="L55"/>
      <c r="M55"/>
      <c r="N55"/>
      <c r="O55"/>
      <c r="P55"/>
    </row>
    <row r="56" spans="1:16" s="27" customFormat="1" x14ac:dyDescent="0.25">
      <c r="A56" s="31" t="s">
        <v>6</v>
      </c>
      <c r="B56" s="72">
        <f>ENSA!B56</f>
        <v>0.25</v>
      </c>
      <c r="C56" s="30"/>
      <c r="D56" s="39"/>
      <c r="E56" s="39"/>
      <c r="F56" s="40"/>
      <c r="G56" s="40"/>
      <c r="H56" s="30"/>
      <c r="I56"/>
      <c r="J56"/>
      <c r="K56"/>
      <c r="L56"/>
      <c r="M56"/>
      <c r="N56"/>
      <c r="O56"/>
      <c r="P56"/>
    </row>
    <row r="57" spans="1:16" s="27" customFormat="1" x14ac:dyDescent="0.25">
      <c r="A57" s="31"/>
      <c r="B57" s="30"/>
      <c r="C57" s="30"/>
      <c r="D57" s="39"/>
      <c r="E57" s="39"/>
      <c r="F57" s="40"/>
      <c r="G57" s="40"/>
      <c r="H57" s="30"/>
      <c r="I57"/>
      <c r="J57"/>
      <c r="K57"/>
      <c r="L57"/>
      <c r="M57"/>
      <c r="N57"/>
      <c r="O57"/>
      <c r="P57"/>
    </row>
    <row r="58" spans="1:16" s="27" customFormat="1" x14ac:dyDescent="0.25">
      <c r="A58" s="30"/>
      <c r="B58" s="33"/>
      <c r="C58" s="30"/>
      <c r="D58" s="30"/>
      <c r="E58" s="34"/>
      <c r="F58" s="30"/>
      <c r="G58" s="30"/>
      <c r="H58" s="30"/>
      <c r="I58"/>
      <c r="J58"/>
      <c r="K58"/>
      <c r="L58"/>
      <c r="M58"/>
      <c r="N58"/>
      <c r="O58"/>
      <c r="P58"/>
    </row>
    <row r="59" spans="1:16" s="27" customFormat="1" x14ac:dyDescent="0.25">
      <c r="A59" s="15" t="s">
        <v>98</v>
      </c>
      <c r="B59" s="2"/>
      <c r="C59" s="76"/>
      <c r="D59" s="76"/>
      <c r="E59" s="76"/>
      <c r="F59" s="76"/>
      <c r="G59" s="76"/>
      <c r="I59"/>
      <c r="J59"/>
      <c r="K59"/>
      <c r="L59"/>
      <c r="M59"/>
      <c r="N59"/>
      <c r="O59"/>
      <c r="P59"/>
    </row>
    <row r="60" spans="1:16" s="27" customFormat="1" x14ac:dyDescent="0.25">
      <c r="A60" s="12" t="s">
        <v>27</v>
      </c>
      <c r="B60" s="13">
        <v>2016</v>
      </c>
      <c r="C60" s="14">
        <f t="shared" ref="C60:H60" si="9">B60+1</f>
        <v>2017</v>
      </c>
      <c r="D60" s="14">
        <f t="shared" si="9"/>
        <v>2018</v>
      </c>
      <c r="E60" s="14">
        <f t="shared" si="9"/>
        <v>2019</v>
      </c>
      <c r="F60" s="14">
        <f t="shared" si="9"/>
        <v>2020</v>
      </c>
      <c r="G60" s="14">
        <f t="shared" si="9"/>
        <v>2021</v>
      </c>
      <c r="H60" s="14">
        <f t="shared" si="9"/>
        <v>2022</v>
      </c>
      <c r="I60"/>
      <c r="J60"/>
      <c r="K60"/>
      <c r="L60"/>
      <c r="M60"/>
      <c r="N60"/>
      <c r="O60"/>
      <c r="P60"/>
    </row>
    <row r="61" spans="1:16" s="27" customFormat="1" x14ac:dyDescent="0.25">
      <c r="A61" s="16" t="s">
        <v>2</v>
      </c>
      <c r="B61" s="17" t="e">
        <f t="shared" ref="B61:H65" si="10">B31*($B42*$B$40+B$50*(1-$B42)*$B52+(1-$B42)*(1-$B52))</f>
        <v>#NUM!</v>
      </c>
      <c r="C61" s="17" t="e">
        <f t="shared" si="10"/>
        <v>#NUM!</v>
      </c>
      <c r="D61" s="17" t="e">
        <f t="shared" si="10"/>
        <v>#NUM!</v>
      </c>
      <c r="E61" s="17" t="e">
        <f t="shared" si="10"/>
        <v>#NUM!</v>
      </c>
      <c r="F61" s="17" t="e">
        <f t="shared" si="10"/>
        <v>#NUM!</v>
      </c>
      <c r="G61" s="17" t="e">
        <f t="shared" si="10"/>
        <v>#NUM!</v>
      </c>
      <c r="H61" s="17" t="e">
        <f t="shared" si="10"/>
        <v>#NUM!</v>
      </c>
      <c r="I61" s="78"/>
      <c r="J61" s="82"/>
      <c r="K61"/>
      <c r="L61"/>
      <c r="M61"/>
      <c r="N61"/>
      <c r="O61"/>
      <c r="P61"/>
    </row>
    <row r="62" spans="1:16" s="27" customFormat="1" x14ac:dyDescent="0.25">
      <c r="A62" s="16" t="s">
        <v>3</v>
      </c>
      <c r="B62" s="17" t="e">
        <f t="shared" si="10"/>
        <v>#NUM!</v>
      </c>
      <c r="C62" s="17" t="e">
        <f t="shared" si="10"/>
        <v>#NUM!</v>
      </c>
      <c r="D62" s="17" t="e">
        <f t="shared" si="10"/>
        <v>#NUM!</v>
      </c>
      <c r="E62" s="17" t="e">
        <f t="shared" si="10"/>
        <v>#NUM!</v>
      </c>
      <c r="F62" s="17" t="e">
        <f t="shared" si="10"/>
        <v>#NUM!</v>
      </c>
      <c r="G62" s="17" t="e">
        <f t="shared" si="10"/>
        <v>#NUM!</v>
      </c>
      <c r="H62" s="17" t="e">
        <f t="shared" si="10"/>
        <v>#NUM!</v>
      </c>
      <c r="I62" s="78"/>
      <c r="J62" s="82"/>
      <c r="K62"/>
      <c r="L62"/>
      <c r="M62"/>
      <c r="N62"/>
      <c r="O62"/>
      <c r="P62"/>
    </row>
    <row r="63" spans="1:16" s="27" customFormat="1" x14ac:dyDescent="0.25">
      <c r="A63" s="16" t="s">
        <v>4</v>
      </c>
      <c r="B63" s="17" t="e">
        <f t="shared" si="10"/>
        <v>#DIV/0!</v>
      </c>
      <c r="C63" s="17" t="e">
        <f t="shared" si="10"/>
        <v>#DIV/0!</v>
      </c>
      <c r="D63" s="17" t="e">
        <f t="shared" si="10"/>
        <v>#DIV/0!</v>
      </c>
      <c r="E63" s="17" t="e">
        <f t="shared" si="10"/>
        <v>#DIV/0!</v>
      </c>
      <c r="F63" s="17" t="e">
        <f t="shared" si="10"/>
        <v>#DIV/0!</v>
      </c>
      <c r="G63" s="17" t="e">
        <f t="shared" si="10"/>
        <v>#DIV/0!</v>
      </c>
      <c r="H63" s="17" t="e">
        <f>H33*($B44*$B$40+H$50*(1-$B44)*$B54+(1-$B44)*(1-$B54))</f>
        <v>#DIV/0!</v>
      </c>
      <c r="I63" s="78"/>
      <c r="J63" s="82"/>
      <c r="K63"/>
      <c r="L63"/>
      <c r="M63"/>
      <c r="N63"/>
      <c r="O63"/>
      <c r="P63"/>
    </row>
    <row r="64" spans="1:16" s="27" customFormat="1" x14ac:dyDescent="0.25">
      <c r="A64" s="16" t="s">
        <v>5</v>
      </c>
      <c r="B64" s="17" t="e">
        <f t="shared" si="10"/>
        <v>#NUM!</v>
      </c>
      <c r="C64" s="17" t="e">
        <f t="shared" si="10"/>
        <v>#NUM!</v>
      </c>
      <c r="D64" s="17" t="e">
        <f t="shared" si="10"/>
        <v>#NUM!</v>
      </c>
      <c r="E64" s="17" t="e">
        <f t="shared" si="10"/>
        <v>#NUM!</v>
      </c>
      <c r="F64" s="17" t="e">
        <f t="shared" si="10"/>
        <v>#NUM!</v>
      </c>
      <c r="G64" s="17" t="e">
        <f t="shared" si="10"/>
        <v>#NUM!</v>
      </c>
      <c r="H64" s="17" t="e">
        <f t="shared" si="10"/>
        <v>#NUM!</v>
      </c>
      <c r="I64" s="78"/>
      <c r="J64" s="82"/>
      <c r="K64"/>
      <c r="L64"/>
      <c r="M64"/>
      <c r="N64"/>
      <c r="O64"/>
      <c r="P64"/>
    </row>
    <row r="65" spans="1:16" s="27" customFormat="1" x14ac:dyDescent="0.25">
      <c r="A65" s="19" t="s">
        <v>6</v>
      </c>
      <c r="B65" s="17" t="e">
        <f t="shared" si="10"/>
        <v>#NUM!</v>
      </c>
      <c r="C65" s="17" t="e">
        <f t="shared" si="10"/>
        <v>#NUM!</v>
      </c>
      <c r="D65" s="17" t="e">
        <f t="shared" si="10"/>
        <v>#NUM!</v>
      </c>
      <c r="E65" s="17" t="e">
        <f t="shared" si="10"/>
        <v>#NUM!</v>
      </c>
      <c r="F65" s="17" t="e">
        <f t="shared" si="10"/>
        <v>#NUM!</v>
      </c>
      <c r="G65" s="17" t="e">
        <f t="shared" si="10"/>
        <v>#NUM!</v>
      </c>
      <c r="H65" s="17" t="e">
        <f t="shared" si="10"/>
        <v>#NUM!</v>
      </c>
      <c r="I65" s="78"/>
      <c r="J65" s="82"/>
      <c r="K65"/>
      <c r="L65"/>
      <c r="M65"/>
      <c r="N65"/>
      <c r="O65"/>
      <c r="P65"/>
    </row>
    <row r="66" spans="1:16" s="27" customFormat="1" x14ac:dyDescent="0.25">
      <c r="A66" s="19"/>
      <c r="B66" s="41"/>
      <c r="C66" s="41"/>
      <c r="D66" s="41"/>
      <c r="E66" s="41"/>
      <c r="F66" s="41"/>
      <c r="G66" s="41"/>
      <c r="I66"/>
      <c r="J66" s="82"/>
      <c r="K66"/>
      <c r="L66"/>
      <c r="M66"/>
      <c r="N66"/>
      <c r="O66"/>
      <c r="P66"/>
    </row>
    <row r="67" spans="1:16" s="27" customFormat="1" x14ac:dyDescent="0.25">
      <c r="A67" s="22"/>
      <c r="B67" s="23"/>
      <c r="C67" s="23"/>
      <c r="D67" s="23"/>
      <c r="E67" s="23"/>
      <c r="F67" s="23"/>
      <c r="G67" s="23"/>
      <c r="I67"/>
      <c r="J67" s="82"/>
      <c r="K67"/>
      <c r="L67"/>
      <c r="M67"/>
      <c r="N67"/>
      <c r="O67"/>
      <c r="P67"/>
    </row>
    <row r="68" spans="1:16" s="27" customFormat="1" x14ac:dyDescent="0.25">
      <c r="A68" s="42" t="s">
        <v>35</v>
      </c>
      <c r="B68" s="43" t="e">
        <f t="shared" ref="B68:H68" si="11">SUM(B61:B62)</f>
        <v>#NUM!</v>
      </c>
      <c r="C68" s="43" t="e">
        <f t="shared" si="11"/>
        <v>#NUM!</v>
      </c>
      <c r="D68" s="43" t="e">
        <f t="shared" si="11"/>
        <v>#NUM!</v>
      </c>
      <c r="E68" s="43" t="e">
        <f t="shared" si="11"/>
        <v>#NUM!</v>
      </c>
      <c r="F68" s="43" t="e">
        <f t="shared" si="11"/>
        <v>#NUM!</v>
      </c>
      <c r="G68" s="43" t="e">
        <f t="shared" si="11"/>
        <v>#NUM!</v>
      </c>
      <c r="H68" s="43" t="e">
        <f t="shared" si="11"/>
        <v>#NUM!</v>
      </c>
      <c r="I68"/>
      <c r="J68" s="84"/>
      <c r="K68"/>
      <c r="L68"/>
      <c r="M68"/>
      <c r="N68"/>
      <c r="O68"/>
      <c r="P68"/>
    </row>
    <row r="69" spans="1:16" s="27" customFormat="1" x14ac:dyDescent="0.25">
      <c r="A69" s="42" t="s">
        <v>92</v>
      </c>
      <c r="B69" s="43" t="e">
        <f t="shared" ref="B69:H69" si="12">SUM(B63:B65)</f>
        <v>#DIV/0!</v>
      </c>
      <c r="C69" s="43" t="e">
        <f t="shared" si="12"/>
        <v>#DIV/0!</v>
      </c>
      <c r="D69" s="43" t="e">
        <f t="shared" si="12"/>
        <v>#DIV/0!</v>
      </c>
      <c r="E69" s="43" t="e">
        <f t="shared" si="12"/>
        <v>#DIV/0!</v>
      </c>
      <c r="F69" s="43" t="e">
        <f t="shared" si="12"/>
        <v>#DIV/0!</v>
      </c>
      <c r="G69" s="43" t="e">
        <f t="shared" si="12"/>
        <v>#DIV/0!</v>
      </c>
      <c r="H69" s="43" t="e">
        <f t="shared" si="12"/>
        <v>#DIV/0!</v>
      </c>
      <c r="I69"/>
      <c r="J69" s="84"/>
      <c r="K69"/>
      <c r="L69"/>
      <c r="M69"/>
      <c r="N69"/>
      <c r="O69"/>
      <c r="P69"/>
    </row>
    <row r="70" spans="1:16" s="27" customFormat="1" x14ac:dyDescent="0.25">
      <c r="I70"/>
      <c r="J70" s="82"/>
      <c r="K70"/>
      <c r="L70"/>
      <c r="M70"/>
      <c r="N70"/>
      <c r="O70"/>
      <c r="P70"/>
    </row>
    <row r="71" spans="1:16" s="27" customFormat="1" x14ac:dyDescent="0.25">
      <c r="A71" s="44" t="s">
        <v>36</v>
      </c>
      <c r="B71" s="13">
        <v>2016</v>
      </c>
      <c r="C71" s="14">
        <f t="shared" ref="C71:H71" si="13">B71+1</f>
        <v>2017</v>
      </c>
      <c r="D71" s="14">
        <f t="shared" si="13"/>
        <v>2018</v>
      </c>
      <c r="E71" s="14">
        <f t="shared" si="13"/>
        <v>2019</v>
      </c>
      <c r="F71" s="14">
        <f t="shared" si="13"/>
        <v>2020</v>
      </c>
      <c r="G71" s="14">
        <f t="shared" si="13"/>
        <v>2021</v>
      </c>
      <c r="H71" s="14">
        <f t="shared" si="13"/>
        <v>2022</v>
      </c>
      <c r="I71"/>
      <c r="J71" s="82"/>
      <c r="K71"/>
      <c r="L71"/>
      <c r="M71"/>
      <c r="N71"/>
      <c r="O71"/>
      <c r="P71"/>
    </row>
    <row r="72" spans="1:16" s="27" customFormat="1" x14ac:dyDescent="0.25">
      <c r="A72" s="19" t="s">
        <v>90</v>
      </c>
      <c r="C72" s="45" t="e">
        <f t="shared" ref="C72:H73" si="14">C61-B61</f>
        <v>#NUM!</v>
      </c>
      <c r="D72" s="45" t="e">
        <f t="shared" si="14"/>
        <v>#NUM!</v>
      </c>
      <c r="E72" s="45" t="e">
        <f t="shared" si="14"/>
        <v>#NUM!</v>
      </c>
      <c r="F72" s="45" t="e">
        <f t="shared" si="14"/>
        <v>#NUM!</v>
      </c>
      <c r="G72" s="45" t="e">
        <f t="shared" si="14"/>
        <v>#NUM!</v>
      </c>
      <c r="H72" s="45" t="e">
        <f t="shared" si="14"/>
        <v>#NUM!</v>
      </c>
      <c r="I72"/>
      <c r="J72" s="82"/>
      <c r="K72"/>
      <c r="L72"/>
      <c r="M72"/>
      <c r="N72"/>
      <c r="O72"/>
      <c r="P72"/>
    </row>
    <row r="73" spans="1:16" s="27" customFormat="1" x14ac:dyDescent="0.25">
      <c r="A73" s="19" t="s">
        <v>91</v>
      </c>
      <c r="C73" s="45" t="e">
        <f t="shared" si="14"/>
        <v>#NUM!</v>
      </c>
      <c r="D73" s="45" t="e">
        <f t="shared" si="14"/>
        <v>#NUM!</v>
      </c>
      <c r="E73" s="45" t="e">
        <f t="shared" si="14"/>
        <v>#NUM!</v>
      </c>
      <c r="F73" s="45" t="e">
        <f t="shared" si="14"/>
        <v>#NUM!</v>
      </c>
      <c r="G73" s="45" t="e">
        <f t="shared" si="14"/>
        <v>#NUM!</v>
      </c>
      <c r="H73" s="45" t="e">
        <f t="shared" si="14"/>
        <v>#NUM!</v>
      </c>
      <c r="I73"/>
      <c r="J73" s="82"/>
      <c r="K73"/>
      <c r="L73"/>
      <c r="M73"/>
      <c r="N73"/>
      <c r="O73"/>
      <c r="P73"/>
    </row>
    <row r="74" spans="1:16" s="27" customFormat="1" x14ac:dyDescent="0.25">
      <c r="C74" s="23"/>
      <c r="D74" s="23"/>
      <c r="E74" s="23"/>
      <c r="F74" s="23"/>
      <c r="G74" s="23"/>
      <c r="I74"/>
      <c r="J74" s="82"/>
      <c r="K74"/>
      <c r="L74"/>
      <c r="M74"/>
      <c r="N74"/>
      <c r="O74"/>
      <c r="P74"/>
    </row>
    <row r="75" spans="1:16" s="27" customFormat="1" x14ac:dyDescent="0.25">
      <c r="A75" s="42" t="s">
        <v>93</v>
      </c>
      <c r="C75" s="43" t="e">
        <f>SUM(C72:C73)</f>
        <v>#NUM!</v>
      </c>
      <c r="D75" s="43" t="e">
        <f t="shared" ref="D75:H75" si="15">SUM(D72:D73)</f>
        <v>#NUM!</v>
      </c>
      <c r="E75" s="43" t="e">
        <f t="shared" si="15"/>
        <v>#NUM!</v>
      </c>
      <c r="F75" s="43" t="e">
        <f t="shared" si="15"/>
        <v>#NUM!</v>
      </c>
      <c r="G75" s="43" t="e">
        <f t="shared" si="15"/>
        <v>#NUM!</v>
      </c>
      <c r="H75" s="43" t="e">
        <f t="shared" si="15"/>
        <v>#NUM!</v>
      </c>
      <c r="I75"/>
      <c r="J75" s="84"/>
      <c r="K75"/>
      <c r="L75"/>
      <c r="M75"/>
      <c r="N75"/>
      <c r="O75"/>
      <c r="P75"/>
    </row>
    <row r="76" spans="1:16" s="27" customFormat="1" x14ac:dyDescent="0.25">
      <c r="I76"/>
      <c r="J76"/>
      <c r="K76"/>
      <c r="L76"/>
      <c r="M76"/>
      <c r="N76"/>
      <c r="O76"/>
      <c r="P76"/>
    </row>
    <row r="77" spans="1:16" s="27" customFormat="1" x14ac:dyDescent="0.25">
      <c r="I77"/>
      <c r="J77"/>
      <c r="K77"/>
      <c r="L77"/>
      <c r="M77"/>
      <c r="N77"/>
      <c r="O77"/>
      <c r="P77"/>
    </row>
    <row r="78" spans="1:16" s="27" customFormat="1" x14ac:dyDescent="0.25">
      <c r="C78" s="45"/>
      <c r="D78" s="45"/>
      <c r="E78" s="45"/>
      <c r="F78" s="45"/>
      <c r="G78" s="45"/>
      <c r="I78"/>
      <c r="J78" s="79"/>
      <c r="K78"/>
      <c r="L78"/>
      <c r="M78"/>
      <c r="N78"/>
      <c r="O78"/>
      <c r="P78"/>
    </row>
    <row r="79" spans="1:16" s="27" customFormat="1" x14ac:dyDescent="0.25">
      <c r="A79" s="1" t="s">
        <v>37</v>
      </c>
      <c r="B79" s="46"/>
      <c r="C79" s="47"/>
      <c r="D79" s="47"/>
      <c r="E79" s="46"/>
      <c r="F79" s="46"/>
      <c r="G79" s="46"/>
      <c r="I79"/>
      <c r="J79" s="54"/>
      <c r="K79"/>
      <c r="L79"/>
      <c r="M79"/>
      <c r="N79"/>
      <c r="O79"/>
      <c r="P79"/>
    </row>
    <row r="80" spans="1:16" s="27" customFormat="1" x14ac:dyDescent="0.25">
      <c r="A80" s="1"/>
      <c r="B80" s="46"/>
      <c r="C80" s="47"/>
      <c r="D80" s="47"/>
      <c r="E80" s="46"/>
      <c r="F80" s="46"/>
      <c r="G80" s="46"/>
      <c r="I80"/>
      <c r="J80"/>
      <c r="K80"/>
      <c r="L80"/>
      <c r="M80"/>
      <c r="N80"/>
      <c r="O80"/>
      <c r="P80"/>
    </row>
    <row r="81" spans="1:16" s="27" customFormat="1" x14ac:dyDescent="0.25">
      <c r="A81" s="4" t="s">
        <v>1</v>
      </c>
      <c r="B81" s="48"/>
      <c r="C81" s="49"/>
      <c r="D81" s="50"/>
      <c r="I81"/>
      <c r="J81" s="85"/>
      <c r="K81"/>
      <c r="L81"/>
      <c r="M81"/>
      <c r="N81"/>
      <c r="O81"/>
      <c r="P81"/>
    </row>
    <row r="82" spans="1:16" s="27" customFormat="1" x14ac:dyDescent="0.25">
      <c r="A82" s="7" t="s">
        <v>38</v>
      </c>
      <c r="B82" s="77">
        <f>ENSA!B82</f>
        <v>0.99507400000000001</v>
      </c>
      <c r="C82" s="51"/>
      <c r="D82" s="51"/>
      <c r="I82"/>
      <c r="J82" s="85"/>
      <c r="K82"/>
      <c r="L82"/>
      <c r="M82"/>
      <c r="N82"/>
      <c r="O82"/>
      <c r="P82"/>
    </row>
    <row r="83" spans="1:16" s="27" customFormat="1" x14ac:dyDescent="0.25">
      <c r="A83" s="7" t="s">
        <v>12</v>
      </c>
      <c r="B83" s="77">
        <f>ENSA!B83</f>
        <v>-2.5432950000000001</v>
      </c>
      <c r="C83" s="51"/>
      <c r="D83" s="51"/>
      <c r="I83"/>
      <c r="J83"/>
      <c r="K83"/>
      <c r="L83"/>
      <c r="M83"/>
      <c r="N83"/>
      <c r="O83"/>
      <c r="P83"/>
    </row>
    <row r="84" spans="1:16" s="27" customFormat="1" x14ac:dyDescent="0.25">
      <c r="A84" s="7"/>
      <c r="B84" s="75"/>
      <c r="C84" s="51"/>
      <c r="D84" s="51"/>
      <c r="I84"/>
      <c r="K84"/>
      <c r="L84"/>
      <c r="M84"/>
      <c r="N84"/>
      <c r="O84"/>
      <c r="P84"/>
    </row>
    <row r="85" spans="1:16" s="27" customFormat="1" x14ac:dyDescent="0.25">
      <c r="B85" s="75"/>
      <c r="C85" s="52"/>
      <c r="D85" s="52"/>
      <c r="I85"/>
      <c r="J85" s="83"/>
      <c r="K85"/>
      <c r="L85"/>
      <c r="M85"/>
      <c r="N85"/>
      <c r="O85"/>
      <c r="P85"/>
    </row>
    <row r="86" spans="1:16" s="27" customFormat="1" x14ac:dyDescent="0.25">
      <c r="A86" s="11" t="s">
        <v>39</v>
      </c>
      <c r="B86" s="2"/>
      <c r="C86" s="12"/>
      <c r="D86" s="12"/>
      <c r="E86" s="12"/>
      <c r="F86" s="12"/>
      <c r="G86" s="12"/>
      <c r="I86"/>
      <c r="J86" s="83"/>
      <c r="K86"/>
      <c r="L86"/>
      <c r="M86"/>
      <c r="N86"/>
      <c r="O86"/>
      <c r="P86"/>
    </row>
    <row r="87" spans="1:16" s="27" customFormat="1" x14ac:dyDescent="0.25">
      <c r="A87" s="15" t="s">
        <v>40</v>
      </c>
      <c r="B87" s="2"/>
      <c r="C87" s="12"/>
      <c r="D87" s="12"/>
      <c r="E87" s="12"/>
      <c r="F87" s="12"/>
      <c r="G87" s="12"/>
      <c r="I87"/>
      <c r="J87"/>
      <c r="K87"/>
      <c r="L87"/>
      <c r="M87"/>
      <c r="N87"/>
      <c r="O87"/>
      <c r="P87"/>
    </row>
    <row r="88" spans="1:16" s="27" customFormat="1" x14ac:dyDescent="0.25">
      <c r="A88" s="12" t="s">
        <v>27</v>
      </c>
      <c r="B88" s="13">
        <v>2016</v>
      </c>
      <c r="C88" s="14">
        <f t="shared" ref="C88:H88" si="16">B88+1</f>
        <v>2017</v>
      </c>
      <c r="D88" s="14">
        <f t="shared" si="16"/>
        <v>2018</v>
      </c>
      <c r="E88" s="14">
        <f t="shared" si="16"/>
        <v>2019</v>
      </c>
      <c r="F88" s="14">
        <f t="shared" si="16"/>
        <v>2020</v>
      </c>
      <c r="G88" s="14">
        <f t="shared" si="16"/>
        <v>2021</v>
      </c>
      <c r="H88" s="14">
        <f t="shared" si="16"/>
        <v>2022</v>
      </c>
      <c r="I88"/>
      <c r="J88" s="83"/>
      <c r="K88"/>
      <c r="L88"/>
      <c r="M88"/>
      <c r="N88"/>
      <c r="O88"/>
      <c r="P88"/>
    </row>
    <row r="89" spans="1:16" s="27" customFormat="1" x14ac:dyDescent="0.25">
      <c r="A89" s="16" t="s">
        <v>41</v>
      </c>
      <c r="B89" s="17" t="e">
        <f t="shared" ref="B89:H89" si="17">EXP($B$83+$B$82*LN(C22))</f>
        <v>#NUM!</v>
      </c>
      <c r="C89" s="17" t="e">
        <f t="shared" si="17"/>
        <v>#NUM!</v>
      </c>
      <c r="D89" s="17" t="e">
        <f t="shared" si="17"/>
        <v>#NUM!</v>
      </c>
      <c r="E89" s="17" t="e">
        <f t="shared" si="17"/>
        <v>#NUM!</v>
      </c>
      <c r="F89" s="17" t="e">
        <f t="shared" si="17"/>
        <v>#NUM!</v>
      </c>
      <c r="G89" s="17" t="e">
        <f t="shared" si="17"/>
        <v>#NUM!</v>
      </c>
      <c r="H89" s="17" t="e">
        <f t="shared" si="17"/>
        <v>#NUM!</v>
      </c>
      <c r="I89"/>
      <c r="J89" s="83"/>
      <c r="K89"/>
      <c r="L89"/>
      <c r="M89"/>
      <c r="N89"/>
      <c r="O89"/>
      <c r="P89"/>
    </row>
    <row r="90" spans="1:16" s="27" customFormat="1" x14ac:dyDescent="0.25">
      <c r="A90" s="16" t="s">
        <v>42</v>
      </c>
      <c r="B90" s="53" t="e">
        <f t="shared" ref="B90:H90" si="18">B89/C22</f>
        <v>#NUM!</v>
      </c>
      <c r="C90" s="53" t="e">
        <f t="shared" si="18"/>
        <v>#NUM!</v>
      </c>
      <c r="D90" s="53" t="e">
        <f t="shared" si="18"/>
        <v>#NUM!</v>
      </c>
      <c r="E90" s="53" t="e">
        <f t="shared" si="18"/>
        <v>#NUM!</v>
      </c>
      <c r="F90" s="53" t="e">
        <f t="shared" si="18"/>
        <v>#NUM!</v>
      </c>
      <c r="G90" s="53" t="e">
        <f t="shared" si="18"/>
        <v>#NUM!</v>
      </c>
      <c r="H90" s="53" t="e">
        <f t="shared" si="18"/>
        <v>#NUM!</v>
      </c>
      <c r="I90"/>
      <c r="J90"/>
      <c r="K90"/>
      <c r="L90"/>
      <c r="M90"/>
      <c r="N90"/>
      <c r="O90"/>
      <c r="P90"/>
    </row>
    <row r="91" spans="1:16" s="27" customFormat="1" x14ac:dyDescent="0.25">
      <c r="I91"/>
      <c r="J91"/>
      <c r="K91"/>
      <c r="L91"/>
      <c r="M91"/>
      <c r="N91"/>
      <c r="O91"/>
      <c r="P91"/>
    </row>
    <row r="92" spans="1:16" s="27" customFormat="1" x14ac:dyDescent="0.25">
      <c r="B92" s="53"/>
      <c r="C92" s="53"/>
      <c r="D92" s="53"/>
      <c r="E92" s="53"/>
      <c r="F92" s="53"/>
      <c r="G92" s="53"/>
      <c r="I92"/>
      <c r="J92"/>
      <c r="K92"/>
      <c r="L92"/>
      <c r="M92"/>
      <c r="N92"/>
      <c r="O92"/>
      <c r="P92"/>
    </row>
  </sheetData>
  <mergeCells count="3">
    <mergeCell ref="A18:A19"/>
    <mergeCell ref="B18:B19"/>
    <mergeCell ref="D18:I18"/>
  </mergeCells>
  <conditionalFormatting sqref="J88:J89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1:AD72"/>
  <sheetViews>
    <sheetView workbookViewId="0">
      <selection activeCell="C2" sqref="C2"/>
    </sheetView>
  </sheetViews>
  <sheetFormatPr baseColWidth="10" defaultColWidth="11.5703125" defaultRowHeight="15" x14ac:dyDescent="0.25"/>
  <cols>
    <col min="1" max="1" width="2.42578125" style="60" customWidth="1"/>
    <col min="2" max="2" width="13.85546875" style="60" customWidth="1"/>
    <col min="3" max="7" width="11.5703125" style="60"/>
    <col min="8" max="8" width="13.7109375" style="60" customWidth="1"/>
    <col min="9" max="13" width="11.5703125" style="60"/>
    <col min="14" max="14" width="22.85546875" style="60" customWidth="1"/>
    <col min="15" max="15" width="11.5703125" style="60"/>
    <col min="16" max="16" width="11.5703125" style="60" customWidth="1"/>
    <col min="17" max="19" width="11.5703125" style="60"/>
    <col min="20" max="20" width="14.42578125" style="60" customWidth="1"/>
    <col min="21" max="25" width="11.5703125" style="60"/>
    <col min="26" max="26" width="14.140625" style="60" customWidth="1"/>
    <col min="27" max="16384" width="11.5703125" style="60"/>
  </cols>
  <sheetData>
    <row r="1" spans="2:30" x14ac:dyDescent="0.25">
      <c r="B1" s="61" t="s">
        <v>104</v>
      </c>
      <c r="C1" s="61"/>
      <c r="D1" s="61"/>
      <c r="E1" s="61"/>
      <c r="F1" s="61"/>
      <c r="G1" s="61"/>
    </row>
    <row r="3" spans="2:30" ht="15.75" thickBot="1" x14ac:dyDescent="0.3"/>
    <row r="4" spans="2:30" x14ac:dyDescent="0.25">
      <c r="B4" s="62" t="s">
        <v>76</v>
      </c>
      <c r="C4" s="63"/>
      <c r="D4" s="63"/>
      <c r="E4" s="63"/>
      <c r="F4" s="64"/>
      <c r="H4" s="62" t="s">
        <v>48</v>
      </c>
      <c r="I4" s="63"/>
      <c r="J4" s="63"/>
      <c r="K4" s="63"/>
      <c r="L4" s="64"/>
      <c r="N4" s="62" t="s">
        <v>78</v>
      </c>
      <c r="O4" s="63"/>
      <c r="P4" s="63"/>
      <c r="Q4" s="63"/>
      <c r="R4" s="64"/>
      <c r="T4" s="62" t="s">
        <v>80</v>
      </c>
      <c r="U4" s="63"/>
      <c r="V4" s="63"/>
      <c r="W4" s="63"/>
      <c r="X4" s="64"/>
      <c r="Z4" s="62" t="s">
        <v>82</v>
      </c>
      <c r="AA4" s="63"/>
      <c r="AB4" s="63"/>
      <c r="AC4" s="63"/>
      <c r="AD4" s="64"/>
    </row>
    <row r="5" spans="2:30" x14ac:dyDescent="0.25">
      <c r="B5" s="65" t="s">
        <v>49</v>
      </c>
      <c r="C5" s="66"/>
      <c r="D5" s="66"/>
      <c r="E5" s="66"/>
      <c r="F5" s="67"/>
      <c r="H5" s="65" t="s">
        <v>49</v>
      </c>
      <c r="I5" s="66"/>
      <c r="J5" s="66"/>
      <c r="K5" s="66"/>
      <c r="L5" s="67"/>
      <c r="N5" s="65" t="s">
        <v>49</v>
      </c>
      <c r="O5" s="66"/>
      <c r="P5" s="66"/>
      <c r="Q5" s="66"/>
      <c r="R5" s="67"/>
      <c r="T5" s="65" t="s">
        <v>49</v>
      </c>
      <c r="U5" s="66"/>
      <c r="V5" s="66"/>
      <c r="W5" s="66"/>
      <c r="X5" s="67"/>
      <c r="Z5" s="65" t="s">
        <v>49</v>
      </c>
      <c r="AA5" s="66"/>
      <c r="AB5" s="66"/>
      <c r="AC5" s="66"/>
      <c r="AD5" s="67"/>
    </row>
    <row r="6" spans="2:30" x14ac:dyDescent="0.25">
      <c r="B6" s="65" t="s">
        <v>99</v>
      </c>
      <c r="C6" s="66"/>
      <c r="D6" s="66"/>
      <c r="E6" s="66"/>
      <c r="F6" s="67"/>
      <c r="H6" s="65" t="s">
        <v>102</v>
      </c>
      <c r="I6" s="66"/>
      <c r="J6" s="66"/>
      <c r="K6" s="66"/>
      <c r="L6" s="67"/>
      <c r="N6" s="65" t="s">
        <v>102</v>
      </c>
      <c r="O6" s="66"/>
      <c r="P6" s="66"/>
      <c r="Q6" s="66"/>
      <c r="R6" s="67"/>
      <c r="T6" s="65" t="s">
        <v>102</v>
      </c>
      <c r="U6" s="66"/>
      <c r="V6" s="66"/>
      <c r="W6" s="66"/>
      <c r="X6" s="67"/>
      <c r="Z6" s="65" t="s">
        <v>103</v>
      </c>
      <c r="AA6" s="66"/>
      <c r="AB6" s="66"/>
      <c r="AC6" s="66"/>
      <c r="AD6" s="67"/>
    </row>
    <row r="7" spans="2:30" x14ac:dyDescent="0.25">
      <c r="B7" s="65" t="s">
        <v>50</v>
      </c>
      <c r="C7" s="66"/>
      <c r="D7" s="66"/>
      <c r="E7" s="66"/>
      <c r="F7" s="67"/>
      <c r="H7" s="65" t="s">
        <v>50</v>
      </c>
      <c r="I7" s="66"/>
      <c r="J7" s="66"/>
      <c r="K7" s="66"/>
      <c r="L7" s="67"/>
      <c r="N7" s="65" t="s">
        <v>50</v>
      </c>
      <c r="O7" s="66"/>
      <c r="P7" s="66"/>
      <c r="Q7" s="66"/>
      <c r="R7" s="67"/>
      <c r="T7" s="65" t="s">
        <v>50</v>
      </c>
      <c r="U7" s="66"/>
      <c r="V7" s="66"/>
      <c r="W7" s="66"/>
      <c r="X7" s="67"/>
      <c r="Z7" s="65" t="s">
        <v>50</v>
      </c>
      <c r="AA7" s="66"/>
      <c r="AB7" s="66"/>
      <c r="AC7" s="66"/>
      <c r="AD7" s="67"/>
    </row>
    <row r="8" spans="2:30" x14ac:dyDescent="0.25">
      <c r="B8" s="65" t="s">
        <v>51</v>
      </c>
      <c r="C8" s="66"/>
      <c r="D8" s="66"/>
      <c r="E8" s="66"/>
      <c r="F8" s="67"/>
      <c r="H8" s="65" t="s">
        <v>51</v>
      </c>
      <c r="I8" s="66"/>
      <c r="J8" s="66"/>
      <c r="K8" s="66"/>
      <c r="L8" s="67"/>
      <c r="N8" s="65" t="s">
        <v>51</v>
      </c>
      <c r="O8" s="66"/>
      <c r="P8" s="66"/>
      <c r="Q8" s="66"/>
      <c r="R8" s="67"/>
      <c r="T8" s="65" t="s">
        <v>51</v>
      </c>
      <c r="U8" s="66"/>
      <c r="V8" s="66"/>
      <c r="W8" s="66"/>
      <c r="X8" s="67"/>
      <c r="Z8" s="65" t="s">
        <v>51</v>
      </c>
      <c r="AA8" s="66"/>
      <c r="AB8" s="66"/>
      <c r="AC8" s="66"/>
      <c r="AD8" s="67"/>
    </row>
    <row r="9" spans="2:30" x14ac:dyDescent="0.25">
      <c r="B9" s="65" t="s">
        <v>100</v>
      </c>
      <c r="C9" s="66"/>
      <c r="D9" s="66"/>
      <c r="E9" s="66"/>
      <c r="F9" s="67"/>
      <c r="H9" s="65" t="s">
        <v>100</v>
      </c>
      <c r="I9" s="66"/>
      <c r="J9" s="66"/>
      <c r="K9" s="66"/>
      <c r="L9" s="67"/>
      <c r="N9" s="65" t="s">
        <v>100</v>
      </c>
      <c r="O9" s="66"/>
      <c r="P9" s="66"/>
      <c r="Q9" s="66"/>
      <c r="R9" s="67"/>
      <c r="T9" s="65" t="s">
        <v>100</v>
      </c>
      <c r="U9" s="66"/>
      <c r="V9" s="66"/>
      <c r="W9" s="66"/>
      <c r="X9" s="67"/>
      <c r="Z9" s="65" t="s">
        <v>100</v>
      </c>
      <c r="AA9" s="66"/>
      <c r="AB9" s="66"/>
      <c r="AC9" s="66"/>
      <c r="AD9" s="67"/>
    </row>
    <row r="10" spans="2:30" x14ac:dyDescent="0.25">
      <c r="B10" s="65" t="s">
        <v>101</v>
      </c>
      <c r="C10" s="66"/>
      <c r="D10" s="66"/>
      <c r="E10" s="66"/>
      <c r="F10" s="67"/>
      <c r="H10" s="65" t="s">
        <v>101</v>
      </c>
      <c r="I10" s="66"/>
      <c r="J10" s="66"/>
      <c r="K10" s="66"/>
      <c r="L10" s="67"/>
      <c r="N10" s="65" t="s">
        <v>101</v>
      </c>
      <c r="O10" s="66"/>
      <c r="P10" s="66"/>
      <c r="Q10" s="66"/>
      <c r="R10" s="67"/>
      <c r="T10" s="65" t="s">
        <v>101</v>
      </c>
      <c r="U10" s="66"/>
      <c r="V10" s="66"/>
      <c r="W10" s="66"/>
      <c r="X10" s="67"/>
      <c r="Z10" s="65" t="s">
        <v>101</v>
      </c>
      <c r="AA10" s="66"/>
      <c r="AB10" s="66"/>
      <c r="AC10" s="66"/>
      <c r="AD10" s="67"/>
    </row>
    <row r="11" spans="2:30" x14ac:dyDescent="0.25">
      <c r="B11" s="65" t="s">
        <v>52</v>
      </c>
      <c r="C11" s="66"/>
      <c r="D11" s="66"/>
      <c r="E11" s="66"/>
      <c r="F11" s="67"/>
      <c r="H11" s="65" t="s">
        <v>52</v>
      </c>
      <c r="I11" s="66"/>
      <c r="J11" s="66"/>
      <c r="K11" s="66"/>
      <c r="L11" s="67"/>
      <c r="N11" s="65" t="s">
        <v>52</v>
      </c>
      <c r="O11" s="66"/>
      <c r="P11" s="66"/>
      <c r="Q11" s="66"/>
      <c r="R11" s="67"/>
      <c r="T11" s="65" t="s">
        <v>52</v>
      </c>
      <c r="U11" s="66"/>
      <c r="V11" s="66"/>
      <c r="W11" s="66"/>
      <c r="X11" s="67"/>
      <c r="Z11" s="65" t="s">
        <v>52</v>
      </c>
      <c r="AA11" s="66"/>
      <c r="AB11" s="66"/>
      <c r="AC11" s="66"/>
      <c r="AD11" s="67"/>
    </row>
    <row r="12" spans="2:30" x14ac:dyDescent="0.25">
      <c r="B12" s="65"/>
      <c r="C12" s="66"/>
      <c r="D12" s="66"/>
      <c r="E12" s="66"/>
      <c r="F12" s="67"/>
      <c r="H12" s="65"/>
      <c r="I12" s="66"/>
      <c r="J12" s="66"/>
      <c r="K12" s="66"/>
      <c r="L12" s="67"/>
      <c r="N12" s="65"/>
      <c r="O12" s="66"/>
      <c r="P12" s="66"/>
      <c r="Q12" s="66"/>
      <c r="R12" s="67"/>
      <c r="T12" s="65"/>
      <c r="U12" s="66"/>
      <c r="V12" s="66"/>
      <c r="W12" s="66"/>
      <c r="X12" s="67"/>
      <c r="Z12" s="65"/>
      <c r="AA12" s="66"/>
      <c r="AB12" s="66"/>
      <c r="AC12" s="66"/>
      <c r="AD12" s="67"/>
    </row>
    <row r="13" spans="2:30" x14ac:dyDescent="0.25">
      <c r="B13" s="65" t="s">
        <v>15</v>
      </c>
      <c r="C13" s="66" t="s">
        <v>53</v>
      </c>
      <c r="D13" s="66" t="s">
        <v>54</v>
      </c>
      <c r="E13" s="66" t="s">
        <v>55</v>
      </c>
      <c r="F13" s="67" t="s">
        <v>56</v>
      </c>
      <c r="H13" s="65" t="s">
        <v>15</v>
      </c>
      <c r="I13" s="66" t="s">
        <v>53</v>
      </c>
      <c r="J13" s="66" t="s">
        <v>54</v>
      </c>
      <c r="K13" s="66" t="s">
        <v>55</v>
      </c>
      <c r="L13" s="67" t="s">
        <v>56</v>
      </c>
      <c r="N13" s="65" t="s">
        <v>15</v>
      </c>
      <c r="O13" s="66" t="s">
        <v>53</v>
      </c>
      <c r="P13" s="66" t="s">
        <v>54</v>
      </c>
      <c r="Q13" s="66" t="s">
        <v>55</v>
      </c>
      <c r="R13" s="67" t="s">
        <v>56</v>
      </c>
      <c r="T13" s="65" t="s">
        <v>15</v>
      </c>
      <c r="U13" s="66" t="s">
        <v>53</v>
      </c>
      <c r="V13" s="66" t="s">
        <v>54</v>
      </c>
      <c r="W13" s="66" t="s">
        <v>55</v>
      </c>
      <c r="X13" s="67" t="s">
        <v>56</v>
      </c>
      <c r="Z13" s="65" t="s">
        <v>15</v>
      </c>
      <c r="AA13" s="66" t="s">
        <v>53</v>
      </c>
      <c r="AB13" s="66" t="s">
        <v>54</v>
      </c>
      <c r="AC13" s="66" t="s">
        <v>55</v>
      </c>
      <c r="AD13" s="67" t="s">
        <v>56</v>
      </c>
    </row>
    <row r="14" spans="2:30" x14ac:dyDescent="0.25">
      <c r="B14" s="65"/>
      <c r="C14" s="66"/>
      <c r="D14" s="66"/>
      <c r="E14" s="66"/>
      <c r="F14" s="67"/>
      <c r="H14" s="65"/>
      <c r="I14" s="66"/>
      <c r="J14" s="66"/>
      <c r="K14" s="66"/>
      <c r="L14" s="67"/>
      <c r="N14" s="65"/>
      <c r="O14" s="66"/>
      <c r="P14" s="66"/>
      <c r="Q14" s="66"/>
      <c r="R14" s="67"/>
      <c r="T14" s="65"/>
      <c r="U14" s="66"/>
      <c r="V14" s="66"/>
      <c r="W14" s="66"/>
      <c r="X14" s="67"/>
      <c r="Z14" s="65"/>
      <c r="AA14" s="66"/>
      <c r="AB14" s="66"/>
      <c r="AC14" s="66"/>
      <c r="AD14" s="67"/>
    </row>
    <row r="15" spans="2:30" x14ac:dyDescent="0.25">
      <c r="B15" s="65" t="s">
        <v>57</v>
      </c>
      <c r="C15" s="66">
        <v>0.83232300000000004</v>
      </c>
      <c r="D15" s="66">
        <v>6.1668000000000001E-2</v>
      </c>
      <c r="E15" s="66">
        <v>13.496779999999999</v>
      </c>
      <c r="F15" s="67">
        <v>0</v>
      </c>
      <c r="H15" s="65" t="s">
        <v>57</v>
      </c>
      <c r="I15" s="66">
        <v>0.976437</v>
      </c>
      <c r="J15" s="66">
        <v>3.2739999999999998E-2</v>
      </c>
      <c r="K15" s="66">
        <v>29.824200000000001</v>
      </c>
      <c r="L15" s="67">
        <v>0</v>
      </c>
      <c r="N15" s="65" t="s">
        <v>77</v>
      </c>
      <c r="O15" s="66">
        <v>0.89297000000000004</v>
      </c>
      <c r="P15" s="66">
        <v>3.3688000000000003E-2</v>
      </c>
      <c r="Q15" s="66">
        <v>26.506869999999999</v>
      </c>
      <c r="R15" s="67">
        <v>0</v>
      </c>
      <c r="T15" s="65" t="s">
        <v>57</v>
      </c>
      <c r="U15" s="66">
        <v>0.59755899999999995</v>
      </c>
      <c r="V15" s="66">
        <v>0.15256600000000001</v>
      </c>
      <c r="W15" s="66">
        <v>3.9167380000000001</v>
      </c>
      <c r="X15" s="67">
        <v>1E-4</v>
      </c>
      <c r="Z15" s="65" t="s">
        <v>57</v>
      </c>
      <c r="AA15" s="66">
        <v>0.558535</v>
      </c>
      <c r="AB15" s="66">
        <v>7.8992999999999994E-2</v>
      </c>
      <c r="AC15" s="66">
        <v>7.0706889999999998</v>
      </c>
      <c r="AD15" s="67">
        <v>0</v>
      </c>
    </row>
    <row r="16" spans="2:30" x14ac:dyDescent="0.25">
      <c r="B16" s="65" t="s">
        <v>77</v>
      </c>
      <c r="C16" s="66">
        <v>0.16714300000000001</v>
      </c>
      <c r="D16" s="66">
        <v>5.7570999999999997E-2</v>
      </c>
      <c r="E16" s="80">
        <v>2.903238</v>
      </c>
      <c r="F16" s="67">
        <v>4.4000000000000003E-3</v>
      </c>
      <c r="H16" s="65" t="s">
        <v>58</v>
      </c>
      <c r="I16" s="66">
        <v>5.5800190000000001</v>
      </c>
      <c r="J16" s="66">
        <v>0.42216199999999998</v>
      </c>
      <c r="K16" s="66">
        <v>13.217739999999999</v>
      </c>
      <c r="L16" s="67">
        <v>0</v>
      </c>
      <c r="N16" s="65" t="s">
        <v>79</v>
      </c>
      <c r="O16" s="66">
        <v>-0.82477800000000001</v>
      </c>
      <c r="P16" s="66">
        <v>0.100379</v>
      </c>
      <c r="Q16" s="66">
        <v>-8.2166080000000008</v>
      </c>
      <c r="R16" s="67">
        <v>0</v>
      </c>
      <c r="T16" s="65" t="s">
        <v>81</v>
      </c>
      <c r="U16" s="66">
        <v>0.44208900000000001</v>
      </c>
      <c r="V16" s="66">
        <v>0.161714</v>
      </c>
      <c r="W16" s="66">
        <v>2.733781</v>
      </c>
      <c r="X16" s="67">
        <v>7.1999999999999998E-3</v>
      </c>
      <c r="Z16" s="65" t="s">
        <v>83</v>
      </c>
      <c r="AA16" s="66">
        <v>0.28286299999999998</v>
      </c>
      <c r="AB16" s="66">
        <v>6.4554E-2</v>
      </c>
      <c r="AC16" s="66">
        <v>4.3817769999999996</v>
      </c>
      <c r="AD16" s="67">
        <v>0</v>
      </c>
    </row>
    <row r="17" spans="2:30" x14ac:dyDescent="0.25">
      <c r="B17" s="65" t="s">
        <v>58</v>
      </c>
      <c r="C17" s="66">
        <v>9.2907869999999999</v>
      </c>
      <c r="D17" s="66">
        <v>0.41380600000000001</v>
      </c>
      <c r="E17" s="66">
        <v>22.45205</v>
      </c>
      <c r="F17" s="67">
        <v>0</v>
      </c>
      <c r="H17" s="65"/>
      <c r="I17" s="66"/>
      <c r="J17" s="66"/>
      <c r="K17" s="66"/>
      <c r="L17" s="67"/>
      <c r="N17" s="65" t="s">
        <v>58</v>
      </c>
      <c r="O17" s="66">
        <v>6.3369799999999996</v>
      </c>
      <c r="P17" s="66">
        <v>0.67377100000000001</v>
      </c>
      <c r="Q17" s="66">
        <v>9.4052369999999996</v>
      </c>
      <c r="R17" s="67">
        <v>0</v>
      </c>
      <c r="T17" s="65" t="s">
        <v>58</v>
      </c>
      <c r="U17" s="66">
        <v>1.9304790000000001</v>
      </c>
      <c r="V17" s="66">
        <v>1.1553359999999999</v>
      </c>
      <c r="W17" s="66">
        <v>1.670925</v>
      </c>
      <c r="X17" s="67">
        <v>9.7299999999999998E-2</v>
      </c>
      <c r="Z17" s="65" t="s">
        <v>58</v>
      </c>
      <c r="AA17" s="66">
        <v>4.9176120000000001</v>
      </c>
      <c r="AB17" s="66">
        <v>0.66469699999999998</v>
      </c>
      <c r="AC17" s="66">
        <v>7.3982770000000002</v>
      </c>
      <c r="AD17" s="67">
        <v>0</v>
      </c>
    </row>
    <row r="18" spans="2:30" x14ac:dyDescent="0.25">
      <c r="B18" s="65"/>
      <c r="C18" s="66"/>
      <c r="D18" s="66"/>
      <c r="E18" s="66"/>
      <c r="F18" s="67"/>
      <c r="H18" s="65"/>
      <c r="I18" s="66" t="s">
        <v>59</v>
      </c>
      <c r="J18" s="66"/>
      <c r="K18" s="66"/>
      <c r="L18" s="67"/>
      <c r="N18" s="65"/>
      <c r="O18" s="66"/>
      <c r="P18" s="66"/>
      <c r="Q18" s="66"/>
      <c r="R18" s="67"/>
      <c r="T18" s="65"/>
      <c r="U18" s="66"/>
      <c r="V18" s="66"/>
      <c r="W18" s="66"/>
      <c r="X18" s="67"/>
      <c r="Z18" s="65"/>
      <c r="AA18" s="66"/>
      <c r="AB18" s="66"/>
      <c r="AC18" s="66"/>
      <c r="AD18" s="67"/>
    </row>
    <row r="19" spans="2:30" x14ac:dyDescent="0.25">
      <c r="B19" s="65"/>
      <c r="C19" s="66" t="s">
        <v>59</v>
      </c>
      <c r="D19" s="66"/>
      <c r="E19" s="66"/>
      <c r="F19" s="67"/>
      <c r="H19" s="65"/>
      <c r="I19" s="66"/>
      <c r="J19" s="66"/>
      <c r="K19" s="66" t="s">
        <v>60</v>
      </c>
      <c r="L19" s="67" t="s">
        <v>61</v>
      </c>
      <c r="N19" s="65"/>
      <c r="O19" s="66" t="s">
        <v>59</v>
      </c>
      <c r="P19" s="66"/>
      <c r="Q19" s="66"/>
      <c r="R19" s="67"/>
      <c r="T19" s="65"/>
      <c r="U19" s="66" t="s">
        <v>59</v>
      </c>
      <c r="V19" s="66"/>
      <c r="W19" s="66"/>
      <c r="X19" s="67"/>
      <c r="Z19" s="65"/>
      <c r="AA19" s="66" t="s">
        <v>59</v>
      </c>
      <c r="AB19" s="66"/>
      <c r="AC19" s="66"/>
      <c r="AD19" s="67"/>
    </row>
    <row r="20" spans="2:30" x14ac:dyDescent="0.25">
      <c r="B20" s="65"/>
      <c r="C20" s="66"/>
      <c r="D20" s="66"/>
      <c r="E20" s="66" t="s">
        <v>60</v>
      </c>
      <c r="F20" s="67" t="s">
        <v>61</v>
      </c>
      <c r="H20" s="65"/>
      <c r="I20" s="66"/>
      <c r="J20" s="66"/>
      <c r="K20" s="66"/>
      <c r="L20" s="67"/>
      <c r="N20" s="65"/>
      <c r="O20" s="66"/>
      <c r="P20" s="66"/>
      <c r="Q20" s="66" t="s">
        <v>60</v>
      </c>
      <c r="R20" s="67" t="s">
        <v>61</v>
      </c>
      <c r="T20" s="65"/>
      <c r="U20" s="66"/>
      <c r="V20" s="66"/>
      <c r="W20" s="66" t="s">
        <v>60</v>
      </c>
      <c r="X20" s="67" t="s">
        <v>61</v>
      </c>
      <c r="Z20" s="65"/>
      <c r="AA20" s="66"/>
      <c r="AB20" s="66"/>
      <c r="AC20" s="66" t="s">
        <v>60</v>
      </c>
      <c r="AD20" s="67" t="s">
        <v>61</v>
      </c>
    </row>
    <row r="21" spans="2:30" x14ac:dyDescent="0.25">
      <c r="B21" s="65"/>
      <c r="C21" s="66"/>
      <c r="D21" s="66"/>
      <c r="E21" s="66"/>
      <c r="F21" s="67"/>
      <c r="H21" s="65" t="s">
        <v>62</v>
      </c>
      <c r="I21" s="66"/>
      <c r="J21" s="66"/>
      <c r="K21" s="66">
        <v>0.355966</v>
      </c>
      <c r="L21" s="67">
        <v>0.81579999999999997</v>
      </c>
      <c r="N21" s="65"/>
      <c r="O21" s="66"/>
      <c r="P21" s="66"/>
      <c r="Q21" s="66"/>
      <c r="R21" s="67"/>
      <c r="T21" s="65"/>
      <c r="U21" s="66"/>
      <c r="V21" s="66"/>
      <c r="W21" s="66"/>
      <c r="X21" s="67"/>
      <c r="Z21" s="65"/>
      <c r="AA21" s="66"/>
      <c r="AB21" s="66"/>
      <c r="AC21" s="66"/>
      <c r="AD21" s="67"/>
    </row>
    <row r="22" spans="2:30" x14ac:dyDescent="0.25">
      <c r="B22" s="65" t="s">
        <v>62</v>
      </c>
      <c r="C22" s="66"/>
      <c r="D22" s="66"/>
      <c r="E22" s="66">
        <v>0.23417199999999999</v>
      </c>
      <c r="F22" s="67">
        <v>0.94899999999999995</v>
      </c>
      <c r="H22" s="65" t="s">
        <v>63</v>
      </c>
      <c r="I22" s="66"/>
      <c r="J22" s="66"/>
      <c r="K22" s="66">
        <v>0.16916999999999999</v>
      </c>
      <c r="L22" s="67">
        <v>0.1842</v>
      </c>
      <c r="N22" s="65" t="s">
        <v>62</v>
      </c>
      <c r="O22" s="66"/>
      <c r="P22" s="66"/>
      <c r="Q22" s="66">
        <v>0.38157400000000002</v>
      </c>
      <c r="R22" s="67">
        <v>0.94950000000000001</v>
      </c>
      <c r="T22" s="65" t="s">
        <v>62</v>
      </c>
      <c r="U22" s="66"/>
      <c r="V22" s="66"/>
      <c r="W22" s="66">
        <v>0.53910999999999998</v>
      </c>
      <c r="X22" s="67">
        <v>0.83789999999999998</v>
      </c>
      <c r="Z22" s="65" t="s">
        <v>62</v>
      </c>
      <c r="AA22" s="66"/>
      <c r="AB22" s="66"/>
      <c r="AC22" s="66">
        <v>0.52003500000000003</v>
      </c>
      <c r="AD22" s="67">
        <v>0.92689999999999995</v>
      </c>
    </row>
    <row r="23" spans="2:30" x14ac:dyDescent="0.25">
      <c r="B23" s="65" t="s">
        <v>63</v>
      </c>
      <c r="C23" s="66"/>
      <c r="D23" s="66"/>
      <c r="E23" s="66">
        <v>5.4289999999999998E-2</v>
      </c>
      <c r="F23" s="67">
        <v>5.0999999999999997E-2</v>
      </c>
      <c r="H23" s="65"/>
      <c r="I23" s="66"/>
      <c r="J23" s="66"/>
      <c r="K23" s="66"/>
      <c r="L23" s="67"/>
      <c r="N23" s="65" t="s">
        <v>63</v>
      </c>
      <c r="O23" s="66"/>
      <c r="P23" s="66"/>
      <c r="Q23" s="66">
        <v>8.8003999999999999E-2</v>
      </c>
      <c r="R23" s="67">
        <v>5.0500000000000003E-2</v>
      </c>
      <c r="T23" s="65" t="s">
        <v>63</v>
      </c>
      <c r="U23" s="66"/>
      <c r="V23" s="66"/>
      <c r="W23" s="66">
        <v>0.23707900000000001</v>
      </c>
      <c r="X23" s="67">
        <v>0.16209999999999999</v>
      </c>
      <c r="Z23" s="65" t="s">
        <v>63</v>
      </c>
      <c r="AA23" s="66"/>
      <c r="AB23" s="66"/>
      <c r="AC23" s="66">
        <v>0.146038</v>
      </c>
      <c r="AD23" s="67">
        <v>7.3099999999999998E-2</v>
      </c>
    </row>
    <row r="24" spans="2:30" x14ac:dyDescent="0.25">
      <c r="B24" s="65"/>
      <c r="C24" s="66"/>
      <c r="D24" s="66"/>
      <c r="E24" s="66"/>
      <c r="F24" s="67"/>
      <c r="H24" s="65"/>
      <c r="I24" s="66" t="s">
        <v>64</v>
      </c>
      <c r="J24" s="66"/>
      <c r="K24" s="66"/>
      <c r="L24" s="67"/>
      <c r="N24" s="65"/>
      <c r="O24" s="66"/>
      <c r="P24" s="66"/>
      <c r="Q24" s="66"/>
      <c r="R24" s="67"/>
      <c r="T24" s="65"/>
      <c r="U24" s="66"/>
      <c r="V24" s="66"/>
      <c r="W24" s="66"/>
      <c r="X24" s="67"/>
      <c r="Z24" s="65"/>
      <c r="AA24" s="66"/>
      <c r="AB24" s="66"/>
      <c r="AC24" s="66"/>
      <c r="AD24" s="67"/>
    </row>
    <row r="25" spans="2:30" x14ac:dyDescent="0.25">
      <c r="B25" s="65"/>
      <c r="C25" s="66" t="s">
        <v>64</v>
      </c>
      <c r="D25" s="66"/>
      <c r="E25" s="66"/>
      <c r="F25" s="67"/>
      <c r="H25" s="65"/>
      <c r="I25" s="66"/>
      <c r="J25" s="66"/>
      <c r="K25" s="66"/>
      <c r="L25" s="67"/>
      <c r="N25" s="65"/>
      <c r="O25" s="66" t="s">
        <v>64</v>
      </c>
      <c r="P25" s="66"/>
      <c r="Q25" s="66"/>
      <c r="R25" s="67"/>
      <c r="T25" s="65"/>
      <c r="U25" s="66" t="s">
        <v>64</v>
      </c>
      <c r="V25" s="66"/>
      <c r="W25" s="66"/>
      <c r="X25" s="67"/>
      <c r="Z25" s="65"/>
      <c r="AA25" s="66" t="s">
        <v>64</v>
      </c>
      <c r="AB25" s="66"/>
      <c r="AC25" s="66"/>
      <c r="AD25" s="67"/>
    </row>
    <row r="26" spans="2:30" x14ac:dyDescent="0.25">
      <c r="B26" s="65"/>
      <c r="C26" s="66"/>
      <c r="D26" s="66"/>
      <c r="E26" s="66"/>
      <c r="F26" s="67"/>
      <c r="H26" s="65" t="s">
        <v>65</v>
      </c>
      <c r="I26" s="66">
        <v>0.87850300000000003</v>
      </c>
      <c r="J26" s="66" t="s">
        <v>66</v>
      </c>
      <c r="K26" s="66"/>
      <c r="L26" s="67">
        <v>5.7628349999999999</v>
      </c>
      <c r="N26" s="65"/>
      <c r="O26" s="66"/>
      <c r="P26" s="66"/>
      <c r="Q26" s="66"/>
      <c r="R26" s="67"/>
      <c r="T26" s="65"/>
      <c r="U26" s="66"/>
      <c r="V26" s="66"/>
      <c r="W26" s="66"/>
      <c r="X26" s="67"/>
      <c r="Z26" s="65"/>
      <c r="AA26" s="66"/>
      <c r="AB26" s="66"/>
      <c r="AC26" s="66"/>
      <c r="AD26" s="67"/>
    </row>
    <row r="27" spans="2:30" x14ac:dyDescent="0.25">
      <c r="B27" s="65" t="s">
        <v>65</v>
      </c>
      <c r="C27" s="66">
        <v>0.95012399999999997</v>
      </c>
      <c r="D27" s="66" t="s">
        <v>66</v>
      </c>
      <c r="E27" s="66"/>
      <c r="F27" s="67">
        <v>3.4292950000000002</v>
      </c>
      <c r="H27" s="65" t="s">
        <v>67</v>
      </c>
      <c r="I27" s="66">
        <v>0.87752300000000005</v>
      </c>
      <c r="J27" s="66" t="s">
        <v>68</v>
      </c>
      <c r="K27" s="66"/>
      <c r="L27" s="67">
        <v>0.48146499999999998</v>
      </c>
      <c r="N27" s="65" t="s">
        <v>65</v>
      </c>
      <c r="O27" s="66">
        <v>0.84813099999999997</v>
      </c>
      <c r="P27" s="66" t="s">
        <v>66</v>
      </c>
      <c r="Q27" s="66"/>
      <c r="R27" s="67">
        <v>2.802559</v>
      </c>
      <c r="T27" s="65" t="s">
        <v>65</v>
      </c>
      <c r="U27" s="66">
        <v>0.770428</v>
      </c>
      <c r="V27" s="66" t="s">
        <v>66</v>
      </c>
      <c r="W27" s="66"/>
      <c r="X27" s="67">
        <v>5.1324180000000004</v>
      </c>
      <c r="Z27" s="65" t="s">
        <v>65</v>
      </c>
      <c r="AA27" s="66">
        <v>0.73028199999999999</v>
      </c>
      <c r="AB27" s="66" t="s">
        <v>66</v>
      </c>
      <c r="AC27" s="66"/>
      <c r="AD27" s="67">
        <v>3.3039640000000001</v>
      </c>
    </row>
    <row r="28" spans="2:30" x14ac:dyDescent="0.25">
      <c r="B28" s="65" t="s">
        <v>67</v>
      </c>
      <c r="C28" s="66">
        <v>0.94931299999999996</v>
      </c>
      <c r="D28" s="66" t="s">
        <v>68</v>
      </c>
      <c r="E28" s="66"/>
      <c r="F28" s="67">
        <v>0.241675</v>
      </c>
      <c r="H28" s="65" t="s">
        <v>69</v>
      </c>
      <c r="I28" s="66">
        <v>0.16849700000000001</v>
      </c>
      <c r="J28" s="66" t="s">
        <v>70</v>
      </c>
      <c r="K28" s="66"/>
      <c r="L28" s="67">
        <v>3.520524</v>
      </c>
      <c r="N28" s="65" t="s">
        <v>67</v>
      </c>
      <c r="O28" s="66">
        <v>0.84566200000000002</v>
      </c>
      <c r="P28" s="66" t="s">
        <v>68</v>
      </c>
      <c r="Q28" s="66"/>
      <c r="R28" s="67">
        <v>0.22687299999999999</v>
      </c>
      <c r="T28" s="65" t="s">
        <v>67</v>
      </c>
      <c r="U28" s="66">
        <v>0.76669500000000002</v>
      </c>
      <c r="V28" s="66" t="s">
        <v>68</v>
      </c>
      <c r="W28" s="66"/>
      <c r="X28" s="67">
        <v>0.491535</v>
      </c>
      <c r="Z28" s="65" t="s">
        <v>67</v>
      </c>
      <c r="AA28" s="66">
        <v>0.72589700000000001</v>
      </c>
      <c r="AB28" s="66" t="s">
        <v>68</v>
      </c>
      <c r="AC28" s="66"/>
      <c r="AD28" s="67">
        <v>0.28563300000000003</v>
      </c>
    </row>
    <row r="29" spans="2:30" x14ac:dyDescent="0.25">
      <c r="B29" s="65" t="s">
        <v>69</v>
      </c>
      <c r="C29" s="66">
        <v>5.441E-2</v>
      </c>
      <c r="D29" s="66" t="s">
        <v>70</v>
      </c>
      <c r="E29" s="66"/>
      <c r="F29" s="67">
        <v>0.36413899999999999</v>
      </c>
      <c r="H29" s="65" t="s">
        <v>71</v>
      </c>
      <c r="I29" s="66">
        <v>896.59720000000004</v>
      </c>
      <c r="J29" s="66" t="s">
        <v>72</v>
      </c>
      <c r="K29" s="66"/>
      <c r="L29" s="67">
        <v>1.9490190000000001</v>
      </c>
      <c r="N29" s="65" t="s">
        <v>69</v>
      </c>
      <c r="O29" s="66">
        <v>8.9129E-2</v>
      </c>
      <c r="P29" s="66" t="s">
        <v>70</v>
      </c>
      <c r="Q29" s="66"/>
      <c r="R29" s="67">
        <v>0.97711199999999998</v>
      </c>
      <c r="T29" s="65" t="s">
        <v>69</v>
      </c>
      <c r="U29" s="66">
        <v>0.23741999999999999</v>
      </c>
      <c r="V29" s="66" t="s">
        <v>70</v>
      </c>
      <c r="W29" s="66"/>
      <c r="X29" s="67">
        <v>6.9332739999999999</v>
      </c>
      <c r="Z29" s="65" t="s">
        <v>69</v>
      </c>
      <c r="AA29" s="66">
        <v>0.14954300000000001</v>
      </c>
      <c r="AB29" s="66" t="s">
        <v>70</v>
      </c>
      <c r="AC29" s="66"/>
      <c r="AD29" s="67">
        <v>2.7506659999999998</v>
      </c>
    </row>
    <row r="30" spans="2:30" x14ac:dyDescent="0.25">
      <c r="B30" s="65" t="s">
        <v>71</v>
      </c>
      <c r="C30" s="66">
        <v>1171.556</v>
      </c>
      <c r="D30" s="66" t="s">
        <v>72</v>
      </c>
      <c r="E30" s="66"/>
      <c r="F30" s="67">
        <v>2.0899679999999998</v>
      </c>
      <c r="H30" s="65" t="s">
        <v>73</v>
      </c>
      <c r="I30" s="66">
        <v>0</v>
      </c>
      <c r="J30" s="66"/>
      <c r="K30" s="66"/>
      <c r="L30" s="67"/>
      <c r="N30" s="65" t="s">
        <v>71</v>
      </c>
      <c r="O30" s="66">
        <v>343.4545</v>
      </c>
      <c r="P30" s="66" t="s">
        <v>72</v>
      </c>
      <c r="Q30" s="66"/>
      <c r="R30" s="67">
        <v>2.0407289999999998</v>
      </c>
      <c r="T30" s="65" t="s">
        <v>71</v>
      </c>
      <c r="U30" s="66">
        <v>206.38990000000001</v>
      </c>
      <c r="V30" s="66" t="s">
        <v>72</v>
      </c>
      <c r="W30" s="66"/>
      <c r="X30" s="67">
        <v>1.923962</v>
      </c>
      <c r="Z30" s="65" t="s">
        <v>71</v>
      </c>
      <c r="AA30" s="66">
        <v>166.51609999999999</v>
      </c>
      <c r="AB30" s="66" t="s">
        <v>72</v>
      </c>
      <c r="AC30" s="66"/>
      <c r="AD30" s="67">
        <v>1.869893</v>
      </c>
    </row>
    <row r="31" spans="2:30" x14ac:dyDescent="0.25">
      <c r="B31" s="65" t="s">
        <v>73</v>
      </c>
      <c r="C31" s="66">
        <v>0</v>
      </c>
      <c r="D31" s="66"/>
      <c r="E31" s="66"/>
      <c r="F31" s="67"/>
      <c r="H31" s="65"/>
      <c r="I31" s="66"/>
      <c r="J31" s="66"/>
      <c r="K31" s="66"/>
      <c r="L31" s="67"/>
      <c r="N31" s="65" t="s">
        <v>73</v>
      </c>
      <c r="O31" s="66">
        <v>0</v>
      </c>
      <c r="P31" s="66"/>
      <c r="Q31" s="66"/>
      <c r="R31" s="67"/>
      <c r="T31" s="65" t="s">
        <v>73</v>
      </c>
      <c r="U31" s="66">
        <v>0</v>
      </c>
      <c r="V31" s="66"/>
      <c r="W31" s="66"/>
      <c r="X31" s="67"/>
      <c r="Z31" s="65" t="s">
        <v>73</v>
      </c>
      <c r="AA31" s="66">
        <v>0</v>
      </c>
      <c r="AB31" s="66"/>
      <c r="AC31" s="66"/>
      <c r="AD31" s="67"/>
    </row>
    <row r="32" spans="2:30" x14ac:dyDescent="0.25">
      <c r="B32" s="65"/>
      <c r="C32" s="66"/>
      <c r="D32" s="66"/>
      <c r="E32" s="66"/>
      <c r="F32" s="67"/>
      <c r="H32" s="65"/>
      <c r="I32" s="66" t="s">
        <v>74</v>
      </c>
      <c r="J32" s="66"/>
      <c r="K32" s="66"/>
      <c r="L32" s="67"/>
      <c r="N32" s="65"/>
      <c r="O32" s="66"/>
      <c r="P32" s="66"/>
      <c r="Q32" s="66"/>
      <c r="R32" s="67"/>
      <c r="T32" s="65"/>
      <c r="U32" s="66"/>
      <c r="V32" s="66"/>
      <c r="W32" s="66"/>
      <c r="X32" s="67"/>
      <c r="Z32" s="65"/>
      <c r="AA32" s="66"/>
      <c r="AB32" s="66"/>
      <c r="AC32" s="66"/>
      <c r="AD32" s="67"/>
    </row>
    <row r="33" spans="2:30" x14ac:dyDescent="0.25">
      <c r="B33" s="65"/>
      <c r="C33" s="66" t="s">
        <v>74</v>
      </c>
      <c r="D33" s="66"/>
      <c r="E33" s="66"/>
      <c r="F33" s="67"/>
      <c r="H33" s="65"/>
      <c r="I33" s="66"/>
      <c r="J33" s="66"/>
      <c r="K33" s="66"/>
      <c r="L33" s="67"/>
      <c r="N33" s="65"/>
      <c r="O33" s="66" t="s">
        <v>74</v>
      </c>
      <c r="P33" s="66"/>
      <c r="Q33" s="66"/>
      <c r="R33" s="67"/>
      <c r="T33" s="65"/>
      <c r="U33" s="66" t="s">
        <v>74</v>
      </c>
      <c r="V33" s="66"/>
      <c r="W33" s="66"/>
      <c r="X33" s="67"/>
      <c r="Z33" s="65"/>
      <c r="AA33" s="66" t="s">
        <v>74</v>
      </c>
      <c r="AB33" s="66"/>
      <c r="AC33" s="66"/>
      <c r="AD33" s="67"/>
    </row>
    <row r="34" spans="2:30" x14ac:dyDescent="0.25">
      <c r="B34" s="65"/>
      <c r="C34" s="66"/>
      <c r="D34" s="66"/>
      <c r="E34" s="66"/>
      <c r="F34" s="67"/>
      <c r="H34" s="65" t="s">
        <v>65</v>
      </c>
      <c r="I34" s="66">
        <v>0.92964500000000005</v>
      </c>
      <c r="J34" s="66" t="s">
        <v>66</v>
      </c>
      <c r="K34" s="66"/>
      <c r="L34" s="67">
        <v>18.091329999999999</v>
      </c>
      <c r="N34" s="65"/>
      <c r="O34" s="66"/>
      <c r="P34" s="66"/>
      <c r="Q34" s="66"/>
      <c r="R34" s="67"/>
      <c r="T34" s="65"/>
      <c r="U34" s="66"/>
      <c r="V34" s="66"/>
      <c r="W34" s="66"/>
      <c r="X34" s="67"/>
      <c r="Z34" s="65"/>
      <c r="AA34" s="66"/>
      <c r="AB34" s="66"/>
      <c r="AC34" s="66"/>
      <c r="AD34" s="67"/>
    </row>
    <row r="35" spans="2:30" x14ac:dyDescent="0.25">
      <c r="B35" s="65" t="s">
        <v>65</v>
      </c>
      <c r="C35" s="66">
        <v>0.97423899999999997</v>
      </c>
      <c r="D35" s="66" t="s">
        <v>66</v>
      </c>
      <c r="E35" s="66"/>
      <c r="F35" s="67">
        <v>21.19791</v>
      </c>
      <c r="H35" s="65" t="s">
        <v>75</v>
      </c>
      <c r="I35" s="66">
        <v>18.979379999999999</v>
      </c>
      <c r="J35" s="66" t="s">
        <v>72</v>
      </c>
      <c r="K35" s="66"/>
      <c r="L35" s="67">
        <v>1.181948</v>
      </c>
      <c r="N35" s="65" t="s">
        <v>65</v>
      </c>
      <c r="O35" s="66">
        <v>0.91808599999999996</v>
      </c>
      <c r="P35" s="66" t="s">
        <v>66</v>
      </c>
      <c r="Q35" s="66"/>
      <c r="R35" s="67">
        <v>17.411930000000002</v>
      </c>
      <c r="T35" s="65" t="s">
        <v>65</v>
      </c>
      <c r="U35" s="66">
        <v>0.86271500000000001</v>
      </c>
      <c r="V35" s="66" t="s">
        <v>66</v>
      </c>
      <c r="W35" s="66"/>
      <c r="X35" s="67">
        <v>17.284770000000002</v>
      </c>
      <c r="Z35" s="65" t="s">
        <v>65</v>
      </c>
      <c r="AA35" s="66">
        <v>0.83714999999999995</v>
      </c>
      <c r="AB35" s="66" t="s">
        <v>66</v>
      </c>
      <c r="AC35" s="66"/>
      <c r="AD35" s="67">
        <v>16.963480000000001</v>
      </c>
    </row>
    <row r="36" spans="2:30" ht="15.75" thickBot="1" x14ac:dyDescent="0.3">
      <c r="B36" s="65" t="s">
        <v>75</v>
      </c>
      <c r="C36" s="66">
        <v>7.0006000000000004</v>
      </c>
      <c r="D36" s="66" t="s">
        <v>72</v>
      </c>
      <c r="E36" s="66"/>
      <c r="F36" s="67">
        <v>1.024308</v>
      </c>
      <c r="H36" s="68"/>
      <c r="I36" s="69"/>
      <c r="J36" s="69"/>
      <c r="K36" s="69"/>
      <c r="L36" s="70"/>
      <c r="N36" s="65" t="s">
        <v>75</v>
      </c>
      <c r="O36" s="66">
        <v>18.746739999999999</v>
      </c>
      <c r="P36" s="66" t="s">
        <v>72</v>
      </c>
      <c r="Q36" s="66"/>
      <c r="R36" s="67">
        <v>1.0212460000000001</v>
      </c>
      <c r="T36" s="65" t="s">
        <v>75</v>
      </c>
      <c r="U36" s="66">
        <v>42.123080000000002</v>
      </c>
      <c r="V36" s="66" t="s">
        <v>72</v>
      </c>
      <c r="W36" s="66"/>
      <c r="X36" s="67">
        <v>0.97755400000000003</v>
      </c>
      <c r="Z36" s="65" t="s">
        <v>75</v>
      </c>
      <c r="AA36" s="66">
        <v>38.046819999999997</v>
      </c>
      <c r="AB36" s="66" t="s">
        <v>72</v>
      </c>
      <c r="AC36" s="66"/>
      <c r="AD36" s="67">
        <v>0.95962899999999995</v>
      </c>
    </row>
    <row r="37" spans="2:30" ht="15.75" thickBot="1" x14ac:dyDescent="0.3">
      <c r="B37" s="68"/>
      <c r="C37" s="69"/>
      <c r="D37" s="69"/>
      <c r="E37" s="69"/>
      <c r="F37" s="70"/>
      <c r="N37" s="68"/>
      <c r="O37" s="69"/>
      <c r="P37" s="69"/>
      <c r="Q37" s="69"/>
      <c r="R37" s="70"/>
      <c r="T37" s="68"/>
      <c r="U37" s="69"/>
      <c r="V37" s="69"/>
      <c r="W37" s="69"/>
      <c r="X37" s="70"/>
      <c r="Z37" s="68"/>
      <c r="AA37" s="69"/>
      <c r="AB37" s="69"/>
      <c r="AC37" s="69"/>
      <c r="AD37" s="70"/>
    </row>
    <row r="39" spans="2:30" ht="15.75" thickBot="1" x14ac:dyDescent="0.3"/>
    <row r="40" spans="2:30" x14ac:dyDescent="0.25">
      <c r="B40" s="62" t="s">
        <v>88</v>
      </c>
      <c r="C40" s="63"/>
      <c r="D40" s="63"/>
      <c r="E40" s="63"/>
      <c r="F40" s="64"/>
    </row>
    <row r="41" spans="2:30" x14ac:dyDescent="0.25">
      <c r="B41" s="65" t="s">
        <v>49</v>
      </c>
      <c r="C41" s="66"/>
      <c r="D41" s="66"/>
      <c r="E41" s="66"/>
      <c r="F41" s="67"/>
    </row>
    <row r="42" spans="2:30" x14ac:dyDescent="0.25">
      <c r="B42" s="65" t="s">
        <v>94</v>
      </c>
      <c r="C42" s="66"/>
      <c r="D42" s="66"/>
      <c r="E42" s="66"/>
      <c r="F42" s="67"/>
    </row>
    <row r="43" spans="2:30" x14ac:dyDescent="0.25">
      <c r="B43" s="65" t="s">
        <v>50</v>
      </c>
      <c r="C43" s="66"/>
      <c r="D43" s="66"/>
      <c r="E43" s="66"/>
      <c r="F43" s="67"/>
    </row>
    <row r="44" spans="2:30" x14ac:dyDescent="0.25">
      <c r="B44" s="65" t="s">
        <v>51</v>
      </c>
      <c r="C44" s="66"/>
      <c r="D44" s="66"/>
      <c r="E44" s="66"/>
      <c r="F44" s="67"/>
    </row>
    <row r="45" spans="2:30" x14ac:dyDescent="0.25">
      <c r="B45" s="65" t="s">
        <v>95</v>
      </c>
      <c r="C45" s="66"/>
      <c r="D45" s="66"/>
      <c r="E45" s="66"/>
      <c r="F45" s="67"/>
    </row>
    <row r="46" spans="2:30" x14ac:dyDescent="0.25">
      <c r="B46" s="65" t="s">
        <v>96</v>
      </c>
      <c r="C46" s="66"/>
      <c r="D46" s="66"/>
      <c r="E46" s="66"/>
      <c r="F46" s="67"/>
    </row>
    <row r="47" spans="2:30" x14ac:dyDescent="0.25">
      <c r="B47" s="65" t="s">
        <v>52</v>
      </c>
      <c r="C47" s="66"/>
      <c r="D47" s="66"/>
      <c r="E47" s="66"/>
      <c r="F47" s="67"/>
    </row>
    <row r="48" spans="2:30" x14ac:dyDescent="0.25">
      <c r="B48" s="65"/>
      <c r="C48" s="66"/>
      <c r="D48" s="66"/>
      <c r="E48" s="66"/>
      <c r="F48" s="67"/>
    </row>
    <row r="49" spans="2:6" x14ac:dyDescent="0.25">
      <c r="B49" s="65" t="s">
        <v>15</v>
      </c>
      <c r="C49" s="66" t="s">
        <v>53</v>
      </c>
      <c r="D49" s="66" t="s">
        <v>54</v>
      </c>
      <c r="E49" s="66" t="s">
        <v>55</v>
      </c>
      <c r="F49" s="67" t="s">
        <v>56</v>
      </c>
    </row>
    <row r="50" spans="2:6" x14ac:dyDescent="0.25">
      <c r="B50" s="65"/>
      <c r="C50" s="66"/>
      <c r="D50" s="66"/>
      <c r="E50" s="66"/>
      <c r="F50" s="67"/>
    </row>
    <row r="51" spans="2:6" x14ac:dyDescent="0.25">
      <c r="B51" s="65" t="s">
        <v>89</v>
      </c>
      <c r="C51" s="66">
        <v>0.99507400000000001</v>
      </c>
      <c r="D51" s="66">
        <v>2.5409999999999999E-2</v>
      </c>
      <c r="E51" s="66">
        <v>39.16057</v>
      </c>
      <c r="F51" s="67">
        <v>0</v>
      </c>
    </row>
    <row r="52" spans="2:6" x14ac:dyDescent="0.25">
      <c r="B52" s="65" t="s">
        <v>58</v>
      </c>
      <c r="C52" s="66">
        <v>-2.5432950000000001</v>
      </c>
      <c r="D52" s="66">
        <v>0.39479599999999998</v>
      </c>
      <c r="E52" s="66">
        <v>-6.4420479999999998</v>
      </c>
      <c r="F52" s="67">
        <v>0</v>
      </c>
    </row>
    <row r="53" spans="2:6" x14ac:dyDescent="0.25">
      <c r="B53" s="65"/>
      <c r="C53" s="66"/>
      <c r="D53" s="66"/>
      <c r="E53" s="66"/>
      <c r="F53" s="67"/>
    </row>
    <row r="54" spans="2:6" x14ac:dyDescent="0.25">
      <c r="B54" s="65"/>
      <c r="C54" s="66" t="s">
        <v>59</v>
      </c>
      <c r="D54" s="66"/>
      <c r="E54" s="66"/>
      <c r="F54" s="67"/>
    </row>
    <row r="55" spans="2:6" x14ac:dyDescent="0.25">
      <c r="B55" s="65"/>
      <c r="C55" s="66"/>
      <c r="D55" s="66"/>
      <c r="E55" s="66" t="s">
        <v>60</v>
      </c>
      <c r="F55" s="67" t="s">
        <v>61</v>
      </c>
    </row>
    <row r="56" spans="2:6" x14ac:dyDescent="0.25">
      <c r="B56" s="65"/>
      <c r="C56" s="66"/>
      <c r="D56" s="66"/>
      <c r="E56" s="66"/>
      <c r="F56" s="67"/>
    </row>
    <row r="57" spans="2:6" x14ac:dyDescent="0.25">
      <c r="B57" s="65" t="s">
        <v>62</v>
      </c>
      <c r="C57" s="66"/>
      <c r="D57" s="66"/>
      <c r="E57" s="66">
        <v>0.13739899999999999</v>
      </c>
      <c r="F57" s="67">
        <v>0.2752</v>
      </c>
    </row>
    <row r="58" spans="2:6" x14ac:dyDescent="0.25">
      <c r="B58" s="65" t="s">
        <v>63</v>
      </c>
      <c r="C58" s="66"/>
      <c r="D58" s="66"/>
      <c r="E58" s="66">
        <v>0.22298299999999999</v>
      </c>
      <c r="F58" s="67">
        <v>0.7248</v>
      </c>
    </row>
    <row r="59" spans="2:6" x14ac:dyDescent="0.25">
      <c r="B59" s="65"/>
      <c r="C59" s="66"/>
      <c r="D59" s="66"/>
      <c r="E59" s="66"/>
      <c r="F59" s="67"/>
    </row>
    <row r="60" spans="2:6" x14ac:dyDescent="0.25">
      <c r="B60" s="65"/>
      <c r="C60" s="66" t="s">
        <v>64</v>
      </c>
      <c r="D60" s="66"/>
      <c r="E60" s="66"/>
      <c r="F60" s="67"/>
    </row>
    <row r="61" spans="2:6" x14ac:dyDescent="0.25">
      <c r="B61" s="65"/>
      <c r="C61" s="66"/>
      <c r="D61" s="66"/>
      <c r="E61" s="66"/>
      <c r="F61" s="67"/>
    </row>
    <row r="62" spans="2:6" x14ac:dyDescent="0.25">
      <c r="B62" s="65" t="s">
        <v>65</v>
      </c>
      <c r="C62" s="66">
        <v>0.97553199999999995</v>
      </c>
      <c r="D62" s="66" t="s">
        <v>66</v>
      </c>
      <c r="E62" s="66"/>
      <c r="F62" s="67">
        <v>9.6471699999999991</v>
      </c>
    </row>
    <row r="63" spans="2:6" x14ac:dyDescent="0.25">
      <c r="B63" s="65" t="s">
        <v>67</v>
      </c>
      <c r="C63" s="66">
        <v>0.97481200000000001</v>
      </c>
      <c r="D63" s="66" t="s">
        <v>68</v>
      </c>
      <c r="E63" s="66"/>
      <c r="F63" s="67">
        <v>1.4943960000000001</v>
      </c>
    </row>
    <row r="64" spans="2:6" x14ac:dyDescent="0.25">
      <c r="B64" s="65" t="s">
        <v>69</v>
      </c>
      <c r="C64" s="66">
        <v>0.23717199999999999</v>
      </c>
      <c r="D64" s="66" t="s">
        <v>70</v>
      </c>
      <c r="E64" s="66"/>
      <c r="F64" s="67">
        <v>1.91252</v>
      </c>
    </row>
    <row r="65" spans="2:6" x14ac:dyDescent="0.25">
      <c r="B65" s="65" t="s">
        <v>71</v>
      </c>
      <c r="C65" s="66">
        <v>1355.5440000000001</v>
      </c>
      <c r="D65" s="66" t="s">
        <v>72</v>
      </c>
      <c r="E65" s="66"/>
      <c r="F65" s="67">
        <v>2.0904400000000001</v>
      </c>
    </row>
    <row r="66" spans="2:6" x14ac:dyDescent="0.25">
      <c r="B66" s="65" t="s">
        <v>73</v>
      </c>
      <c r="C66" s="66">
        <v>0</v>
      </c>
      <c r="D66" s="66"/>
      <c r="E66" s="66"/>
      <c r="F66" s="67"/>
    </row>
    <row r="67" spans="2:6" x14ac:dyDescent="0.25">
      <c r="B67" s="65"/>
      <c r="C67" s="66"/>
      <c r="D67" s="66"/>
      <c r="E67" s="66"/>
      <c r="F67" s="67"/>
    </row>
    <row r="68" spans="2:6" x14ac:dyDescent="0.25">
      <c r="B68" s="65"/>
      <c r="C68" s="66" t="s">
        <v>74</v>
      </c>
      <c r="D68" s="66"/>
      <c r="E68" s="66"/>
      <c r="F68" s="67"/>
    </row>
    <row r="69" spans="2:6" x14ac:dyDescent="0.25">
      <c r="B69" s="65"/>
      <c r="C69" s="66"/>
      <c r="D69" s="66"/>
      <c r="E69" s="66"/>
      <c r="F69" s="67"/>
    </row>
    <row r="70" spans="2:6" x14ac:dyDescent="0.25">
      <c r="B70" s="65" t="s">
        <v>65</v>
      </c>
      <c r="C70" s="66">
        <v>0.981572</v>
      </c>
      <c r="D70" s="66" t="s">
        <v>66</v>
      </c>
      <c r="E70" s="66"/>
      <c r="F70" s="67">
        <v>12.796150000000001</v>
      </c>
    </row>
    <row r="71" spans="2:6" x14ac:dyDescent="0.25">
      <c r="B71" s="65" t="s">
        <v>75</v>
      </c>
      <c r="C71" s="66">
        <v>2.5166719999999998</v>
      </c>
      <c r="D71" s="66" t="s">
        <v>72</v>
      </c>
      <c r="E71" s="66"/>
      <c r="F71" s="67">
        <v>1.7659530000000001</v>
      </c>
    </row>
    <row r="72" spans="2:6" ht="15.75" thickBot="1" x14ac:dyDescent="0.3">
      <c r="B72" s="68"/>
      <c r="C72" s="69"/>
      <c r="D72" s="69"/>
      <c r="E72" s="69"/>
      <c r="F72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Info</vt:lpstr>
      <vt:lpstr>ENSA</vt:lpstr>
      <vt:lpstr>EDEMET</vt:lpstr>
      <vt:lpstr>EDECHI</vt:lpstr>
      <vt:lpstr>Regresiones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Alvarez Guerrero</dc:creator>
  <cp:lastModifiedBy>JennyDL</cp:lastModifiedBy>
  <dcterms:created xsi:type="dcterms:W3CDTF">2017-08-29T17:48:30Z</dcterms:created>
  <dcterms:modified xsi:type="dcterms:W3CDTF">2018-01-29T15:40:40Z</dcterms:modified>
</cp:coreProperties>
</file>