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DL\Documents\D\Ente Regulador\Estudio Empresas Comparadoras 2017\Consulta Pública\Datos para publicar\"/>
    </mc:Choice>
  </mc:AlternateContent>
  <bookViews>
    <workbookView xWindow="0" yWindow="0" windowWidth="17235" windowHeight="11970"/>
  </bookViews>
  <sheets>
    <sheet name="Datos" sheetId="1" r:id="rId1"/>
    <sheet name="Salida" sheetId="2" r:id="rId2"/>
  </sheets>
  <externalReferences>
    <externalReference r:id="rId3"/>
    <externalReference r:id="rId4"/>
  </externalReferences>
  <definedNames>
    <definedName name="_xlnm._FilterDatabase" localSheetId="0" hidden="1">Datos!$A$5:$J$77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30" i="1"/>
  <c r="T28" i="1" l="1"/>
  <c r="Q15" i="1" s="1"/>
  <c r="Q7" i="1"/>
  <c r="D22" i="1"/>
  <c r="L22" i="1" s="1"/>
  <c r="C18" i="2" s="1"/>
  <c r="D21" i="1"/>
  <c r="L21" i="1" s="1"/>
  <c r="C17" i="2" s="1"/>
  <c r="B75" i="1"/>
  <c r="D75" i="1" s="1"/>
  <c r="D65" i="1"/>
  <c r="L65" i="1" s="1"/>
  <c r="C61" i="2" s="1"/>
  <c r="B61" i="1"/>
  <c r="D61" i="1" s="1"/>
  <c r="L61" i="1" s="1"/>
  <c r="C57" i="2" s="1"/>
  <c r="D53" i="1"/>
  <c r="L53" i="1" s="1"/>
  <c r="C49" i="2" s="1"/>
  <c r="D50" i="1"/>
  <c r="D17" i="1"/>
  <c r="L17" i="1" s="1"/>
  <c r="C13" i="2" s="1"/>
  <c r="D16" i="1"/>
  <c r="L16" i="1" s="1"/>
  <c r="C12" i="2" s="1"/>
  <c r="D39" i="1"/>
  <c r="D18" i="1"/>
  <c r="L18" i="1" s="1"/>
  <c r="C14" i="2" s="1"/>
  <c r="D14" i="1"/>
  <c r="D8" i="1"/>
  <c r="D6" i="1"/>
  <c r="L6" i="1" s="1"/>
  <c r="C2" i="2" s="1"/>
  <c r="D3" i="2"/>
  <c r="G3" i="2"/>
  <c r="D4" i="2"/>
  <c r="G4" i="2"/>
  <c r="D5" i="2"/>
  <c r="G5" i="2"/>
  <c r="D6" i="2"/>
  <c r="G6" i="2"/>
  <c r="H6" i="2"/>
  <c r="D7" i="2"/>
  <c r="G7" i="2"/>
  <c r="H7" i="2"/>
  <c r="D8" i="2"/>
  <c r="G8" i="2"/>
  <c r="H8" i="2"/>
  <c r="D9" i="2"/>
  <c r="G9" i="2"/>
  <c r="C10" i="2"/>
  <c r="D10" i="2"/>
  <c r="G10" i="2"/>
  <c r="H10" i="2"/>
  <c r="D11" i="2"/>
  <c r="G11" i="2"/>
  <c r="D12" i="2"/>
  <c r="G12" i="2"/>
  <c r="H12" i="2"/>
  <c r="D13" i="2"/>
  <c r="G13" i="2"/>
  <c r="D14" i="2"/>
  <c r="G14" i="2"/>
  <c r="H14" i="2"/>
  <c r="D15" i="2"/>
  <c r="G15" i="2"/>
  <c r="D16" i="2"/>
  <c r="G16" i="2"/>
  <c r="H16" i="2"/>
  <c r="D17" i="2"/>
  <c r="G17" i="2"/>
  <c r="D18" i="2"/>
  <c r="G18" i="2"/>
  <c r="H18" i="2"/>
  <c r="D19" i="2"/>
  <c r="G19" i="2"/>
  <c r="H19" i="2"/>
  <c r="D20" i="2"/>
  <c r="G20" i="2"/>
  <c r="D21" i="2"/>
  <c r="G21" i="2"/>
  <c r="H21" i="2"/>
  <c r="C22" i="2"/>
  <c r="D22" i="2"/>
  <c r="G22" i="2"/>
  <c r="D23" i="2"/>
  <c r="G23" i="2"/>
  <c r="D24" i="2"/>
  <c r="G24" i="2"/>
  <c r="D25" i="2"/>
  <c r="G25" i="2"/>
  <c r="H25" i="2"/>
  <c r="D26" i="2"/>
  <c r="G26" i="2"/>
  <c r="D27" i="2"/>
  <c r="G27" i="2"/>
  <c r="D28" i="2"/>
  <c r="G28" i="2"/>
  <c r="D29" i="2"/>
  <c r="G29" i="2"/>
  <c r="H29" i="2"/>
  <c r="D30" i="2"/>
  <c r="G30" i="2"/>
  <c r="H30" i="2"/>
  <c r="D31" i="2"/>
  <c r="G31" i="2"/>
  <c r="H31" i="2"/>
  <c r="D32" i="2"/>
  <c r="G32" i="2"/>
  <c r="D33" i="2"/>
  <c r="G33" i="2"/>
  <c r="H33" i="2"/>
  <c r="C34" i="2"/>
  <c r="D34" i="2"/>
  <c r="G34" i="2"/>
  <c r="H34" i="2"/>
  <c r="D35" i="2"/>
  <c r="G35" i="2"/>
  <c r="D36" i="2"/>
  <c r="G36" i="2"/>
  <c r="D37" i="2"/>
  <c r="G37" i="2"/>
  <c r="H37" i="2"/>
  <c r="D38" i="2"/>
  <c r="G38" i="2"/>
  <c r="H38" i="2"/>
  <c r="D39" i="2"/>
  <c r="G39" i="2"/>
  <c r="D40" i="2"/>
  <c r="G40" i="2"/>
  <c r="D41" i="2"/>
  <c r="G41" i="2"/>
  <c r="H41" i="2"/>
  <c r="D42" i="2"/>
  <c r="G42" i="2"/>
  <c r="H42" i="2"/>
  <c r="D43" i="2"/>
  <c r="G43" i="2"/>
  <c r="H43" i="2"/>
  <c r="D44" i="2"/>
  <c r="G44" i="2"/>
  <c r="D45" i="2"/>
  <c r="G45" i="2"/>
  <c r="C46" i="2"/>
  <c r="D46" i="2"/>
  <c r="G46" i="2"/>
  <c r="H46" i="2"/>
  <c r="D47" i="2"/>
  <c r="G47" i="2"/>
  <c r="D48" i="2"/>
  <c r="G48" i="2"/>
  <c r="D49" i="2"/>
  <c r="G49" i="2"/>
  <c r="D50" i="2"/>
  <c r="G50" i="2"/>
  <c r="H50" i="2"/>
  <c r="D51" i="2"/>
  <c r="G51" i="2"/>
  <c r="D52" i="2"/>
  <c r="G52" i="2"/>
  <c r="D53" i="2"/>
  <c r="G53" i="2"/>
  <c r="D54" i="2"/>
  <c r="G54" i="2"/>
  <c r="H54" i="2"/>
  <c r="D55" i="2"/>
  <c r="G55" i="2"/>
  <c r="H55" i="2"/>
  <c r="D56" i="2"/>
  <c r="G56" i="2"/>
  <c r="H56" i="2"/>
  <c r="D57" i="2"/>
  <c r="G57" i="2"/>
  <c r="C58" i="2"/>
  <c r="D58" i="2"/>
  <c r="G58" i="2"/>
  <c r="H58" i="2"/>
  <c r="D59" i="2"/>
  <c r="G59" i="2"/>
  <c r="D60" i="2"/>
  <c r="G60" i="2"/>
  <c r="H60" i="2"/>
  <c r="D61" i="2"/>
  <c r="G61" i="2"/>
  <c r="D62" i="2"/>
  <c r="G62" i="2"/>
  <c r="H62" i="2"/>
  <c r="D63" i="2"/>
  <c r="G63" i="2"/>
  <c r="D64" i="2"/>
  <c r="G64" i="2"/>
  <c r="H64" i="2"/>
  <c r="D65" i="2"/>
  <c r="G65" i="2"/>
  <c r="D66" i="2"/>
  <c r="G66" i="2"/>
  <c r="H66" i="2"/>
  <c r="D67" i="2"/>
  <c r="G67" i="2"/>
  <c r="H67" i="2"/>
  <c r="D68" i="2"/>
  <c r="G68" i="2"/>
  <c r="D69" i="2"/>
  <c r="G69" i="2"/>
  <c r="H69" i="2"/>
  <c r="C70" i="2"/>
  <c r="D70" i="2"/>
  <c r="G70" i="2"/>
  <c r="D71" i="2"/>
  <c r="G71" i="2"/>
  <c r="D72" i="2"/>
  <c r="G72" i="2"/>
  <c r="D73" i="2"/>
  <c r="G73" i="2"/>
  <c r="H73" i="2"/>
  <c r="H2" i="2"/>
  <c r="H72" i="2"/>
  <c r="H71" i="2"/>
  <c r="H70" i="2"/>
  <c r="H68" i="2"/>
  <c r="H65" i="2"/>
  <c r="H63" i="2"/>
  <c r="H61" i="2"/>
  <c r="H59" i="2"/>
  <c r="H57" i="2"/>
  <c r="H53" i="2"/>
  <c r="H52" i="2"/>
  <c r="H51" i="2"/>
  <c r="H49" i="2"/>
  <c r="H48" i="2"/>
  <c r="H47" i="2"/>
  <c r="H45" i="2"/>
  <c r="H44" i="2"/>
  <c r="H40" i="2"/>
  <c r="H39" i="2"/>
  <c r="H36" i="2"/>
  <c r="H35" i="2"/>
  <c r="H32" i="2"/>
  <c r="H28" i="2"/>
  <c r="H27" i="2"/>
  <c r="H26" i="2"/>
  <c r="H24" i="2"/>
  <c r="H23" i="2"/>
  <c r="H22" i="2"/>
  <c r="H20" i="2"/>
  <c r="H17" i="2"/>
  <c r="H15" i="2"/>
  <c r="H13" i="2"/>
  <c r="H11" i="2"/>
  <c r="H9" i="2"/>
  <c r="H5" i="2"/>
  <c r="H4" i="2"/>
  <c r="H3" i="2"/>
  <c r="G2" i="2"/>
  <c r="D2" i="2"/>
  <c r="D71" i="1"/>
  <c r="L71" i="1" s="1"/>
  <c r="C67" i="2" s="1"/>
  <c r="D59" i="1"/>
  <c r="L59" i="1" s="1"/>
  <c r="C55" i="2" s="1"/>
  <c r="D47" i="1"/>
  <c r="L47" i="1"/>
  <c r="C43" i="2" s="1"/>
  <c r="D35" i="1"/>
  <c r="L35" i="1" s="1"/>
  <c r="C31" i="2" s="1"/>
  <c r="D23" i="1"/>
  <c r="L23" i="1" s="1"/>
  <c r="C19" i="2" s="1"/>
  <c r="D11" i="1"/>
  <c r="L11" i="1" s="1"/>
  <c r="C7" i="2" s="1"/>
  <c r="R8" i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D72" i="1"/>
  <c r="L72" i="1" s="1"/>
  <c r="C68" i="2" s="1"/>
  <c r="D60" i="1"/>
  <c r="L60" i="1" s="1"/>
  <c r="C56" i="2" s="1"/>
  <c r="D48" i="1"/>
  <c r="L48" i="1" s="1"/>
  <c r="C44" i="2" s="1"/>
  <c r="D36" i="1"/>
  <c r="L36" i="1" s="1"/>
  <c r="C32" i="2" s="1"/>
  <c r="D24" i="1"/>
  <c r="L24" i="1" s="1"/>
  <c r="C20" i="2" s="1"/>
  <c r="D12" i="1"/>
  <c r="L12" i="1" s="1"/>
  <c r="C8" i="2" s="1"/>
  <c r="D10" i="1"/>
  <c r="L10" i="1" s="1"/>
  <c r="C6" i="2" s="1"/>
  <c r="D9" i="1"/>
  <c r="L9" i="1" s="1"/>
  <c r="C5" i="2" s="1"/>
  <c r="D45" i="1"/>
  <c r="L45" i="1" s="1"/>
  <c r="C41" i="2" s="1"/>
  <c r="D69" i="1"/>
  <c r="L69" i="1" s="1"/>
  <c r="C65" i="2" s="1"/>
  <c r="D77" i="1"/>
  <c r="L77" i="1" s="1"/>
  <c r="C73" i="2" s="1"/>
  <c r="D68" i="1"/>
  <c r="D67" i="1"/>
  <c r="D66" i="1"/>
  <c r="D64" i="1"/>
  <c r="L64" i="1" s="1"/>
  <c r="C60" i="2" s="1"/>
  <c r="D56" i="1"/>
  <c r="D55" i="1"/>
  <c r="D54" i="1"/>
  <c r="D52" i="1"/>
  <c r="L52" i="1" s="1"/>
  <c r="C48" i="2" s="1"/>
  <c r="D44" i="1"/>
  <c r="D43" i="1"/>
  <c r="D42" i="1"/>
  <c r="D28" i="1"/>
  <c r="L28" i="1" s="1"/>
  <c r="C24" i="2" s="1"/>
  <c r="D40" i="1"/>
  <c r="L40" i="1" s="1"/>
  <c r="C36" i="2" s="1"/>
  <c r="D41" i="1"/>
  <c r="L41" i="1" s="1"/>
  <c r="C37" i="2" s="1"/>
  <c r="D37" i="1"/>
  <c r="L37" i="1" s="1"/>
  <c r="C33" i="2" s="1"/>
  <c r="D38" i="1"/>
  <c r="D32" i="1"/>
  <c r="D31" i="1"/>
  <c r="D30" i="1"/>
  <c r="D29" i="1"/>
  <c r="L29" i="1" s="1"/>
  <c r="C25" i="2" s="1"/>
  <c r="D20" i="1"/>
  <c r="D19" i="1"/>
  <c r="L19" i="1" s="1"/>
  <c r="C15" i="2" s="1"/>
  <c r="D62" i="1"/>
  <c r="D74" i="1"/>
  <c r="D7" i="1"/>
  <c r="L7" i="1" s="1"/>
  <c r="C3" i="2" s="1"/>
  <c r="B15" i="1"/>
  <c r="D15" i="1" s="1"/>
  <c r="L15" i="1" s="1"/>
  <c r="C11" i="2" s="1"/>
  <c r="B25" i="1" l="1"/>
  <c r="B49" i="1"/>
  <c r="D76" i="1"/>
  <c r="L76" i="1" s="1"/>
  <c r="C72" i="2" s="1"/>
  <c r="B73" i="1"/>
  <c r="D73" i="1" s="1"/>
  <c r="L73" i="1" s="1"/>
  <c r="C69" i="2" s="1"/>
  <c r="D70" i="1"/>
  <c r="L70" i="1" s="1"/>
  <c r="C66" i="2" s="1"/>
  <c r="D58" i="1"/>
  <c r="L58" i="1" s="1"/>
  <c r="C54" i="2" s="1"/>
  <c r="D46" i="1"/>
  <c r="L46" i="1" s="1"/>
  <c r="C42" i="2" s="1"/>
  <c r="D34" i="1"/>
  <c r="L34" i="1" s="1"/>
  <c r="C30" i="2" s="1"/>
  <c r="B63" i="1"/>
  <c r="D63" i="1" s="1"/>
  <c r="L63" i="1" s="1"/>
  <c r="C59" i="2" s="1"/>
  <c r="D26" i="1"/>
  <c r="D33" i="1"/>
  <c r="L33" i="1" s="1"/>
  <c r="C29" i="2" s="1"/>
  <c r="T31" i="1"/>
  <c r="T33" i="1" s="1"/>
  <c r="D25" i="1"/>
  <c r="L25" i="1" s="1"/>
  <c r="C21" i="2" s="1"/>
  <c r="B51" i="1"/>
  <c r="D51" i="1" s="1"/>
  <c r="L51" i="1" s="1"/>
  <c r="C47" i="2" s="1"/>
  <c r="L67" i="1"/>
  <c r="C63" i="2" s="1"/>
  <c r="L44" i="1"/>
  <c r="C40" i="2" s="1"/>
  <c r="L68" i="1"/>
  <c r="C64" i="2" s="1"/>
  <c r="L55" i="1"/>
  <c r="C51" i="2" s="1"/>
  <c r="L66" i="1"/>
  <c r="C62" i="2" s="1"/>
  <c r="L54" i="1"/>
  <c r="C50" i="2" s="1"/>
  <c r="L43" i="1"/>
  <c r="C39" i="2" s="1"/>
  <c r="L75" i="1"/>
  <c r="C71" i="2" s="1"/>
  <c r="L31" i="1"/>
  <c r="C27" i="2" s="1"/>
  <c r="L30" i="1"/>
  <c r="C26" i="2" s="1"/>
  <c r="L8" i="1"/>
  <c r="C4" i="2" s="1"/>
  <c r="L32" i="1"/>
  <c r="C28" i="2" s="1"/>
  <c r="L20" i="1"/>
  <c r="C16" i="2" s="1"/>
  <c r="L56" i="1"/>
  <c r="C52" i="2" s="1"/>
  <c r="L42" i="1"/>
  <c r="C38" i="2" s="1"/>
  <c r="L39" i="1"/>
  <c r="C35" i="2" s="1"/>
  <c r="B13" i="1"/>
  <c r="D13" i="1" s="1"/>
  <c r="L13" i="1" s="1"/>
  <c r="C9" i="2" s="1"/>
  <c r="B27" i="1"/>
  <c r="D27" i="1" s="1"/>
  <c r="L27" i="1" s="1"/>
  <c r="C23" i="2" s="1"/>
  <c r="D57" i="1"/>
  <c r="L57" i="1" s="1"/>
  <c r="C53" i="2" s="1"/>
  <c r="D49" i="1"/>
  <c r="L49" i="1" s="1"/>
  <c r="C45" i="2" s="1"/>
</calcChain>
</file>

<file path=xl/sharedStrings.xml><?xml version="1.0" encoding="utf-8"?>
<sst xmlns="http://schemas.openxmlformats.org/spreadsheetml/2006/main" count="338" uniqueCount="72">
  <si>
    <t>Depreciación Acumulada (D+C+AP)</t>
  </si>
  <si>
    <t>Depreciación Anual (D+C+AP)</t>
  </si>
  <si>
    <t>Activos C</t>
  </si>
  <si>
    <t>Costos de OyM (C )</t>
  </si>
  <si>
    <t>Costos de Administración</t>
  </si>
  <si>
    <t>Pérdidas de energía [MWh]</t>
  </si>
  <si>
    <t>Demanda Pico [MW]</t>
  </si>
  <si>
    <t>Nº de Clientes</t>
  </si>
  <si>
    <t>Costos OyM (D)</t>
  </si>
  <si>
    <t>Activos (PG)</t>
  </si>
  <si>
    <t>Concepto</t>
  </si>
  <si>
    <t>RowLiteral</t>
  </si>
  <si>
    <t>Valor</t>
  </si>
  <si>
    <t>Report_year</t>
  </si>
  <si>
    <t>Row_number</t>
  </si>
  <si>
    <t>Report_prd</t>
  </si>
  <si>
    <t>respondent_id</t>
  </si>
  <si>
    <t>Tabla</t>
  </si>
  <si>
    <t>Col</t>
  </si>
  <si>
    <t>ENSA</t>
  </si>
  <si>
    <t>EDEMET</t>
  </si>
  <si>
    <t>EDECHI</t>
  </si>
  <si>
    <t>1) Componente Mano de Obra</t>
  </si>
  <si>
    <t>Costo laboral relativo</t>
  </si>
  <si>
    <t>Participación de la mano de obra en los costos totales</t>
  </si>
  <si>
    <t>AD</t>
  </si>
  <si>
    <t>AC</t>
  </si>
  <si>
    <t>COM</t>
  </si>
  <si>
    <t>CC</t>
  </si>
  <si>
    <t>CA</t>
  </si>
  <si>
    <t>2) Componente Materiales</t>
  </si>
  <si>
    <t>PPP</t>
  </si>
  <si>
    <t>% Nacional</t>
  </si>
  <si>
    <t>Ec. Ef.:</t>
  </si>
  <si>
    <t>Valor Aux</t>
  </si>
  <si>
    <t>ValorFinal</t>
  </si>
  <si>
    <t>ValorFinal EEUU</t>
  </si>
  <si>
    <t>Empresa</t>
  </si>
  <si>
    <t>Archivo</t>
  </si>
  <si>
    <t>Venta totales de energía [MWh]</t>
  </si>
  <si>
    <t>DATOS PARA AJUSTE</t>
  </si>
  <si>
    <t>[RESUMEN EMPRESAS.xlsx]</t>
  </si>
  <si>
    <t>[E-120 EDEMET_2011.xls]</t>
  </si>
  <si>
    <t>[E-120 EDEMET_2012 2do Sem.xls]</t>
  </si>
  <si>
    <t>[E-120 EDECHI_2011.xls]</t>
  </si>
  <si>
    <t>[E-120 EDECHI_2012 2do Sem.xls]</t>
  </si>
  <si>
    <t>Valor [balboas]</t>
  </si>
  <si>
    <t>Estado de Resultado y Anexos 2015 ME.xlsx</t>
  </si>
  <si>
    <t>Activos (D)</t>
  </si>
  <si>
    <t>Informe Regulario BS-01 y BS-02 2015 ENSA.xlsx</t>
  </si>
  <si>
    <t>Estado de Resultado y Anexos 2016.xlsx</t>
  </si>
  <si>
    <t>Balance de Situacion y Anexos 2016.xlsx</t>
  </si>
  <si>
    <t>Informe Regulatorio Balance EDEMET año 2015 Ultimo.xlsx</t>
  </si>
  <si>
    <t>Informe Regulatorio Balance EDEMET año 2016 Final.xlsx</t>
  </si>
  <si>
    <t>Informe Regulatorio Edemet 2015.pdf</t>
  </si>
  <si>
    <t>Informe Regulatorio Edemet 2016.pdf</t>
  </si>
  <si>
    <t>Informe Regulatorio Balance  EDECHI año 2015.xlsx</t>
  </si>
  <si>
    <t>Informe Regulatorio Balance  EDECHI año 2016 Final.xlsx</t>
  </si>
  <si>
    <t>Informe Regulatorio EDECHI 2015.pdf</t>
  </si>
  <si>
    <t>Informe Regulatorio EDECHI 2016.pdf</t>
  </si>
  <si>
    <t>1.4. Balance de energía  y 1.5 Evolucion de perdidas de energia.xlsx</t>
  </si>
  <si>
    <t>País</t>
  </si>
  <si>
    <t>Unidad</t>
  </si>
  <si>
    <t>Panamá (país K)</t>
  </si>
  <si>
    <t>PBI a costo de factores</t>
  </si>
  <si>
    <t>Millones de balboas 2013</t>
  </si>
  <si>
    <t>Remuneración asalariados</t>
  </si>
  <si>
    <t>EE.UU. (país M)</t>
  </si>
  <si>
    <t>Millones de dólares 2013</t>
  </si>
  <si>
    <t>Costo Laboral Relativo</t>
  </si>
  <si>
    <t>Venta a Usuarios Propios [MWh]</t>
  </si>
  <si>
    <t>Activos (D+C+AP)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</si>
</sst>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 * #,##0.0000_ ;_ * \-#,##0.0000_ ;_ * &quot;-&quot;??_ ;_ @_ "/>
    <numFmt numFmtId="168" formatCode="_ * #,##0.000_ ;_ * \-#,##0.000_ ;_ * &quot;-&quot;???_ ;_ @_ "/>
    <numFmt numFmtId="169" formatCode="0.0%"/>
    <numFmt numFmtId="170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53F70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/>
      <diagonal/>
    </border>
    <border>
      <left/>
      <right style="medium">
        <color rgb="FF4F81BD"/>
      </right>
      <top/>
      <bottom/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1" xfId="2" applyFont="1" applyFill="1" applyBorder="1" applyAlignment="1">
      <alignment horizontal="center"/>
    </xf>
    <xf numFmtId="165" fontId="0" fillId="0" borderId="0" xfId="1" applyNumberFormat="1" applyFont="1"/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indent="2"/>
    </xf>
    <xf numFmtId="0" fontId="0" fillId="0" borderId="0" xfId="0" applyFont="1" applyFill="1" applyAlignment="1">
      <alignment horizontal="left" vertical="center" indent="3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vertical="justify" indent="2"/>
    </xf>
    <xf numFmtId="0" fontId="5" fillId="0" borderId="0" xfId="0" applyFont="1" applyFill="1" applyAlignment="1">
      <alignment horizontal="left"/>
    </xf>
    <xf numFmtId="166" fontId="4" fillId="0" borderId="0" xfId="1" applyNumberFormat="1" applyFont="1" applyFill="1" applyBorder="1" applyAlignment="1">
      <alignment horizontal="center" vertical="center"/>
    </xf>
    <xf numFmtId="168" fontId="0" fillId="0" borderId="0" xfId="0" applyNumberFormat="1"/>
    <xf numFmtId="167" fontId="6" fillId="0" borderId="0" xfId="1" applyNumberFormat="1" applyFont="1" applyFill="1" applyAlignment="1">
      <alignment horizontal="center" vertical="center"/>
    </xf>
    <xf numFmtId="0" fontId="7" fillId="0" borderId="0" xfId="1" applyNumberFormat="1" applyFont="1" applyFill="1" applyAlignment="1">
      <alignment horizontal="center" vertical="center"/>
    </xf>
    <xf numFmtId="167" fontId="6" fillId="0" borderId="0" xfId="1" applyNumberFormat="1" applyFont="1" applyFill="1" applyBorder="1" applyAlignment="1">
      <alignment horizontal="center"/>
    </xf>
    <xf numFmtId="167" fontId="6" fillId="0" borderId="0" xfId="1" applyNumberFormat="1" applyFont="1"/>
    <xf numFmtId="167" fontId="6" fillId="0" borderId="0" xfId="1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8" fillId="0" borderId="2" xfId="0" applyFont="1" applyBorder="1"/>
    <xf numFmtId="165" fontId="8" fillId="0" borderId="2" xfId="1" applyNumberFormat="1" applyFont="1" applyBorder="1"/>
    <xf numFmtId="165" fontId="9" fillId="0" borderId="2" xfId="1" applyNumberFormat="1" applyFont="1" applyBorder="1"/>
    <xf numFmtId="165" fontId="8" fillId="0" borderId="2" xfId="0" applyNumberFormat="1" applyFont="1" applyBorder="1"/>
    <xf numFmtId="0" fontId="8" fillId="3" borderId="2" xfId="0" applyFont="1" applyFill="1" applyBorder="1"/>
    <xf numFmtId="165" fontId="8" fillId="3" borderId="2" xfId="1" applyNumberFormat="1" applyFont="1" applyFill="1" applyBorder="1"/>
    <xf numFmtId="165" fontId="8" fillId="0" borderId="2" xfId="1" quotePrefix="1" applyNumberFormat="1" applyFont="1" applyBorder="1"/>
    <xf numFmtId="165" fontId="9" fillId="0" borderId="2" xfId="1" quotePrefix="1" applyNumberFormat="1" applyFont="1" applyBorder="1"/>
    <xf numFmtId="165" fontId="8" fillId="3" borderId="2" xfId="1" quotePrefix="1" applyNumberFormat="1" applyFont="1" applyFill="1" applyBorder="1"/>
    <xf numFmtId="169" fontId="6" fillId="0" borderId="0" xfId="3" applyNumberFormat="1" applyFont="1" applyFill="1" applyBorder="1" applyAlignment="1">
      <alignment horizontal="center" vertical="center"/>
    </xf>
    <xf numFmtId="165" fontId="8" fillId="4" borderId="2" xfId="1" applyNumberFormat="1" applyFont="1" applyFill="1" applyBorder="1"/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3" fontId="13" fillId="0" borderId="13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7" fontId="6" fillId="0" borderId="0" xfId="1" applyNumberFormat="1" applyFont="1" applyFill="1"/>
    <xf numFmtId="4" fontId="13" fillId="0" borderId="11" xfId="0" applyNumberFormat="1" applyFont="1" applyBorder="1" applyAlignment="1">
      <alignment horizontal="center" vertical="center"/>
    </xf>
    <xf numFmtId="170" fontId="12" fillId="0" borderId="14" xfId="0" applyNumberFormat="1" applyFont="1" applyBorder="1" applyAlignment="1">
      <alignment horizontal="center" vertical="center"/>
    </xf>
    <xf numFmtId="168" fontId="14" fillId="0" borderId="0" xfId="0" applyNumberFormat="1" applyFont="1"/>
    <xf numFmtId="169" fontId="15" fillId="6" borderId="0" xfId="3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_BD" xfId="2"/>
    <cellStyle name="Porcentaje" xfId="3" builtinId="5"/>
  </cellStyles>
  <dxfs count="0"/>
  <tableStyles count="0" defaultTableStyle="TableStyleMedium2" defaultPivotStyle="PivotStyleLight16"/>
  <colors>
    <mruColors>
      <color rgb="FF53F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uerrero/OneDrive/Proyectos/R%201059%20Empresas%20Comparadoras%20ASEP%20PA/Work/Porcentaje%20MO-Activo/CLR_cal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uerrero/OneDrive/Proyectos/R%201059%20Empresas%20Comparadoras%20ASEP%20PA/Work/Porcentaje%20MO-Activo/Copia%20de%20INF_BD_PANAMA%20EDEMET%20-%20EDECH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s"/>
      <sheetName val="IMF Data"/>
      <sheetName val="CLR"/>
    </sheetNames>
    <sheetDataSet>
      <sheetData sheetId="0" refreshError="1"/>
      <sheetData sheetId="1" refreshError="1"/>
      <sheetData sheetId="2">
        <row r="26">
          <cell r="B26">
            <v>50063.628852785354</v>
          </cell>
          <cell r="F26">
            <v>0.59299999999999997</v>
          </cell>
          <cell r="M26">
            <v>0.32063664466362535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>
        <row r="6">
          <cell r="A6" t="str">
            <v>Costos OyM (D)</v>
          </cell>
          <cell r="B6">
            <v>27984979</v>
          </cell>
        </row>
        <row r="7">
          <cell r="B7">
            <v>9850613</v>
          </cell>
        </row>
        <row r="8">
          <cell r="B8">
            <v>15550265</v>
          </cell>
        </row>
        <row r="9">
          <cell r="B9">
            <v>18987462</v>
          </cell>
        </row>
        <row r="10">
          <cell r="B10">
            <v>4074298.858</v>
          </cell>
        </row>
        <row r="11">
          <cell r="B11">
            <v>566369.04374061525</v>
          </cell>
        </row>
        <row r="12">
          <cell r="B12">
            <v>778.55</v>
          </cell>
        </row>
        <row r="13">
          <cell r="B13">
            <v>442997.41666666669</v>
          </cell>
        </row>
        <row r="14">
          <cell r="B14">
            <v>669686009.5300374</v>
          </cell>
        </row>
        <row r="15">
          <cell r="B15">
            <v>77308898.513999999</v>
          </cell>
        </row>
        <row r="16">
          <cell r="B16">
            <v>53996845.599999994</v>
          </cell>
        </row>
        <row r="17">
          <cell r="B17">
            <v>355160335.18840593</v>
          </cell>
        </row>
        <row r="18">
          <cell r="B18">
            <v>20407856</v>
          </cell>
        </row>
        <row r="19">
          <cell r="B19">
            <v>32595522</v>
          </cell>
        </row>
        <row r="20">
          <cell r="B20">
            <v>9797174</v>
          </cell>
        </row>
        <row r="21">
          <cell r="B21">
            <v>12978197</v>
          </cell>
        </row>
        <row r="22">
          <cell r="B22">
            <v>23298308</v>
          </cell>
        </row>
        <row r="23">
          <cell r="B23">
            <v>4179965.3569999998</v>
          </cell>
        </row>
        <row r="24">
          <cell r="B24">
            <v>589719.23394237086</v>
          </cell>
        </row>
        <row r="25">
          <cell r="B25">
            <v>798.31</v>
          </cell>
        </row>
        <row r="26">
          <cell r="B26">
            <v>460821.91666666669</v>
          </cell>
        </row>
        <row r="27">
          <cell r="B27">
            <v>727220982.5300374</v>
          </cell>
        </row>
        <row r="28">
          <cell r="B28">
            <v>85677622.513999999</v>
          </cell>
        </row>
        <row r="29">
          <cell r="B29">
            <v>58005540.599999994</v>
          </cell>
        </row>
        <row r="30">
          <cell r="B30">
            <v>379315014.18840593</v>
          </cell>
        </row>
        <row r="31">
          <cell r="B31">
            <v>21747419</v>
          </cell>
        </row>
        <row r="32">
          <cell r="B32">
            <v>7525372</v>
          </cell>
        </row>
        <row r="33">
          <cell r="B33">
            <v>1313801</v>
          </cell>
        </row>
        <row r="34">
          <cell r="B34">
            <v>3960308</v>
          </cell>
        </row>
        <row r="35">
          <cell r="B35">
            <v>3960308</v>
          </cell>
        </row>
        <row r="36">
          <cell r="B36">
            <v>734136.277</v>
          </cell>
        </row>
        <row r="37">
          <cell r="B37">
            <v>107942.70261510496</v>
          </cell>
        </row>
        <row r="38">
          <cell r="B38">
            <v>144.02000000000001</v>
          </cell>
        </row>
        <row r="39">
          <cell r="B39">
            <v>128504.66666666667</v>
          </cell>
        </row>
        <row r="40">
          <cell r="B40">
            <v>145072130.73999995</v>
          </cell>
        </row>
        <row r="41">
          <cell r="B41">
            <v>9990868.9200000018</v>
          </cell>
        </row>
        <row r="42">
          <cell r="B42">
            <v>9443802.5299999993</v>
          </cell>
        </row>
        <row r="43">
          <cell r="B43">
            <v>78448791.900915682</v>
          </cell>
        </row>
        <row r="44">
          <cell r="B44">
            <v>4314692</v>
          </cell>
        </row>
        <row r="45">
          <cell r="B45">
            <v>6634943</v>
          </cell>
        </row>
        <row r="46">
          <cell r="B46">
            <v>1722507</v>
          </cell>
        </row>
        <row r="47">
          <cell r="B47">
            <v>3887858</v>
          </cell>
        </row>
        <row r="48">
          <cell r="B48">
            <v>3887858</v>
          </cell>
        </row>
        <row r="49">
          <cell r="B49">
            <v>798748.38199999998</v>
          </cell>
        </row>
        <row r="50">
          <cell r="B50">
            <v>103511.23988314951</v>
          </cell>
        </row>
        <row r="51">
          <cell r="B51">
            <v>147.07</v>
          </cell>
        </row>
        <row r="52">
          <cell r="B52">
            <v>145058.66666666666</v>
          </cell>
        </row>
        <row r="53">
          <cell r="B53">
            <v>168034056.31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77"/>
  <sheetViews>
    <sheetView tabSelected="1" workbookViewId="0">
      <selection activeCell="B6" sqref="B6"/>
    </sheetView>
  </sheetViews>
  <sheetFormatPr baseColWidth="10" defaultRowHeight="15" x14ac:dyDescent="0.25"/>
  <cols>
    <col min="1" max="1" width="28.5703125" bestFit="1" customWidth="1"/>
    <col min="2" max="2" width="12.85546875" bestFit="1" customWidth="1"/>
    <col min="3" max="3" width="11.5703125" style="2" bestFit="1" customWidth="1"/>
    <col min="4" max="4" width="14.5703125" style="2" bestFit="1" customWidth="1"/>
    <col min="5" max="5" width="14.85546875" bestFit="1" customWidth="1"/>
    <col min="6" max="6" width="15.5703125" bestFit="1" customWidth="1"/>
    <col min="7" max="7" width="14.140625" bestFit="1" customWidth="1"/>
    <col min="8" max="8" width="17" bestFit="1" customWidth="1"/>
    <col min="9" max="9" width="11.5703125" style="2" bestFit="1" customWidth="1"/>
    <col min="10" max="10" width="8" bestFit="1" customWidth="1"/>
    <col min="11" max="11" width="7.5703125" bestFit="1" customWidth="1"/>
    <col min="12" max="12" width="13.5703125" bestFit="1" customWidth="1"/>
    <col min="13" max="13" width="48.42578125" bestFit="1" customWidth="1"/>
    <col min="16" max="16" width="51.5703125" bestFit="1" customWidth="1"/>
    <col min="17" max="17" width="11.42578125" style="15"/>
    <col min="19" max="19" width="23.140625" customWidth="1"/>
  </cols>
  <sheetData>
    <row r="5" spans="1:21" x14ac:dyDescent="0.25">
      <c r="A5" s="17" t="s">
        <v>10</v>
      </c>
      <c r="B5" s="17" t="s">
        <v>34</v>
      </c>
      <c r="C5" s="18" t="s">
        <v>46</v>
      </c>
      <c r="D5" s="18" t="s">
        <v>35</v>
      </c>
      <c r="E5" s="17" t="s">
        <v>13</v>
      </c>
      <c r="F5" s="17" t="s">
        <v>14</v>
      </c>
      <c r="G5" s="17" t="s">
        <v>15</v>
      </c>
      <c r="H5" s="17" t="s">
        <v>16</v>
      </c>
      <c r="I5" s="18" t="s">
        <v>12</v>
      </c>
      <c r="J5" s="19" t="s">
        <v>18</v>
      </c>
      <c r="K5" s="20" t="s">
        <v>37</v>
      </c>
      <c r="L5" s="20" t="s">
        <v>36</v>
      </c>
      <c r="M5" s="20" t="s">
        <v>38</v>
      </c>
      <c r="P5" s="9" t="s">
        <v>40</v>
      </c>
      <c r="Q5" s="12" t="s">
        <v>33</v>
      </c>
    </row>
    <row r="6" spans="1:21" x14ac:dyDescent="0.25">
      <c r="A6" s="21" t="s">
        <v>8</v>
      </c>
      <c r="B6" s="21"/>
      <c r="C6" s="31">
        <v>16994103</v>
      </c>
      <c r="D6" s="22">
        <f>C6+B6</f>
        <v>16994103</v>
      </c>
      <c r="E6" s="21">
        <v>2015</v>
      </c>
      <c r="F6" s="21"/>
      <c r="G6" s="21"/>
      <c r="H6" s="21">
        <v>500</v>
      </c>
      <c r="I6" s="27"/>
      <c r="J6" s="21"/>
      <c r="K6" s="21" t="s">
        <v>19</v>
      </c>
      <c r="L6" s="22">
        <f>D6/($Q$11*$Q$7+(1-$Q$11)*$Q$19*$Q$15+(1-$Q$11)*(1-$Q$19))</f>
        <v>25988067.418421552</v>
      </c>
      <c r="M6" s="22" t="s">
        <v>47</v>
      </c>
      <c r="P6" s="3" t="s">
        <v>22</v>
      </c>
      <c r="Q6" s="13"/>
    </row>
    <row r="7" spans="1:21" x14ac:dyDescent="0.25">
      <c r="A7" s="21" t="s">
        <v>3</v>
      </c>
      <c r="B7" s="21"/>
      <c r="C7" s="31">
        <v>19394841</v>
      </c>
      <c r="D7" s="22">
        <f t="shared" ref="D7:D12" si="0">C7+B7</f>
        <v>19394841</v>
      </c>
      <c r="E7" s="21">
        <v>2015</v>
      </c>
      <c r="F7" s="21"/>
      <c r="G7" s="21"/>
      <c r="H7" s="21">
        <v>500</v>
      </c>
      <c r="I7" s="27"/>
      <c r="J7" s="21"/>
      <c r="K7" s="21" t="s">
        <v>19</v>
      </c>
      <c r="L7" s="22">
        <f>D7/($Q$12*$Q$7+(1-$Q$12)*$Q$20*$Q$15+(1-$Q$12)*(1-$Q$20))</f>
        <v>25422556.900056981</v>
      </c>
      <c r="M7" s="22" t="s">
        <v>47</v>
      </c>
      <c r="P7" s="4" t="s">
        <v>23</v>
      </c>
      <c r="Q7" s="44">
        <f>[1]CLR!$M$26</f>
        <v>0.32063664466362535</v>
      </c>
      <c r="R7">
        <v>25</v>
      </c>
      <c r="T7" s="10"/>
      <c r="U7" s="11"/>
    </row>
    <row r="8" spans="1:21" x14ac:dyDescent="0.25">
      <c r="A8" s="21" t="s">
        <v>4</v>
      </c>
      <c r="B8" s="21"/>
      <c r="C8" s="31">
        <v>15788671</v>
      </c>
      <c r="D8" s="22">
        <f t="shared" si="0"/>
        <v>15788671</v>
      </c>
      <c r="E8" s="21">
        <v>2015</v>
      </c>
      <c r="F8" s="21"/>
      <c r="G8" s="21"/>
      <c r="H8" s="21">
        <v>500</v>
      </c>
      <c r="I8" s="27"/>
      <c r="J8" s="21"/>
      <c r="K8" s="21" t="s">
        <v>19</v>
      </c>
      <c r="L8" s="22">
        <f>D8/($Q$13*$Q$7+(1-$Q$13)*$Q$21*$Q$15+(1-$Q$13)*(1-$Q$21))</f>
        <v>27953237.072790828</v>
      </c>
      <c r="M8" s="22" t="s">
        <v>47</v>
      </c>
      <c r="P8" s="5" t="s">
        <v>24</v>
      </c>
      <c r="Q8" s="14"/>
      <c r="R8">
        <f t="shared" ref="R8:R21" si="1">R7+1</f>
        <v>26</v>
      </c>
    </row>
    <row r="9" spans="1:21" x14ac:dyDescent="0.25">
      <c r="A9" s="21" t="s">
        <v>39</v>
      </c>
      <c r="B9" s="21"/>
      <c r="C9" s="31">
        <v>3209040.0000000005</v>
      </c>
      <c r="D9" s="22">
        <f t="shared" si="0"/>
        <v>3209040.0000000005</v>
      </c>
      <c r="E9" s="21">
        <v>2015</v>
      </c>
      <c r="F9" s="21"/>
      <c r="G9" s="21"/>
      <c r="H9" s="21">
        <v>500</v>
      </c>
      <c r="I9" s="28"/>
      <c r="J9" s="21"/>
      <c r="K9" s="21" t="s">
        <v>19</v>
      </c>
      <c r="L9" s="24">
        <f>D9</f>
        <v>3209040.0000000005</v>
      </c>
      <c r="M9" s="24" t="s">
        <v>60</v>
      </c>
      <c r="P9" s="6" t="s">
        <v>25</v>
      </c>
      <c r="Q9" s="49">
        <v>0.58923073407008419</v>
      </c>
      <c r="R9">
        <f t="shared" si="1"/>
        <v>27</v>
      </c>
    </row>
    <row r="10" spans="1:21" x14ac:dyDescent="0.25">
      <c r="A10" s="21" t="s">
        <v>5</v>
      </c>
      <c r="B10" s="21"/>
      <c r="C10" s="31">
        <v>390033.9199999994</v>
      </c>
      <c r="D10" s="22">
        <f t="shared" si="0"/>
        <v>390033.9199999994</v>
      </c>
      <c r="E10" s="21">
        <v>2015</v>
      </c>
      <c r="F10" s="21"/>
      <c r="G10" s="21"/>
      <c r="H10" s="21">
        <v>500</v>
      </c>
      <c r="I10" s="28"/>
      <c r="J10" s="21"/>
      <c r="K10" s="21" t="s">
        <v>19</v>
      </c>
      <c r="L10" s="24">
        <f>D10</f>
        <v>390033.9199999994</v>
      </c>
      <c r="M10" s="24" t="s">
        <v>60</v>
      </c>
      <c r="P10" s="6" t="s">
        <v>26</v>
      </c>
      <c r="Q10" s="49">
        <v>0.3714811668734932</v>
      </c>
      <c r="R10">
        <f t="shared" si="1"/>
        <v>28</v>
      </c>
    </row>
    <row r="11" spans="1:21" x14ac:dyDescent="0.25">
      <c r="A11" s="21" t="s">
        <v>6</v>
      </c>
      <c r="B11" s="21"/>
      <c r="C11" s="31"/>
      <c r="D11" s="22">
        <f t="shared" si="0"/>
        <v>0</v>
      </c>
      <c r="E11" s="21">
        <v>2015</v>
      </c>
      <c r="F11" s="21"/>
      <c r="G11" s="21"/>
      <c r="H11" s="21">
        <v>500</v>
      </c>
      <c r="I11" s="23"/>
      <c r="J11" s="21"/>
      <c r="K11" s="21" t="s">
        <v>19</v>
      </c>
      <c r="L11" s="24">
        <f>D11</f>
        <v>0</v>
      </c>
      <c r="M11" s="24"/>
      <c r="P11" s="6" t="s">
        <v>27</v>
      </c>
      <c r="Q11" s="30">
        <v>0.47815572623195551</v>
      </c>
      <c r="R11">
        <f t="shared" si="1"/>
        <v>29</v>
      </c>
    </row>
    <row r="12" spans="1:21" x14ac:dyDescent="0.25">
      <c r="A12" s="21" t="s">
        <v>7</v>
      </c>
      <c r="B12" s="21"/>
      <c r="C12" s="31">
        <v>420135</v>
      </c>
      <c r="D12" s="22">
        <f t="shared" si="0"/>
        <v>420135</v>
      </c>
      <c r="E12" s="21">
        <v>2015</v>
      </c>
      <c r="F12" s="21"/>
      <c r="G12" s="21"/>
      <c r="H12" s="21">
        <v>500</v>
      </c>
      <c r="I12" s="28"/>
      <c r="J12" s="21"/>
      <c r="K12" s="21" t="s">
        <v>19</v>
      </c>
      <c r="L12" s="24">
        <f>D12</f>
        <v>420135</v>
      </c>
      <c r="M12" s="24" t="s">
        <v>41</v>
      </c>
      <c r="P12" s="6" t="s">
        <v>28</v>
      </c>
      <c r="Q12" s="30">
        <v>0.28472794005419</v>
      </c>
      <c r="R12">
        <f t="shared" si="1"/>
        <v>30</v>
      </c>
    </row>
    <row r="13" spans="1:21" x14ac:dyDescent="0.25">
      <c r="A13" s="21" t="s">
        <v>48</v>
      </c>
      <c r="B13" s="22">
        <f>C14/(C13+C15)*C13</f>
        <v>60881700.095035158</v>
      </c>
      <c r="C13" s="31">
        <v>465552660.85602701</v>
      </c>
      <c r="D13" s="22">
        <f>C13+B13</f>
        <v>526434360.95106214</v>
      </c>
      <c r="E13" s="21">
        <v>2015</v>
      </c>
      <c r="F13" s="21"/>
      <c r="G13" s="21"/>
      <c r="H13" s="21">
        <v>500</v>
      </c>
      <c r="I13" s="27"/>
      <c r="J13" s="21"/>
      <c r="K13" s="21" t="s">
        <v>19</v>
      </c>
      <c r="L13" s="22">
        <f>D13/($Q$9*$Q$7+(1-$Q$9)*$Q$17*$Q$15+(1-$Q$9)*(1-$Q$17))</f>
        <v>903005988.37739956</v>
      </c>
      <c r="M13" s="22" t="s">
        <v>49</v>
      </c>
      <c r="P13" s="6" t="s">
        <v>29</v>
      </c>
      <c r="Q13" s="30">
        <v>0.57724700085588343</v>
      </c>
      <c r="R13">
        <f t="shared" si="1"/>
        <v>31</v>
      </c>
    </row>
    <row r="14" spans="1:21" x14ac:dyDescent="0.25">
      <c r="A14" s="25" t="s">
        <v>9</v>
      </c>
      <c r="B14" s="26"/>
      <c r="C14" s="26">
        <v>67236485.689999983</v>
      </c>
      <c r="D14" s="26">
        <f>C14+B14</f>
        <v>67236485.689999983</v>
      </c>
      <c r="E14" s="25">
        <v>2015</v>
      </c>
      <c r="F14" s="25"/>
      <c r="G14" s="25"/>
      <c r="H14" s="25">
        <v>500</v>
      </c>
      <c r="I14" s="29"/>
      <c r="J14" s="25"/>
      <c r="K14" s="25" t="s">
        <v>19</v>
      </c>
      <c r="L14" s="25"/>
      <c r="M14" s="25" t="s">
        <v>49</v>
      </c>
      <c r="P14" t="s">
        <v>30</v>
      </c>
      <c r="Q14" s="45"/>
      <c r="R14">
        <f t="shared" si="1"/>
        <v>32</v>
      </c>
    </row>
    <row r="15" spans="1:21" x14ac:dyDescent="0.25">
      <c r="A15" s="21" t="s">
        <v>2</v>
      </c>
      <c r="B15" s="22">
        <f>C14/(C13+C15)*C15</f>
        <v>6354785.5949648265</v>
      </c>
      <c r="C15" s="31">
        <v>48594032.990000017</v>
      </c>
      <c r="D15" s="22">
        <f>C15+B15</f>
        <v>54948818.584964842</v>
      </c>
      <c r="E15" s="21">
        <v>2015</v>
      </c>
      <c r="F15" s="21"/>
      <c r="G15" s="21"/>
      <c r="H15" s="21">
        <v>500</v>
      </c>
      <c r="I15" s="27"/>
      <c r="J15" s="21"/>
      <c r="K15" s="21" t="s">
        <v>19</v>
      </c>
      <c r="L15" s="22">
        <f>D15/($Q$10*$Q$7+(1-$Q$10)*$Q$18*$Q$15+(1-$Q$10)*(1-$Q$18))</f>
        <v>76101275.219258904</v>
      </c>
      <c r="M15" s="22" t="s">
        <v>49</v>
      </c>
      <c r="P15" s="7" t="s">
        <v>31</v>
      </c>
      <c r="Q15" s="30">
        <f>T28</f>
        <v>0.59299999999999997</v>
      </c>
      <c r="R15">
        <f t="shared" si="1"/>
        <v>33</v>
      </c>
    </row>
    <row r="16" spans="1:21" x14ac:dyDescent="0.25">
      <c r="A16" s="21" t="s">
        <v>0</v>
      </c>
      <c r="B16" s="21"/>
      <c r="C16" s="31">
        <v>213556792</v>
      </c>
      <c r="D16" s="22">
        <f t="shared" ref="D16:D77" si="2">C16+B16</f>
        <v>213556792</v>
      </c>
      <c r="E16" s="21">
        <v>2015</v>
      </c>
      <c r="F16" s="21"/>
      <c r="G16" s="21"/>
      <c r="H16" s="21">
        <v>500</v>
      </c>
      <c r="I16" s="27"/>
      <c r="J16" s="21"/>
      <c r="K16" s="21" t="s">
        <v>19</v>
      </c>
      <c r="L16" s="24">
        <f>D16</f>
        <v>213556792</v>
      </c>
      <c r="M16" s="22" t="s">
        <v>49</v>
      </c>
      <c r="P16" s="8" t="s">
        <v>32</v>
      </c>
      <c r="Q16" s="16"/>
      <c r="R16">
        <f t="shared" si="1"/>
        <v>34</v>
      </c>
    </row>
    <row r="17" spans="1:20" x14ac:dyDescent="0.25">
      <c r="A17" s="21" t="s">
        <v>1</v>
      </c>
      <c r="B17" s="21"/>
      <c r="C17" s="31">
        <v>24069636</v>
      </c>
      <c r="D17" s="22">
        <f t="shared" si="2"/>
        <v>24069636</v>
      </c>
      <c r="E17" s="21">
        <v>2015</v>
      </c>
      <c r="F17" s="21"/>
      <c r="G17" s="21"/>
      <c r="H17" s="21">
        <v>500</v>
      </c>
      <c r="I17" s="27"/>
      <c r="J17" s="21"/>
      <c r="K17" s="21" t="s">
        <v>19</v>
      </c>
      <c r="L17" s="24">
        <f>D17</f>
        <v>24069636</v>
      </c>
      <c r="M17" s="22" t="s">
        <v>49</v>
      </c>
      <c r="P17" s="6" t="s">
        <v>25</v>
      </c>
      <c r="Q17" s="30">
        <v>0.1</v>
      </c>
      <c r="R17">
        <f t="shared" si="1"/>
        <v>35</v>
      </c>
    </row>
    <row r="18" spans="1:20" x14ac:dyDescent="0.25">
      <c r="A18" s="21" t="s">
        <v>8</v>
      </c>
      <c r="B18" s="21"/>
      <c r="C18" s="31">
        <v>18460597.989999998</v>
      </c>
      <c r="D18" s="22">
        <f t="shared" si="2"/>
        <v>18460597.989999998</v>
      </c>
      <c r="E18" s="21">
        <v>2016</v>
      </c>
      <c r="F18" s="21"/>
      <c r="G18" s="21"/>
      <c r="H18" s="21">
        <v>500</v>
      </c>
      <c r="I18" s="27"/>
      <c r="J18" s="21"/>
      <c r="K18" s="21" t="s">
        <v>19</v>
      </c>
      <c r="L18" s="22">
        <f>D18/($Q$11*$Q$7+(1-$Q$11)*$Q$19*$Q$15+(1-$Q$11)*(1-$Q$19))</f>
        <v>28230690.678319257</v>
      </c>
      <c r="M18" s="22" t="s">
        <v>50</v>
      </c>
      <c r="P18" s="6" t="s">
        <v>26</v>
      </c>
      <c r="Q18" s="30">
        <v>0.1</v>
      </c>
      <c r="R18">
        <f t="shared" si="1"/>
        <v>36</v>
      </c>
    </row>
    <row r="19" spans="1:20" x14ac:dyDescent="0.25">
      <c r="A19" s="21" t="s">
        <v>3</v>
      </c>
      <c r="B19" s="21"/>
      <c r="C19" s="31">
        <v>17433665.489999998</v>
      </c>
      <c r="D19" s="22">
        <f t="shared" si="2"/>
        <v>17433665.489999998</v>
      </c>
      <c r="E19" s="21">
        <v>2016</v>
      </c>
      <c r="F19" s="21"/>
      <c r="G19" s="21"/>
      <c r="H19" s="21">
        <v>500</v>
      </c>
      <c r="I19" s="27"/>
      <c r="J19" s="21"/>
      <c r="K19" s="21" t="s">
        <v>19</v>
      </c>
      <c r="L19" s="22">
        <f>D19/($Q$12*$Q$7+(1-$Q$12)*$Q$20*$Q$15+(1-$Q$12)*(1-$Q$20))</f>
        <v>22851868.334269136</v>
      </c>
      <c r="M19" s="22" t="s">
        <v>50</v>
      </c>
      <c r="P19" s="6" t="s">
        <v>27</v>
      </c>
      <c r="Q19" s="30">
        <v>0.1</v>
      </c>
      <c r="R19">
        <f t="shared" si="1"/>
        <v>37</v>
      </c>
    </row>
    <row r="20" spans="1:20" x14ac:dyDescent="0.25">
      <c r="A20" s="21" t="s">
        <v>4</v>
      </c>
      <c r="B20" s="21"/>
      <c r="C20" s="31">
        <v>14231541.149999999</v>
      </c>
      <c r="D20" s="22">
        <f t="shared" si="2"/>
        <v>14231541.149999999</v>
      </c>
      <c r="E20" s="21">
        <v>2016</v>
      </c>
      <c r="F20" s="21"/>
      <c r="G20" s="21"/>
      <c r="H20" s="21">
        <v>500</v>
      </c>
      <c r="I20" s="27"/>
      <c r="J20" s="21"/>
      <c r="K20" s="21" t="s">
        <v>19</v>
      </c>
      <c r="L20" s="22">
        <f>D20/($Q$13*$Q$7+(1-$Q$13)*$Q$21*$Q$15+(1-$Q$13)*(1-$Q$21))</f>
        <v>25196398.333788078</v>
      </c>
      <c r="M20" s="22" t="s">
        <v>50</v>
      </c>
      <c r="P20" s="6" t="s">
        <v>28</v>
      </c>
      <c r="Q20" s="30">
        <v>0.15</v>
      </c>
      <c r="R20">
        <f t="shared" si="1"/>
        <v>38</v>
      </c>
    </row>
    <row r="21" spans="1:20" x14ac:dyDescent="0.25">
      <c r="A21" s="21" t="s">
        <v>39</v>
      </c>
      <c r="B21" s="21"/>
      <c r="C21" s="31">
        <v>3339505.8959999997</v>
      </c>
      <c r="D21" s="22">
        <f t="shared" si="2"/>
        <v>3339505.8959999997</v>
      </c>
      <c r="E21" s="21">
        <v>2016</v>
      </c>
      <c r="F21" s="21"/>
      <c r="G21" s="21"/>
      <c r="H21" s="21">
        <v>500</v>
      </c>
      <c r="I21" s="28"/>
      <c r="J21" s="21"/>
      <c r="K21" s="21" t="s">
        <v>19</v>
      </c>
      <c r="L21" s="24">
        <f>D21</f>
        <v>3339505.8959999997</v>
      </c>
      <c r="M21" s="24" t="s">
        <v>60</v>
      </c>
      <c r="P21" s="6" t="s">
        <v>29</v>
      </c>
      <c r="Q21" s="30">
        <v>0.25</v>
      </c>
      <c r="R21">
        <f t="shared" si="1"/>
        <v>39</v>
      </c>
    </row>
    <row r="22" spans="1:20" x14ac:dyDescent="0.25">
      <c r="A22" s="21" t="s">
        <v>5</v>
      </c>
      <c r="B22" s="21"/>
      <c r="C22" s="31">
        <v>417199.90700000065</v>
      </c>
      <c r="D22" s="22">
        <f t="shared" si="2"/>
        <v>417199.90700000065</v>
      </c>
      <c r="E22" s="21">
        <v>2016</v>
      </c>
      <c r="F22" s="21"/>
      <c r="G22" s="21"/>
      <c r="H22" s="21">
        <v>500</v>
      </c>
      <c r="I22" s="28"/>
      <c r="J22" s="21"/>
      <c r="K22" s="21" t="s">
        <v>19</v>
      </c>
      <c r="L22" s="24">
        <f>D22</f>
        <v>417199.90700000065</v>
      </c>
      <c r="M22" s="24" t="s">
        <v>60</v>
      </c>
      <c r="Q22" s="45"/>
    </row>
    <row r="23" spans="1:20" x14ac:dyDescent="0.25">
      <c r="A23" s="21" t="s">
        <v>6</v>
      </c>
      <c r="B23" s="21"/>
      <c r="C23" s="31"/>
      <c r="D23" s="22">
        <f t="shared" si="2"/>
        <v>0</v>
      </c>
      <c r="E23" s="21">
        <v>2016</v>
      </c>
      <c r="F23" s="21"/>
      <c r="G23" s="21"/>
      <c r="H23" s="21">
        <v>500</v>
      </c>
      <c r="I23" s="23"/>
      <c r="J23" s="21"/>
      <c r="K23" s="21" t="s">
        <v>19</v>
      </c>
      <c r="L23" s="24">
        <f>D23</f>
        <v>0</v>
      </c>
      <c r="M23" s="24"/>
    </row>
    <row r="24" spans="1:20" ht="15.75" thickBot="1" x14ac:dyDescent="0.3">
      <c r="A24" s="21" t="s">
        <v>7</v>
      </c>
      <c r="B24" s="21"/>
      <c r="C24" s="31">
        <v>438307</v>
      </c>
      <c r="D24" s="22">
        <f t="shared" si="2"/>
        <v>438307</v>
      </c>
      <c r="E24" s="21">
        <v>2016</v>
      </c>
      <c r="F24" s="21"/>
      <c r="G24" s="21"/>
      <c r="H24" s="21">
        <v>500</v>
      </c>
      <c r="I24" s="28"/>
      <c r="J24" s="21"/>
      <c r="K24" s="21" t="s">
        <v>19</v>
      </c>
      <c r="L24" s="24">
        <f>D24</f>
        <v>438307</v>
      </c>
      <c r="M24" s="24" t="s">
        <v>41</v>
      </c>
    </row>
    <row r="25" spans="1:20" ht="15.75" thickBot="1" x14ac:dyDescent="0.3">
      <c r="A25" s="21" t="s">
        <v>48</v>
      </c>
      <c r="B25" s="22">
        <f>C26/(C25+C27)*C25</f>
        <v>76609562.186682299</v>
      </c>
      <c r="C25" s="31">
        <v>510895309.97602707</v>
      </c>
      <c r="D25" s="22">
        <f t="shared" si="2"/>
        <v>587504872.16270936</v>
      </c>
      <c r="E25" s="21">
        <v>2016</v>
      </c>
      <c r="F25" s="21"/>
      <c r="G25" s="21"/>
      <c r="H25" s="21">
        <v>500</v>
      </c>
      <c r="I25" s="27"/>
      <c r="J25" s="21"/>
      <c r="K25" s="21" t="s">
        <v>19</v>
      </c>
      <c r="L25" s="22">
        <f>D25/($Q$9*$Q$7+(1-$Q$9)*$Q$17*$Q$15+(1-$Q$9)*(1-$Q$17))</f>
        <v>1007761759.3300352</v>
      </c>
      <c r="M25" s="22" t="s">
        <v>51</v>
      </c>
      <c r="P25" s="32" t="s">
        <v>61</v>
      </c>
      <c r="Q25" s="33" t="s">
        <v>10</v>
      </c>
      <c r="R25" s="52" t="s">
        <v>62</v>
      </c>
      <c r="S25" s="52"/>
      <c r="T25" s="34" t="s">
        <v>12</v>
      </c>
    </row>
    <row r="26" spans="1:20" ht="15.75" thickBot="1" x14ac:dyDescent="0.3">
      <c r="A26" s="25" t="s">
        <v>9</v>
      </c>
      <c r="B26" s="26"/>
      <c r="C26" s="26">
        <v>85130724.269999996</v>
      </c>
      <c r="D26" s="26">
        <f t="shared" si="2"/>
        <v>85130724.269999996</v>
      </c>
      <c r="E26" s="25">
        <v>2016</v>
      </c>
      <c r="F26" s="25"/>
      <c r="G26" s="25"/>
      <c r="H26" s="25">
        <v>500</v>
      </c>
      <c r="I26" s="29"/>
      <c r="J26" s="25"/>
      <c r="K26" s="25" t="s">
        <v>19</v>
      </c>
      <c r="L26" s="25"/>
      <c r="M26" s="25" t="s">
        <v>51</v>
      </c>
      <c r="P26" s="35" t="s">
        <v>63</v>
      </c>
      <c r="Q26" s="53" t="s">
        <v>64</v>
      </c>
      <c r="R26" s="53"/>
      <c r="S26" s="37" t="s">
        <v>65</v>
      </c>
      <c r="T26" s="38">
        <v>50063.628852785354</v>
      </c>
    </row>
    <row r="27" spans="1:20" ht="15.75" thickBot="1" x14ac:dyDescent="0.3">
      <c r="A27" s="21" t="s">
        <v>2</v>
      </c>
      <c r="B27" s="22">
        <f>C26/(C25+C27)*C27</f>
        <v>8521162.0833176896</v>
      </c>
      <c r="C27" s="31">
        <v>56826088.280000016</v>
      </c>
      <c r="D27" s="22">
        <f t="shared" si="2"/>
        <v>65347250.363317706</v>
      </c>
      <c r="E27" s="21">
        <v>2016</v>
      </c>
      <c r="F27" s="21"/>
      <c r="G27" s="21"/>
      <c r="H27" s="21">
        <v>500</v>
      </c>
      <c r="I27" s="27"/>
      <c r="J27" s="21"/>
      <c r="K27" s="21" t="s">
        <v>19</v>
      </c>
      <c r="L27" s="22">
        <f>D27/($Q$10*$Q$7+(1-$Q$10)*$Q$18*$Q$15+(1-$Q$10)*(1-$Q$18))</f>
        <v>90502566.074848756</v>
      </c>
      <c r="M27" s="22" t="s">
        <v>51</v>
      </c>
      <c r="P27" s="39"/>
      <c r="Q27" s="53" t="s">
        <v>66</v>
      </c>
      <c r="R27" s="53"/>
      <c r="S27" s="36" t="s">
        <v>65</v>
      </c>
      <c r="T27" s="40">
        <v>16714.985686046701</v>
      </c>
    </row>
    <row r="28" spans="1:20" ht="15.75" thickBot="1" x14ac:dyDescent="0.3">
      <c r="A28" s="21" t="s">
        <v>0</v>
      </c>
      <c r="B28" s="21"/>
      <c r="C28" s="31">
        <v>229127970.75999999</v>
      </c>
      <c r="D28" s="22">
        <f t="shared" si="2"/>
        <v>229127970.75999999</v>
      </c>
      <c r="E28" s="21">
        <v>2016</v>
      </c>
      <c r="F28" s="21"/>
      <c r="G28" s="21"/>
      <c r="H28" s="21">
        <v>500</v>
      </c>
      <c r="I28" s="27"/>
      <c r="J28" s="21"/>
      <c r="K28" s="21" t="s">
        <v>19</v>
      </c>
      <c r="L28" s="24">
        <f>D28</f>
        <v>229127970.75999999</v>
      </c>
      <c r="M28" s="22" t="s">
        <v>51</v>
      </c>
      <c r="P28" s="41"/>
      <c r="Q28" s="53" t="s">
        <v>31</v>
      </c>
      <c r="R28" s="53"/>
      <c r="S28" s="42"/>
      <c r="T28" s="46">
        <f>[1]CLR!$F$26</f>
        <v>0.59299999999999997</v>
      </c>
    </row>
    <row r="29" spans="1:20" ht="15.75" thickBot="1" x14ac:dyDescent="0.3">
      <c r="A29" s="21" t="s">
        <v>1</v>
      </c>
      <c r="B29" s="21"/>
      <c r="C29" s="31">
        <v>26047026.760000009</v>
      </c>
      <c r="D29" s="22">
        <f t="shared" si="2"/>
        <v>26047026.760000009</v>
      </c>
      <c r="E29" s="21">
        <v>2016</v>
      </c>
      <c r="F29" s="21"/>
      <c r="G29" s="21"/>
      <c r="H29" s="21">
        <v>500</v>
      </c>
      <c r="I29" s="27"/>
      <c r="J29" s="21"/>
      <c r="K29" s="21" t="s">
        <v>19</v>
      </c>
      <c r="L29" s="24">
        <f>D29</f>
        <v>26047026.760000009</v>
      </c>
      <c r="M29" s="22" t="s">
        <v>51</v>
      </c>
      <c r="P29" s="43" t="s">
        <v>67</v>
      </c>
      <c r="Q29" s="53" t="s">
        <v>64</v>
      </c>
      <c r="R29" s="53"/>
      <c r="S29" s="36" t="s">
        <v>68</v>
      </c>
      <c r="T29" s="40">
        <v>16218.9</v>
      </c>
    </row>
    <row r="30" spans="1:20" ht="15.75" thickBot="1" x14ac:dyDescent="0.3">
      <c r="A30" s="21" t="s">
        <v>8</v>
      </c>
      <c r="B30" s="21"/>
      <c r="C30" s="31">
        <v>27984979</v>
      </c>
      <c r="D30" s="22">
        <f t="shared" si="2"/>
        <v>27984979</v>
      </c>
      <c r="E30" s="21">
        <v>2015</v>
      </c>
      <c r="F30" s="21"/>
      <c r="G30" s="21"/>
      <c r="H30" s="21">
        <v>501</v>
      </c>
      <c r="I30" s="22"/>
      <c r="J30" s="21"/>
      <c r="K30" s="21" t="s">
        <v>20</v>
      </c>
      <c r="L30" s="22">
        <f>D30/($Q$11*$Q$7+(1-$Q$11)*$Q$19*$Q$15+(1-$Q$11)*(1-$Q$19))</f>
        <v>42795758.090621866</v>
      </c>
      <c r="M30" s="22" t="s">
        <v>54</v>
      </c>
      <c r="N30">
        <f>[2]Datos!B6</f>
        <v>27984979</v>
      </c>
      <c r="P30" s="41"/>
      <c r="Q30" s="53" t="s">
        <v>66</v>
      </c>
      <c r="R30" s="53"/>
      <c r="S30" s="37" t="s">
        <v>68</v>
      </c>
      <c r="T30" s="38">
        <v>10014.9</v>
      </c>
    </row>
    <row r="31" spans="1:20" ht="15.75" thickBot="1" x14ac:dyDescent="0.3">
      <c r="A31" s="21" t="s">
        <v>3</v>
      </c>
      <c r="B31" s="21"/>
      <c r="C31" s="31">
        <v>9850613</v>
      </c>
      <c r="D31" s="22">
        <f t="shared" si="2"/>
        <v>9850613</v>
      </c>
      <c r="E31" s="21">
        <v>2015</v>
      </c>
      <c r="F31" s="21"/>
      <c r="G31" s="21"/>
      <c r="H31" s="21">
        <v>501</v>
      </c>
      <c r="I31" s="22"/>
      <c r="J31" s="21"/>
      <c r="K31" s="21" t="s">
        <v>20</v>
      </c>
      <c r="L31" s="22">
        <f>D31/($Q$12*$Q$7+(1-$Q$12)*$Q$20*$Q$15+(1-$Q$12)*(1-$Q$20))</f>
        <v>12912081.593911547</v>
      </c>
      <c r="M31" s="22" t="s">
        <v>54</v>
      </c>
      <c r="N31">
        <f>[2]Datos!B7</f>
        <v>9850613</v>
      </c>
      <c r="P31" s="50" t="s">
        <v>69</v>
      </c>
      <c r="Q31" s="51"/>
      <c r="R31" s="51"/>
      <c r="S31" s="51"/>
      <c r="T31" s="47">
        <f>T28*(T27/T26)/(T30/T29)</f>
        <v>0.32063664466362535</v>
      </c>
    </row>
    <row r="32" spans="1:20" x14ac:dyDescent="0.25">
      <c r="A32" s="21" t="s">
        <v>4</v>
      </c>
      <c r="B32" s="21"/>
      <c r="C32" s="31">
        <v>15550265</v>
      </c>
      <c r="D32" s="22">
        <f t="shared" si="2"/>
        <v>15550265</v>
      </c>
      <c r="E32" s="21">
        <v>2015</v>
      </c>
      <c r="F32" s="21"/>
      <c r="G32" s="21"/>
      <c r="H32" s="21">
        <v>501</v>
      </c>
      <c r="I32" s="22"/>
      <c r="J32" s="21"/>
      <c r="K32" s="21" t="s">
        <v>20</v>
      </c>
      <c r="L32" s="22">
        <f>D32/($Q$13*$Q$7+(1-$Q$13)*$Q$21*$Q$15+(1-$Q$13)*(1-$Q$21))</f>
        <v>27531148.384162396</v>
      </c>
      <c r="M32" s="22" t="s">
        <v>54</v>
      </c>
      <c r="N32">
        <f>[2]Datos!B8</f>
        <v>15550265</v>
      </c>
    </row>
    <row r="33" spans="1:20" x14ac:dyDescent="0.25">
      <c r="A33" s="21" t="s">
        <v>39</v>
      </c>
      <c r="B33" s="21"/>
      <c r="C33" s="31">
        <v>4074298.858</v>
      </c>
      <c r="D33" s="22">
        <f t="shared" si="2"/>
        <v>4074298.858</v>
      </c>
      <c r="E33" s="21">
        <v>2015</v>
      </c>
      <c r="F33" s="21"/>
      <c r="G33" s="21"/>
      <c r="H33" s="21">
        <v>501</v>
      </c>
      <c r="I33" s="28"/>
      <c r="J33" s="21"/>
      <c r="K33" s="21" t="s">
        <v>20</v>
      </c>
      <c r="L33" s="24">
        <f>D33</f>
        <v>4074298.858</v>
      </c>
      <c r="M33" s="24" t="s">
        <v>42</v>
      </c>
      <c r="N33">
        <f>[2]Datos!B9</f>
        <v>18987462</v>
      </c>
      <c r="T33" s="48">
        <f>T31-Q7</f>
        <v>0</v>
      </c>
    </row>
    <row r="34" spans="1:20" x14ac:dyDescent="0.25">
      <c r="A34" s="21" t="s">
        <v>5</v>
      </c>
      <c r="B34" s="21"/>
      <c r="C34" s="31">
        <v>566369.04374061525</v>
      </c>
      <c r="D34" s="22">
        <f t="shared" si="2"/>
        <v>566369.04374061525</v>
      </c>
      <c r="E34" s="21">
        <v>2015</v>
      </c>
      <c r="F34" s="21"/>
      <c r="G34" s="21"/>
      <c r="H34" s="21">
        <v>501</v>
      </c>
      <c r="I34" s="23"/>
      <c r="J34" s="21"/>
      <c r="K34" s="21" t="s">
        <v>20</v>
      </c>
      <c r="L34" s="24">
        <f>D34</f>
        <v>566369.04374061525</v>
      </c>
      <c r="M34" s="24" t="s">
        <v>42</v>
      </c>
      <c r="N34">
        <f>[2]Datos!B10</f>
        <v>4074298.858</v>
      </c>
    </row>
    <row r="35" spans="1:20" x14ac:dyDescent="0.25">
      <c r="A35" s="21" t="s">
        <v>6</v>
      </c>
      <c r="B35" s="21"/>
      <c r="C35" s="31">
        <v>778.55</v>
      </c>
      <c r="D35" s="22">
        <f t="shared" si="2"/>
        <v>778.55</v>
      </c>
      <c r="E35" s="21">
        <v>2015</v>
      </c>
      <c r="F35" s="21"/>
      <c r="G35" s="21"/>
      <c r="H35" s="21">
        <v>501</v>
      </c>
      <c r="I35" s="23"/>
      <c r="J35" s="21"/>
      <c r="K35" s="21" t="s">
        <v>20</v>
      </c>
      <c r="L35" s="24">
        <f>D35</f>
        <v>778.55</v>
      </c>
      <c r="M35" s="24"/>
      <c r="N35">
        <f>[2]Datos!B11</f>
        <v>566369.04374061525</v>
      </c>
    </row>
    <row r="36" spans="1:20" x14ac:dyDescent="0.25">
      <c r="A36" s="21" t="s">
        <v>7</v>
      </c>
      <c r="B36" s="21"/>
      <c r="C36" s="31">
        <v>442997.41666666669</v>
      </c>
      <c r="D36" s="22">
        <f t="shared" si="2"/>
        <v>442997.41666666669</v>
      </c>
      <c r="E36" s="21">
        <v>2015</v>
      </c>
      <c r="F36" s="21"/>
      <c r="G36" s="21"/>
      <c r="H36" s="21">
        <v>501</v>
      </c>
      <c r="I36" s="28"/>
      <c r="J36" s="21"/>
      <c r="K36" s="21" t="s">
        <v>20</v>
      </c>
      <c r="L36" s="24">
        <f>D36</f>
        <v>442997.41666666669</v>
      </c>
      <c r="M36" s="24" t="s">
        <v>41</v>
      </c>
      <c r="N36">
        <f>[2]Datos!B12</f>
        <v>778.55</v>
      </c>
    </row>
    <row r="37" spans="1:20" x14ac:dyDescent="0.25">
      <c r="A37" s="21" t="s">
        <v>48</v>
      </c>
      <c r="B37" s="21"/>
      <c r="C37" s="31">
        <v>669686009.5300374</v>
      </c>
      <c r="D37" s="22">
        <f t="shared" si="2"/>
        <v>669686009.5300374</v>
      </c>
      <c r="E37" s="21">
        <v>2015</v>
      </c>
      <c r="F37" s="21"/>
      <c r="G37" s="21"/>
      <c r="H37" s="21">
        <v>501</v>
      </c>
      <c r="I37" s="27"/>
      <c r="J37" s="21"/>
      <c r="K37" s="21" t="s">
        <v>20</v>
      </c>
      <c r="L37" s="22">
        <f>D37/($Q$9*$Q$7+(1-$Q$9)*$Q$17*$Q$15+(1-$Q$9)*(1-$Q$17))</f>
        <v>1148729113.817106</v>
      </c>
      <c r="M37" s="22" t="s">
        <v>52</v>
      </c>
      <c r="N37">
        <f>[2]Datos!B13</f>
        <v>442997.41666666669</v>
      </c>
    </row>
    <row r="38" spans="1:20" x14ac:dyDescent="0.25">
      <c r="A38" s="25" t="s">
        <v>9</v>
      </c>
      <c r="B38" s="26"/>
      <c r="C38" s="26">
        <v>77308898.513999999</v>
      </c>
      <c r="D38" s="26">
        <f t="shared" si="2"/>
        <v>77308898.513999999</v>
      </c>
      <c r="E38" s="25">
        <v>2015</v>
      </c>
      <c r="F38" s="25"/>
      <c r="G38" s="25"/>
      <c r="H38" s="25">
        <v>501</v>
      </c>
      <c r="I38" s="29"/>
      <c r="J38" s="25"/>
      <c r="K38" s="25" t="s">
        <v>20</v>
      </c>
      <c r="L38" s="25"/>
      <c r="M38" s="25" t="s">
        <v>52</v>
      </c>
      <c r="N38">
        <f>[2]Datos!B14</f>
        <v>669686009.5300374</v>
      </c>
    </row>
    <row r="39" spans="1:20" x14ac:dyDescent="0.25">
      <c r="A39" s="21" t="s">
        <v>2</v>
      </c>
      <c r="B39" s="21"/>
      <c r="C39" s="31">
        <v>53996845.599999994</v>
      </c>
      <c r="D39" s="22">
        <f t="shared" si="2"/>
        <v>53996845.599999994</v>
      </c>
      <c r="E39" s="21">
        <v>2015</v>
      </c>
      <c r="F39" s="21"/>
      <c r="G39" s="21"/>
      <c r="H39" s="21">
        <v>501</v>
      </c>
      <c r="I39" s="27"/>
      <c r="J39" s="21"/>
      <c r="K39" s="21" t="s">
        <v>20</v>
      </c>
      <c r="L39" s="22">
        <f>D39/($Q$10*$Q$7+(1-$Q$10)*$Q$18*$Q$15+(1-$Q$10)*(1-$Q$18))</f>
        <v>74782841.811667278</v>
      </c>
      <c r="M39" s="22" t="s">
        <v>52</v>
      </c>
      <c r="N39">
        <f>[2]Datos!B15</f>
        <v>77308898.513999999</v>
      </c>
    </row>
    <row r="40" spans="1:20" x14ac:dyDescent="0.25">
      <c r="A40" s="21" t="s">
        <v>0</v>
      </c>
      <c r="B40" s="21"/>
      <c r="C40" s="31">
        <v>355160335.18840593</v>
      </c>
      <c r="D40" s="22">
        <f t="shared" si="2"/>
        <v>355160335.18840593</v>
      </c>
      <c r="E40" s="21">
        <v>2015</v>
      </c>
      <c r="F40" s="21"/>
      <c r="G40" s="21"/>
      <c r="H40" s="21">
        <v>501</v>
      </c>
      <c r="I40" s="27"/>
      <c r="J40" s="21"/>
      <c r="K40" s="21" t="s">
        <v>20</v>
      </c>
      <c r="L40" s="24">
        <f>D40</f>
        <v>355160335.18840593</v>
      </c>
      <c r="M40" s="22" t="s">
        <v>52</v>
      </c>
      <c r="N40">
        <f>[2]Datos!B16</f>
        <v>53996845.599999994</v>
      </c>
    </row>
    <row r="41" spans="1:20" x14ac:dyDescent="0.25">
      <c r="A41" s="21" t="s">
        <v>1</v>
      </c>
      <c r="B41" s="21"/>
      <c r="C41" s="31">
        <v>20371855</v>
      </c>
      <c r="D41" s="22">
        <f t="shared" si="2"/>
        <v>20371855</v>
      </c>
      <c r="E41" s="21">
        <v>2015</v>
      </c>
      <c r="F41" s="21"/>
      <c r="G41" s="21"/>
      <c r="H41" s="21">
        <v>501</v>
      </c>
      <c r="I41" s="27"/>
      <c r="J41" s="21"/>
      <c r="K41" s="21" t="s">
        <v>20</v>
      </c>
      <c r="L41" s="24">
        <f>D41</f>
        <v>20371855</v>
      </c>
      <c r="M41" s="22" t="s">
        <v>52</v>
      </c>
      <c r="N41">
        <f>[2]Datos!B17</f>
        <v>355160335.18840593</v>
      </c>
    </row>
    <row r="42" spans="1:20" x14ac:dyDescent="0.25">
      <c r="A42" s="21" t="s">
        <v>8</v>
      </c>
      <c r="B42" s="21"/>
      <c r="C42" s="31">
        <v>32595522</v>
      </c>
      <c r="D42" s="22">
        <f t="shared" si="2"/>
        <v>32595522</v>
      </c>
      <c r="E42" s="21">
        <v>2016</v>
      </c>
      <c r="F42" s="21"/>
      <c r="G42" s="21"/>
      <c r="H42" s="21">
        <v>501</v>
      </c>
      <c r="I42" s="22"/>
      <c r="J42" s="21"/>
      <c r="K42" s="21" t="s">
        <v>20</v>
      </c>
      <c r="L42" s="22">
        <f>D42/($Q$11*$Q$7+(1-$Q$11)*$Q$19*$Q$15+(1-$Q$11)*(1-$Q$19))</f>
        <v>49846386.31851548</v>
      </c>
      <c r="M42" s="22" t="s">
        <v>55</v>
      </c>
      <c r="N42">
        <f>[2]Datos!B18</f>
        <v>20407856</v>
      </c>
    </row>
    <row r="43" spans="1:20" x14ac:dyDescent="0.25">
      <c r="A43" s="21" t="s">
        <v>3</v>
      </c>
      <c r="B43" s="21"/>
      <c r="C43" s="31">
        <v>9797174</v>
      </c>
      <c r="D43" s="22">
        <f t="shared" si="2"/>
        <v>9797174</v>
      </c>
      <c r="E43" s="21">
        <v>2016</v>
      </c>
      <c r="F43" s="21"/>
      <c r="G43" s="21"/>
      <c r="H43" s="21">
        <v>501</v>
      </c>
      <c r="I43" s="22"/>
      <c r="J43" s="21"/>
      <c r="K43" s="21" t="s">
        <v>20</v>
      </c>
      <c r="L43" s="22">
        <f>D43/($Q$12*$Q$7+(1-$Q$12)*$Q$20*$Q$15+(1-$Q$12)*(1-$Q$20))</f>
        <v>12842034.305656791</v>
      </c>
      <c r="M43" s="22" t="s">
        <v>55</v>
      </c>
      <c r="N43">
        <f>[2]Datos!B19</f>
        <v>32595522</v>
      </c>
    </row>
    <row r="44" spans="1:20" x14ac:dyDescent="0.25">
      <c r="A44" s="21" t="s">
        <v>4</v>
      </c>
      <c r="B44" s="21"/>
      <c r="C44" s="31">
        <v>12978197</v>
      </c>
      <c r="D44" s="22">
        <f t="shared" si="2"/>
        <v>12978197</v>
      </c>
      <c r="E44" s="21">
        <v>2016</v>
      </c>
      <c r="F44" s="21"/>
      <c r="G44" s="21"/>
      <c r="H44" s="21">
        <v>501</v>
      </c>
      <c r="I44" s="22"/>
      <c r="J44" s="21"/>
      <c r="K44" s="21" t="s">
        <v>20</v>
      </c>
      <c r="L44" s="22">
        <f>D44/($Q$13*$Q$7+(1-$Q$13)*$Q$21*$Q$15+(1-$Q$13)*(1-$Q$21))</f>
        <v>22977400.537282884</v>
      </c>
      <c r="M44" s="22" t="s">
        <v>55</v>
      </c>
      <c r="N44">
        <f>[2]Datos!B20</f>
        <v>9797174</v>
      </c>
    </row>
    <row r="45" spans="1:20" x14ac:dyDescent="0.25">
      <c r="A45" s="21" t="s">
        <v>39</v>
      </c>
      <c r="B45" s="21"/>
      <c r="C45" s="31">
        <v>4179965.3569999998</v>
      </c>
      <c r="D45" s="22">
        <f t="shared" si="2"/>
        <v>4179965.3569999998</v>
      </c>
      <c r="E45" s="21">
        <v>2016</v>
      </c>
      <c r="F45" s="21"/>
      <c r="G45" s="21"/>
      <c r="H45" s="21">
        <v>501</v>
      </c>
      <c r="I45" s="28"/>
      <c r="J45" s="21"/>
      <c r="K45" s="21" t="s">
        <v>20</v>
      </c>
      <c r="L45" s="24">
        <f>D45</f>
        <v>4179965.3569999998</v>
      </c>
      <c r="M45" s="24" t="s">
        <v>43</v>
      </c>
      <c r="N45">
        <f>[2]Datos!B21</f>
        <v>12978197</v>
      </c>
    </row>
    <row r="46" spans="1:20" x14ac:dyDescent="0.25">
      <c r="A46" s="21" t="s">
        <v>5</v>
      </c>
      <c r="B46" s="21"/>
      <c r="C46" s="31">
        <v>589719.23394237086</v>
      </c>
      <c r="D46" s="22">
        <f t="shared" si="2"/>
        <v>589719.23394237086</v>
      </c>
      <c r="E46" s="21">
        <v>2016</v>
      </c>
      <c r="F46" s="21"/>
      <c r="G46" s="21"/>
      <c r="H46" s="21">
        <v>501</v>
      </c>
      <c r="I46" s="23"/>
      <c r="J46" s="21"/>
      <c r="K46" s="21" t="s">
        <v>20</v>
      </c>
      <c r="L46" s="24">
        <f>D46</f>
        <v>589719.23394237086</v>
      </c>
      <c r="M46" s="24" t="s">
        <v>43</v>
      </c>
      <c r="N46">
        <f>[2]Datos!B22</f>
        <v>23298308</v>
      </c>
    </row>
    <row r="47" spans="1:20" x14ac:dyDescent="0.25">
      <c r="A47" s="21" t="s">
        <v>6</v>
      </c>
      <c r="B47" s="21"/>
      <c r="C47" s="31">
        <v>798.31</v>
      </c>
      <c r="D47" s="22">
        <f t="shared" si="2"/>
        <v>798.31</v>
      </c>
      <c r="E47" s="21">
        <v>2016</v>
      </c>
      <c r="F47" s="21"/>
      <c r="G47" s="21"/>
      <c r="H47" s="21">
        <v>501</v>
      </c>
      <c r="I47" s="23"/>
      <c r="J47" s="21"/>
      <c r="K47" s="21" t="s">
        <v>20</v>
      </c>
      <c r="L47" s="24">
        <f>D47</f>
        <v>798.31</v>
      </c>
      <c r="M47" s="24"/>
      <c r="N47">
        <f>[2]Datos!B23</f>
        <v>4179965.3569999998</v>
      </c>
    </row>
    <row r="48" spans="1:20" x14ac:dyDescent="0.25">
      <c r="A48" s="21" t="s">
        <v>7</v>
      </c>
      <c r="B48" s="21"/>
      <c r="C48" s="31">
        <v>460821.91666666669</v>
      </c>
      <c r="D48" s="22">
        <f t="shared" si="2"/>
        <v>460821.91666666669</v>
      </c>
      <c r="E48" s="21">
        <v>2016</v>
      </c>
      <c r="F48" s="21"/>
      <c r="G48" s="21"/>
      <c r="H48" s="21">
        <v>501</v>
      </c>
      <c r="I48" s="28"/>
      <c r="J48" s="21"/>
      <c r="K48" s="21" t="s">
        <v>20</v>
      </c>
      <c r="L48" s="24">
        <f>D48</f>
        <v>460821.91666666669</v>
      </c>
      <c r="M48" s="24" t="s">
        <v>41</v>
      </c>
      <c r="N48">
        <f>[2]Datos!B24</f>
        <v>589719.23394237086</v>
      </c>
    </row>
    <row r="49" spans="1:14" x14ac:dyDescent="0.25">
      <c r="A49" s="21" t="s">
        <v>48</v>
      </c>
      <c r="B49" s="22">
        <f>C50/(C49+C51)*C49</f>
        <v>79348522.993218422</v>
      </c>
      <c r="C49" s="31">
        <v>727220982.5300374</v>
      </c>
      <c r="D49" s="22">
        <f t="shared" si="2"/>
        <v>806569505.52325583</v>
      </c>
      <c r="E49" s="21">
        <v>2016</v>
      </c>
      <c r="F49" s="21"/>
      <c r="G49" s="21"/>
      <c r="H49" s="21">
        <v>501</v>
      </c>
      <c r="I49" s="27"/>
      <c r="J49" s="21"/>
      <c r="K49" s="21" t="s">
        <v>20</v>
      </c>
      <c r="L49" s="22">
        <f>D49/($Q$9*$Q$7+(1-$Q$9)*$Q$17*$Q$15+(1-$Q$9)*(1-$Q$17))</f>
        <v>1383528788.3075798</v>
      </c>
      <c r="M49" s="22" t="s">
        <v>53</v>
      </c>
      <c r="N49">
        <f>[2]Datos!B25</f>
        <v>798.31</v>
      </c>
    </row>
    <row r="50" spans="1:14" x14ac:dyDescent="0.25">
      <c r="A50" s="25" t="s">
        <v>9</v>
      </c>
      <c r="B50" s="26"/>
      <c r="C50" s="26">
        <v>85677622.513999999</v>
      </c>
      <c r="D50" s="26">
        <f t="shared" si="2"/>
        <v>85677622.513999999</v>
      </c>
      <c r="E50" s="25">
        <v>2016</v>
      </c>
      <c r="F50" s="25"/>
      <c r="G50" s="25"/>
      <c r="H50" s="25">
        <v>501</v>
      </c>
      <c r="I50" s="29"/>
      <c r="J50" s="25"/>
      <c r="K50" s="25" t="s">
        <v>20</v>
      </c>
      <c r="L50" s="25"/>
      <c r="M50" s="25" t="s">
        <v>53</v>
      </c>
      <c r="N50">
        <f>[2]Datos!B26</f>
        <v>460821.91666666669</v>
      </c>
    </row>
    <row r="51" spans="1:14" x14ac:dyDescent="0.25">
      <c r="A51" s="21" t="s">
        <v>2</v>
      </c>
      <c r="B51" s="22">
        <f>C50/(C49+C51)*C51</f>
        <v>6329099.5207815729</v>
      </c>
      <c r="C51" s="31">
        <v>58005540.599999994</v>
      </c>
      <c r="D51" s="22">
        <f t="shared" si="2"/>
        <v>64334640.120781571</v>
      </c>
      <c r="E51" s="21">
        <v>2016</v>
      </c>
      <c r="F51" s="21"/>
      <c r="G51" s="21"/>
      <c r="H51" s="21">
        <v>501</v>
      </c>
      <c r="I51" s="27"/>
      <c r="J51" s="21"/>
      <c r="K51" s="21" t="s">
        <v>20</v>
      </c>
      <c r="L51" s="22">
        <f>D51/($Q$10*$Q$7+(1-$Q$10)*$Q$18*$Q$15+(1-$Q$10)*(1-$Q$18))</f>
        <v>89100153.197892591</v>
      </c>
      <c r="M51" s="22" t="s">
        <v>53</v>
      </c>
      <c r="N51">
        <f>[2]Datos!B27</f>
        <v>727220982.5300374</v>
      </c>
    </row>
    <row r="52" spans="1:14" x14ac:dyDescent="0.25">
      <c r="A52" s="21" t="s">
        <v>0</v>
      </c>
      <c r="B52" s="21"/>
      <c r="C52" s="31">
        <v>379315014.18840593</v>
      </c>
      <c r="D52" s="22">
        <f t="shared" si="2"/>
        <v>379315014.18840593</v>
      </c>
      <c r="E52" s="21">
        <v>2016</v>
      </c>
      <c r="F52" s="21"/>
      <c r="G52" s="21"/>
      <c r="H52" s="21">
        <v>501</v>
      </c>
      <c r="I52" s="27"/>
      <c r="J52" s="21"/>
      <c r="K52" s="21" t="s">
        <v>20</v>
      </c>
      <c r="L52" s="24">
        <f>D52</f>
        <v>379315014.18840593</v>
      </c>
      <c r="M52" s="22" t="s">
        <v>53</v>
      </c>
      <c r="N52">
        <f>[2]Datos!B28</f>
        <v>85677622.513999999</v>
      </c>
    </row>
    <row r="53" spans="1:14" x14ac:dyDescent="0.25">
      <c r="A53" s="21" t="s">
        <v>1</v>
      </c>
      <c r="B53" s="21"/>
      <c r="C53" s="31">
        <v>21747419</v>
      </c>
      <c r="D53" s="22">
        <f t="shared" si="2"/>
        <v>21747419</v>
      </c>
      <c r="E53" s="21">
        <v>2016</v>
      </c>
      <c r="F53" s="21"/>
      <c r="G53" s="21"/>
      <c r="H53" s="21">
        <v>501</v>
      </c>
      <c r="I53" s="27"/>
      <c r="J53" s="21"/>
      <c r="K53" s="21" t="s">
        <v>20</v>
      </c>
      <c r="L53" s="24">
        <f>D53</f>
        <v>21747419</v>
      </c>
      <c r="M53" s="22" t="s">
        <v>53</v>
      </c>
      <c r="N53">
        <f>[2]Datos!B29</f>
        <v>58005540.599999994</v>
      </c>
    </row>
    <row r="54" spans="1:14" x14ac:dyDescent="0.25">
      <c r="A54" s="21" t="s">
        <v>8</v>
      </c>
      <c r="B54" s="21"/>
      <c r="C54" s="31">
        <v>7525372</v>
      </c>
      <c r="D54" s="22">
        <f t="shared" si="2"/>
        <v>7525372</v>
      </c>
      <c r="E54" s="21">
        <v>2015</v>
      </c>
      <c r="F54" s="21"/>
      <c r="G54" s="21"/>
      <c r="H54" s="21">
        <v>502</v>
      </c>
      <c r="I54" s="22"/>
      <c r="J54" s="21"/>
      <c r="K54" s="21" t="s">
        <v>21</v>
      </c>
      <c r="L54" s="22">
        <f>D54/($Q$11*$Q$7+(1-$Q$11)*$Q$19*$Q$15+(1-$Q$11)*(1-$Q$19))</f>
        <v>11508102.244920006</v>
      </c>
      <c r="M54" s="22" t="s">
        <v>58</v>
      </c>
      <c r="N54">
        <f>[2]Datos!B30</f>
        <v>379315014.18840593</v>
      </c>
    </row>
    <row r="55" spans="1:14" x14ac:dyDescent="0.25">
      <c r="A55" s="21" t="s">
        <v>3</v>
      </c>
      <c r="B55" s="21"/>
      <c r="C55" s="31">
        <v>1313801</v>
      </c>
      <c r="D55" s="22">
        <f t="shared" si="2"/>
        <v>1313801</v>
      </c>
      <c r="E55" s="21">
        <v>2015</v>
      </c>
      <c r="F55" s="21"/>
      <c r="G55" s="21"/>
      <c r="H55" s="21">
        <v>502</v>
      </c>
      <c r="I55" s="22"/>
      <c r="J55" s="21"/>
      <c r="K55" s="21" t="s">
        <v>21</v>
      </c>
      <c r="L55" s="22">
        <f>D55/($Q$12*$Q$7+(1-$Q$12)*$Q$20*$Q$15+(1-$Q$12)*(1-$Q$20))</f>
        <v>1722116.7566082012</v>
      </c>
      <c r="M55" s="22" t="s">
        <v>58</v>
      </c>
      <c r="N55">
        <f>[2]Datos!B31</f>
        <v>21747419</v>
      </c>
    </row>
    <row r="56" spans="1:14" x14ac:dyDescent="0.25">
      <c r="A56" s="21" t="s">
        <v>4</v>
      </c>
      <c r="B56" s="21"/>
      <c r="C56" s="31">
        <v>3960308</v>
      </c>
      <c r="D56" s="22">
        <f t="shared" si="2"/>
        <v>3960308</v>
      </c>
      <c r="E56" s="21">
        <v>2015</v>
      </c>
      <c r="F56" s="21"/>
      <c r="G56" s="21"/>
      <c r="H56" s="21">
        <v>502</v>
      </c>
      <c r="I56" s="22"/>
      <c r="J56" s="21"/>
      <c r="K56" s="21" t="s">
        <v>21</v>
      </c>
      <c r="L56" s="22">
        <f>D56/($Q$13*$Q$7+(1-$Q$13)*$Q$21*$Q$15+(1-$Q$13)*(1-$Q$21))</f>
        <v>7011573.5773625337</v>
      </c>
      <c r="M56" s="22" t="s">
        <v>58</v>
      </c>
      <c r="N56">
        <f>[2]Datos!B32</f>
        <v>7525372</v>
      </c>
    </row>
    <row r="57" spans="1:14" x14ac:dyDescent="0.25">
      <c r="A57" s="21" t="s">
        <v>39</v>
      </c>
      <c r="B57" s="21"/>
      <c r="C57" s="31">
        <v>734136.277</v>
      </c>
      <c r="D57" s="22">
        <f t="shared" si="2"/>
        <v>734136.277</v>
      </c>
      <c r="E57" s="21">
        <v>2015</v>
      </c>
      <c r="F57" s="21"/>
      <c r="G57" s="21"/>
      <c r="H57" s="21">
        <v>502</v>
      </c>
      <c r="I57" s="28"/>
      <c r="J57" s="21"/>
      <c r="K57" s="21" t="s">
        <v>21</v>
      </c>
      <c r="L57" s="24">
        <f>D57</f>
        <v>734136.277</v>
      </c>
      <c r="M57" s="24" t="s">
        <v>44</v>
      </c>
      <c r="N57">
        <f>[2]Datos!B33</f>
        <v>1313801</v>
      </c>
    </row>
    <row r="58" spans="1:14" x14ac:dyDescent="0.25">
      <c r="A58" s="21" t="s">
        <v>5</v>
      </c>
      <c r="B58" s="21"/>
      <c r="C58" s="31">
        <v>107942.70261510496</v>
      </c>
      <c r="D58" s="22">
        <f t="shared" si="2"/>
        <v>107942.70261510496</v>
      </c>
      <c r="E58" s="21">
        <v>2015</v>
      </c>
      <c r="F58" s="21"/>
      <c r="G58" s="21"/>
      <c r="H58" s="21">
        <v>502</v>
      </c>
      <c r="I58" s="23"/>
      <c r="J58" s="21"/>
      <c r="K58" s="21" t="s">
        <v>21</v>
      </c>
      <c r="L58" s="24">
        <f>D58</f>
        <v>107942.70261510496</v>
      </c>
      <c r="M58" s="24" t="s">
        <v>44</v>
      </c>
      <c r="N58">
        <f>[2]Datos!B34</f>
        <v>3960308</v>
      </c>
    </row>
    <row r="59" spans="1:14" x14ac:dyDescent="0.25">
      <c r="A59" s="21" t="s">
        <v>6</v>
      </c>
      <c r="B59" s="21"/>
      <c r="C59" s="31">
        <v>144.02000000000001</v>
      </c>
      <c r="D59" s="22">
        <f t="shared" si="2"/>
        <v>144.02000000000001</v>
      </c>
      <c r="E59" s="21">
        <v>2015</v>
      </c>
      <c r="F59" s="21"/>
      <c r="G59" s="21"/>
      <c r="H59" s="21">
        <v>502</v>
      </c>
      <c r="I59" s="23"/>
      <c r="J59" s="21"/>
      <c r="K59" s="21" t="s">
        <v>21</v>
      </c>
      <c r="L59" s="24">
        <f>D59</f>
        <v>144.02000000000001</v>
      </c>
      <c r="M59" s="24"/>
      <c r="N59">
        <f>[2]Datos!B35</f>
        <v>3960308</v>
      </c>
    </row>
    <row r="60" spans="1:14" x14ac:dyDescent="0.25">
      <c r="A60" s="21" t="s">
        <v>7</v>
      </c>
      <c r="B60" s="21"/>
      <c r="C60" s="31">
        <v>128504.66666666667</v>
      </c>
      <c r="D60" s="22">
        <f t="shared" si="2"/>
        <v>128504.66666666667</v>
      </c>
      <c r="E60" s="21">
        <v>2015</v>
      </c>
      <c r="F60" s="21"/>
      <c r="G60" s="21"/>
      <c r="H60" s="21">
        <v>502</v>
      </c>
      <c r="I60" s="28"/>
      <c r="J60" s="21"/>
      <c r="K60" s="21" t="s">
        <v>21</v>
      </c>
      <c r="L60" s="24">
        <f>D60</f>
        <v>128504.66666666667</v>
      </c>
      <c r="M60" s="24" t="s">
        <v>41</v>
      </c>
      <c r="N60">
        <f>[2]Datos!B36</f>
        <v>734136.277</v>
      </c>
    </row>
    <row r="61" spans="1:14" x14ac:dyDescent="0.25">
      <c r="A61" s="21" t="s">
        <v>48</v>
      </c>
      <c r="B61" s="22">
        <f>C62/(C61+C63)*C61</f>
        <v>9380240.6748291645</v>
      </c>
      <c r="C61" s="31">
        <v>145072130.73999995</v>
      </c>
      <c r="D61" s="22">
        <f t="shared" si="2"/>
        <v>154452371.41482911</v>
      </c>
      <c r="E61" s="21">
        <v>2015</v>
      </c>
      <c r="F61" s="21"/>
      <c r="G61" s="21"/>
      <c r="H61" s="21">
        <v>502</v>
      </c>
      <c r="I61" s="27"/>
      <c r="J61" s="21"/>
      <c r="K61" s="21" t="s">
        <v>21</v>
      </c>
      <c r="L61" s="22">
        <f>D61/($Q$9*$Q$7+(1-$Q$9)*$Q$17*$Q$15+(1-$Q$9)*(1-$Q$17))</f>
        <v>264936004.66107565</v>
      </c>
      <c r="M61" s="22" t="s">
        <v>56</v>
      </c>
      <c r="N61">
        <f>[2]Datos!B37</f>
        <v>107942.70261510496</v>
      </c>
    </row>
    <row r="62" spans="1:14" x14ac:dyDescent="0.25">
      <c r="A62" s="25" t="s">
        <v>9</v>
      </c>
      <c r="B62" s="26"/>
      <c r="C62" s="26">
        <v>9990868.9200000018</v>
      </c>
      <c r="D62" s="26">
        <f t="shared" si="2"/>
        <v>9990868.9200000018</v>
      </c>
      <c r="E62" s="25">
        <v>2015</v>
      </c>
      <c r="F62" s="25"/>
      <c r="G62" s="25"/>
      <c r="H62" s="25">
        <v>502</v>
      </c>
      <c r="I62" s="29"/>
      <c r="J62" s="25"/>
      <c r="K62" s="25" t="s">
        <v>21</v>
      </c>
      <c r="L62" s="25"/>
      <c r="M62" s="25" t="s">
        <v>56</v>
      </c>
      <c r="N62">
        <f>[2]Datos!B38</f>
        <v>144.02000000000001</v>
      </c>
    </row>
    <row r="63" spans="1:14" x14ac:dyDescent="0.25">
      <c r="A63" s="21" t="s">
        <v>2</v>
      </c>
      <c r="B63" s="22">
        <f>C62/(C61+C63)*C63</f>
        <v>610628.24517083808</v>
      </c>
      <c r="C63" s="31">
        <v>9443802.5299999993</v>
      </c>
      <c r="D63" s="22">
        <f t="shared" si="2"/>
        <v>10054430.775170837</v>
      </c>
      <c r="E63" s="21">
        <v>2015</v>
      </c>
      <c r="F63" s="21"/>
      <c r="G63" s="21"/>
      <c r="H63" s="21">
        <v>502</v>
      </c>
      <c r="I63" s="27"/>
      <c r="J63" s="21"/>
      <c r="K63" s="21" t="s">
        <v>21</v>
      </c>
      <c r="L63" s="22">
        <f>D63/($Q$10*$Q$7+(1-$Q$10)*$Q$18*$Q$15+(1-$Q$10)*(1-$Q$18))</f>
        <v>13924867.236429086</v>
      </c>
      <c r="M63" s="22" t="s">
        <v>56</v>
      </c>
      <c r="N63">
        <f>[2]Datos!B39</f>
        <v>128504.66666666667</v>
      </c>
    </row>
    <row r="64" spans="1:14" x14ac:dyDescent="0.25">
      <c r="A64" s="21" t="s">
        <v>0</v>
      </c>
      <c r="B64" s="21"/>
      <c r="C64" s="31">
        <v>78448791.900915682</v>
      </c>
      <c r="D64" s="22">
        <f t="shared" si="2"/>
        <v>78448791.900915682</v>
      </c>
      <c r="E64" s="21">
        <v>2015</v>
      </c>
      <c r="F64" s="21"/>
      <c r="G64" s="21"/>
      <c r="H64" s="21">
        <v>502</v>
      </c>
      <c r="I64" s="27"/>
      <c r="J64" s="21"/>
      <c r="K64" s="21" t="s">
        <v>21</v>
      </c>
      <c r="L64" s="24">
        <f>D64</f>
        <v>78448791.900915682</v>
      </c>
      <c r="M64" s="22" t="s">
        <v>56</v>
      </c>
      <c r="N64">
        <f>[2]Datos!B40</f>
        <v>145072130.73999995</v>
      </c>
    </row>
    <row r="65" spans="1:14" x14ac:dyDescent="0.25">
      <c r="A65" s="21" t="s">
        <v>1</v>
      </c>
      <c r="B65" s="21"/>
      <c r="C65" s="31">
        <v>4314692</v>
      </c>
      <c r="D65" s="22">
        <f t="shared" si="2"/>
        <v>4314692</v>
      </c>
      <c r="E65" s="21">
        <v>2015</v>
      </c>
      <c r="F65" s="21"/>
      <c r="G65" s="21"/>
      <c r="H65" s="21">
        <v>502</v>
      </c>
      <c r="I65" s="27"/>
      <c r="J65" s="21"/>
      <c r="K65" s="21" t="s">
        <v>21</v>
      </c>
      <c r="L65" s="24">
        <f>D65</f>
        <v>4314692</v>
      </c>
      <c r="M65" s="22" t="s">
        <v>56</v>
      </c>
      <c r="N65">
        <f>[2]Datos!B41</f>
        <v>9990868.9200000018</v>
      </c>
    </row>
    <row r="66" spans="1:14" x14ac:dyDescent="0.25">
      <c r="A66" s="21" t="s">
        <v>8</v>
      </c>
      <c r="B66" s="21"/>
      <c r="C66" s="31">
        <v>6634943</v>
      </c>
      <c r="D66" s="22">
        <f t="shared" si="2"/>
        <v>6634943</v>
      </c>
      <c r="E66" s="21">
        <v>2016</v>
      </c>
      <c r="F66" s="21"/>
      <c r="G66" s="21"/>
      <c r="H66" s="21">
        <v>502</v>
      </c>
      <c r="I66" s="22"/>
      <c r="J66" s="21"/>
      <c r="K66" s="21" t="s">
        <v>21</v>
      </c>
      <c r="L66" s="22">
        <f>D66/($Q$11*$Q$7+(1-$Q$11)*$Q$19*$Q$15+(1-$Q$11)*(1-$Q$19))</f>
        <v>10146422.32081235</v>
      </c>
      <c r="M66" s="22" t="s">
        <v>59</v>
      </c>
      <c r="N66">
        <f>[2]Datos!B42</f>
        <v>9443802.5299999993</v>
      </c>
    </row>
    <row r="67" spans="1:14" x14ac:dyDescent="0.25">
      <c r="A67" s="21" t="s">
        <v>3</v>
      </c>
      <c r="B67" s="21"/>
      <c r="C67" s="31">
        <v>1722507</v>
      </c>
      <c r="D67" s="22">
        <f t="shared" si="2"/>
        <v>1722507</v>
      </c>
      <c r="E67" s="21">
        <v>2016</v>
      </c>
      <c r="F67" s="21"/>
      <c r="G67" s="21"/>
      <c r="H67" s="21">
        <v>502</v>
      </c>
      <c r="I67" s="22"/>
      <c r="J67" s="21"/>
      <c r="K67" s="21" t="s">
        <v>21</v>
      </c>
      <c r="L67" s="22">
        <f>D67/($Q$12*$Q$7+(1-$Q$12)*$Q$20*$Q$15+(1-$Q$12)*(1-$Q$20))</f>
        <v>2257844.3524361169</v>
      </c>
      <c r="M67" s="22" t="s">
        <v>59</v>
      </c>
      <c r="N67">
        <f>[2]Datos!B43</f>
        <v>78448791.900915682</v>
      </c>
    </row>
    <row r="68" spans="1:14" x14ac:dyDescent="0.25">
      <c r="A68" s="21" t="s">
        <v>4</v>
      </c>
      <c r="B68" s="21"/>
      <c r="C68" s="31">
        <v>3887858</v>
      </c>
      <c r="D68" s="22">
        <f t="shared" si="2"/>
        <v>3887858</v>
      </c>
      <c r="E68" s="21">
        <v>2016</v>
      </c>
      <c r="F68" s="21"/>
      <c r="G68" s="21"/>
      <c r="H68" s="21">
        <v>502</v>
      </c>
      <c r="I68" s="22"/>
      <c r="J68" s="21"/>
      <c r="K68" s="21" t="s">
        <v>21</v>
      </c>
      <c r="L68" s="22">
        <f>D68/($Q$13*$Q$7+(1-$Q$13)*$Q$21*$Q$15+(1-$Q$13)*(1-$Q$21))</f>
        <v>6883303.6282373862</v>
      </c>
      <c r="M68" s="22" t="s">
        <v>59</v>
      </c>
      <c r="N68">
        <f>[2]Datos!B44</f>
        <v>4314692</v>
      </c>
    </row>
    <row r="69" spans="1:14" x14ac:dyDescent="0.25">
      <c r="A69" s="21" t="s">
        <v>39</v>
      </c>
      <c r="B69" s="21"/>
      <c r="C69" s="31">
        <v>798748.38199999998</v>
      </c>
      <c r="D69" s="22">
        <f t="shared" si="2"/>
        <v>798748.38199999998</v>
      </c>
      <c r="E69" s="21">
        <v>2016</v>
      </c>
      <c r="F69" s="21"/>
      <c r="G69" s="21"/>
      <c r="H69" s="21">
        <v>502</v>
      </c>
      <c r="I69" s="28"/>
      <c r="J69" s="21"/>
      <c r="K69" s="21" t="s">
        <v>21</v>
      </c>
      <c r="L69" s="24">
        <f>D69</f>
        <v>798748.38199999998</v>
      </c>
      <c r="M69" s="24" t="s">
        <v>45</v>
      </c>
      <c r="N69">
        <f>[2]Datos!B45</f>
        <v>6634943</v>
      </c>
    </row>
    <row r="70" spans="1:14" x14ac:dyDescent="0.25">
      <c r="A70" s="21" t="s">
        <v>5</v>
      </c>
      <c r="B70" s="21"/>
      <c r="C70" s="31">
        <v>103511.23988314951</v>
      </c>
      <c r="D70" s="22">
        <f t="shared" si="2"/>
        <v>103511.23988314951</v>
      </c>
      <c r="E70" s="21">
        <v>2016</v>
      </c>
      <c r="F70" s="21"/>
      <c r="G70" s="21"/>
      <c r="H70" s="21">
        <v>502</v>
      </c>
      <c r="I70" s="23"/>
      <c r="J70" s="21"/>
      <c r="K70" s="21" t="s">
        <v>21</v>
      </c>
      <c r="L70" s="24">
        <f>D70</f>
        <v>103511.23988314951</v>
      </c>
      <c r="M70" s="24" t="s">
        <v>45</v>
      </c>
      <c r="N70">
        <f>[2]Datos!B46</f>
        <v>1722507</v>
      </c>
    </row>
    <row r="71" spans="1:14" x14ac:dyDescent="0.25">
      <c r="A71" s="21" t="s">
        <v>6</v>
      </c>
      <c r="B71" s="21"/>
      <c r="C71" s="31">
        <v>147.07</v>
      </c>
      <c r="D71" s="22">
        <f t="shared" si="2"/>
        <v>147.07</v>
      </c>
      <c r="E71" s="21">
        <v>2016</v>
      </c>
      <c r="F71" s="21"/>
      <c r="G71" s="21"/>
      <c r="H71" s="21">
        <v>502</v>
      </c>
      <c r="I71" s="23"/>
      <c r="J71" s="21"/>
      <c r="K71" s="21" t="s">
        <v>21</v>
      </c>
      <c r="L71" s="24">
        <f>D71</f>
        <v>147.07</v>
      </c>
      <c r="M71" s="24"/>
      <c r="N71">
        <f>[2]Datos!B47</f>
        <v>3887858</v>
      </c>
    </row>
    <row r="72" spans="1:14" x14ac:dyDescent="0.25">
      <c r="A72" s="21" t="s">
        <v>7</v>
      </c>
      <c r="B72" s="21"/>
      <c r="C72" s="31">
        <v>145058.66666666666</v>
      </c>
      <c r="D72" s="22">
        <f t="shared" si="2"/>
        <v>145058.66666666666</v>
      </c>
      <c r="E72" s="21">
        <v>2016</v>
      </c>
      <c r="F72" s="21"/>
      <c r="G72" s="21"/>
      <c r="H72" s="21">
        <v>502</v>
      </c>
      <c r="I72" s="28"/>
      <c r="J72" s="21"/>
      <c r="K72" s="21" t="s">
        <v>21</v>
      </c>
      <c r="L72" s="24">
        <f>D72</f>
        <v>145058.66666666666</v>
      </c>
      <c r="M72" s="24" t="s">
        <v>41</v>
      </c>
      <c r="N72">
        <f>[2]Datos!B48</f>
        <v>3887858</v>
      </c>
    </row>
    <row r="73" spans="1:14" x14ac:dyDescent="0.25">
      <c r="A73" s="21" t="s">
        <v>48</v>
      </c>
      <c r="B73" s="22">
        <f>C74/(C73+C75)*C73</f>
        <v>10651988.545942133</v>
      </c>
      <c r="C73" s="31">
        <v>168034056.31</v>
      </c>
      <c r="D73" s="22">
        <f t="shared" si="2"/>
        <v>178686044.85594213</v>
      </c>
      <c r="E73" s="21">
        <v>2016</v>
      </c>
      <c r="F73" s="21"/>
      <c r="G73" s="21"/>
      <c r="H73" s="21">
        <v>502</v>
      </c>
      <c r="I73" s="27"/>
      <c r="J73" s="21"/>
      <c r="K73" s="21" t="s">
        <v>21</v>
      </c>
      <c r="L73" s="22">
        <f>D73/($Q$9*$Q$7+(1-$Q$9)*$Q$17*$Q$15+(1-$Q$9)*(1-$Q$17))</f>
        <v>306504629.09161824</v>
      </c>
      <c r="M73" s="22" t="s">
        <v>57</v>
      </c>
      <c r="N73">
        <f>[2]Datos!B49</f>
        <v>798748.38199999998</v>
      </c>
    </row>
    <row r="74" spans="1:14" x14ac:dyDescent="0.25">
      <c r="A74" s="25" t="s">
        <v>9</v>
      </c>
      <c r="B74" s="26"/>
      <c r="C74" s="26">
        <v>11301706</v>
      </c>
      <c r="D74" s="26">
        <f t="shared" si="2"/>
        <v>11301706</v>
      </c>
      <c r="E74" s="25">
        <v>2016</v>
      </c>
      <c r="F74" s="25"/>
      <c r="G74" s="25"/>
      <c r="H74" s="25">
        <v>502</v>
      </c>
      <c r="I74" s="29"/>
      <c r="J74" s="25"/>
      <c r="K74" s="25" t="s">
        <v>21</v>
      </c>
      <c r="L74" s="25"/>
      <c r="M74" s="25" t="s">
        <v>57</v>
      </c>
      <c r="N74">
        <f>[2]Datos!B50</f>
        <v>103511.23988314951</v>
      </c>
    </row>
    <row r="75" spans="1:14" x14ac:dyDescent="0.25">
      <c r="A75" s="21" t="s">
        <v>2</v>
      </c>
      <c r="B75" s="22">
        <f>C74/(C73+C75)*C75</f>
        <v>649717.45405786659</v>
      </c>
      <c r="C75" s="31">
        <v>10249228</v>
      </c>
      <c r="D75" s="22">
        <f t="shared" si="2"/>
        <v>10898945.454057867</v>
      </c>
      <c r="E75" s="21">
        <v>2016</v>
      </c>
      <c r="F75" s="21"/>
      <c r="G75" s="21"/>
      <c r="H75" s="21">
        <v>502</v>
      </c>
      <c r="I75" s="27"/>
      <c r="J75" s="21"/>
      <c r="K75" s="21" t="s">
        <v>21</v>
      </c>
      <c r="L75" s="22">
        <f>D75/($Q$10*$Q$7+(1-$Q$10)*$Q$18*$Q$15+(1-$Q$10)*(1-$Q$18))</f>
        <v>15094476.44113492</v>
      </c>
      <c r="M75" s="22" t="s">
        <v>57</v>
      </c>
      <c r="N75">
        <f>[2]Datos!B51</f>
        <v>147.07</v>
      </c>
    </row>
    <row r="76" spans="1:14" x14ac:dyDescent="0.25">
      <c r="A76" s="21" t="s">
        <v>0</v>
      </c>
      <c r="B76" s="21"/>
      <c r="C76" s="31">
        <v>82926069</v>
      </c>
      <c r="D76" s="22">
        <f t="shared" si="2"/>
        <v>82926069</v>
      </c>
      <c r="E76" s="21">
        <v>2016</v>
      </c>
      <c r="F76" s="21"/>
      <c r="G76" s="21"/>
      <c r="H76" s="21">
        <v>502</v>
      </c>
      <c r="I76" s="27"/>
      <c r="J76" s="21"/>
      <c r="K76" s="21" t="s">
        <v>21</v>
      </c>
      <c r="L76" s="24">
        <f>D76</f>
        <v>82926069</v>
      </c>
      <c r="M76" s="24" t="s">
        <v>57</v>
      </c>
      <c r="N76">
        <f>[2]Datos!B52</f>
        <v>145058.66666666666</v>
      </c>
    </row>
    <row r="77" spans="1:14" x14ac:dyDescent="0.25">
      <c r="A77" s="21" t="s">
        <v>1</v>
      </c>
      <c r="B77" s="21"/>
      <c r="C77" s="31">
        <v>4583548</v>
      </c>
      <c r="D77" s="22">
        <f t="shared" si="2"/>
        <v>4583548</v>
      </c>
      <c r="E77" s="21">
        <v>2016</v>
      </c>
      <c r="F77" s="21"/>
      <c r="G77" s="21"/>
      <c r="H77" s="21">
        <v>502</v>
      </c>
      <c r="I77" s="27"/>
      <c r="J77" s="21"/>
      <c r="K77" s="21" t="s">
        <v>21</v>
      </c>
      <c r="L77" s="24">
        <f>D77</f>
        <v>4583548</v>
      </c>
      <c r="M77" s="24" t="s">
        <v>57</v>
      </c>
      <c r="N77">
        <f>[2]Datos!B53</f>
        <v>168034056.31</v>
      </c>
    </row>
  </sheetData>
  <autoFilter ref="A5:J77"/>
  <mergeCells count="7">
    <mergeCell ref="P31:S31"/>
    <mergeCell ref="R25:S25"/>
    <mergeCell ref="Q26:R26"/>
    <mergeCell ref="Q27:R27"/>
    <mergeCell ref="Q28:R28"/>
    <mergeCell ref="Q29:R29"/>
    <mergeCell ref="Q30:R3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D25" sqref="D25"/>
    </sheetView>
  </sheetViews>
  <sheetFormatPr baseColWidth="10" defaultRowHeight="15" x14ac:dyDescent="0.25"/>
  <cols>
    <col min="1" max="1" width="32.140625" bestFit="1" customWidth="1"/>
    <col min="2" max="2" width="9.42578125" bestFit="1" customWidth="1"/>
    <col min="3" max="3" width="12" bestFit="1" customWidth="1"/>
    <col min="4" max="4" width="10.42578125" bestFit="1" customWidth="1"/>
    <col min="5" max="5" width="11.140625" bestFit="1" customWidth="1"/>
    <col min="6" max="6" width="9.5703125" bestFit="1" customWidth="1"/>
    <col min="7" max="7" width="12.42578125" bestFit="1" customWidth="1"/>
    <col min="8" max="8" width="53.140625" bestFit="1" customWidth="1"/>
    <col min="9" max="9" width="3.42578125" bestFit="1" customWidth="1"/>
  </cols>
  <sheetData>
    <row r="1" spans="1:9" x14ac:dyDescent="0.25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</row>
    <row r="2" spans="1:9" x14ac:dyDescent="0.25">
      <c r="A2" t="s">
        <v>8</v>
      </c>
      <c r="C2">
        <f>Datos!L6</f>
        <v>25988067.418421552</v>
      </c>
      <c r="D2">
        <f>Datos!E6</f>
        <v>2015</v>
      </c>
      <c r="G2">
        <f>Datos!H6</f>
        <v>500</v>
      </c>
      <c r="H2" t="str">
        <f>Datos!M6</f>
        <v>Estado de Resultado y Anexos 2015 ME.xlsx</v>
      </c>
    </row>
    <row r="3" spans="1:9" x14ac:dyDescent="0.25">
      <c r="A3" t="s">
        <v>3</v>
      </c>
      <c r="C3">
        <f>Datos!L7</f>
        <v>25422556.900056981</v>
      </c>
      <c r="D3">
        <f>Datos!E7</f>
        <v>2015</v>
      </c>
      <c r="G3">
        <f>Datos!H7</f>
        <v>500</v>
      </c>
      <c r="H3" t="str">
        <f>Datos!M7</f>
        <v>Estado de Resultado y Anexos 2015 ME.xlsx</v>
      </c>
    </row>
    <row r="4" spans="1:9" x14ac:dyDescent="0.25">
      <c r="A4" t="s">
        <v>4</v>
      </c>
      <c r="C4">
        <f>Datos!L8</f>
        <v>27953237.072790828</v>
      </c>
      <c r="D4">
        <f>Datos!E8</f>
        <v>2015</v>
      </c>
      <c r="G4">
        <f>Datos!H8</f>
        <v>500</v>
      </c>
      <c r="H4" t="str">
        <f>Datos!M8</f>
        <v>Estado de Resultado y Anexos 2015 ME.xlsx</v>
      </c>
    </row>
    <row r="5" spans="1:9" x14ac:dyDescent="0.25">
      <c r="A5" t="s">
        <v>70</v>
      </c>
      <c r="C5">
        <f>Datos!L9</f>
        <v>3209040.0000000005</v>
      </c>
      <c r="D5">
        <f>Datos!E9</f>
        <v>2015</v>
      </c>
      <c r="G5">
        <f>Datos!H9</f>
        <v>500</v>
      </c>
      <c r="H5" t="str">
        <f>Datos!M9</f>
        <v>1.4. Balance de energía  y 1.5 Evolucion de perdidas de energia.xlsx</v>
      </c>
    </row>
    <row r="6" spans="1:9" x14ac:dyDescent="0.25">
      <c r="A6" t="s">
        <v>5</v>
      </c>
      <c r="C6">
        <f>Datos!L10</f>
        <v>390033.9199999994</v>
      </c>
      <c r="D6">
        <f>Datos!E10</f>
        <v>2015</v>
      </c>
      <c r="G6">
        <f>Datos!H10</f>
        <v>500</v>
      </c>
      <c r="H6" t="str">
        <f>Datos!M10</f>
        <v>1.4. Balance de energía  y 1.5 Evolucion de perdidas de energia.xlsx</v>
      </c>
    </row>
    <row r="7" spans="1:9" x14ac:dyDescent="0.25">
      <c r="A7" t="s">
        <v>6</v>
      </c>
      <c r="C7">
        <f>Datos!L11</f>
        <v>0</v>
      </c>
      <c r="D7">
        <f>Datos!E11</f>
        <v>2015</v>
      </c>
      <c r="G7">
        <f>Datos!H11</f>
        <v>500</v>
      </c>
      <c r="H7">
        <f>Datos!M11</f>
        <v>0</v>
      </c>
    </row>
    <row r="8" spans="1:9" x14ac:dyDescent="0.25">
      <c r="A8" t="s">
        <v>7</v>
      </c>
      <c r="C8">
        <f>Datos!L12</f>
        <v>420135</v>
      </c>
      <c r="D8">
        <f>Datos!E12</f>
        <v>2015</v>
      </c>
      <c r="G8">
        <f>Datos!H12</f>
        <v>500</v>
      </c>
      <c r="H8" t="str">
        <f>Datos!M12</f>
        <v>[RESUMEN EMPRESAS.xlsx]</v>
      </c>
    </row>
    <row r="9" spans="1:9" x14ac:dyDescent="0.25">
      <c r="A9" t="s">
        <v>71</v>
      </c>
      <c r="C9">
        <f>Datos!L13</f>
        <v>903005988.37739956</v>
      </c>
      <c r="D9">
        <f>Datos!E13</f>
        <v>2015</v>
      </c>
      <c r="G9">
        <f>Datos!H13</f>
        <v>500</v>
      </c>
      <c r="H9" t="str">
        <f>Datos!M13</f>
        <v>Informe Regulario BS-01 y BS-02 2015 ENSA.xlsx</v>
      </c>
    </row>
    <row r="10" spans="1:9" x14ac:dyDescent="0.25">
      <c r="A10" t="s">
        <v>9</v>
      </c>
      <c r="C10">
        <f>Datos!L14</f>
        <v>0</v>
      </c>
      <c r="D10">
        <f>Datos!E14</f>
        <v>2015</v>
      </c>
      <c r="G10">
        <f>Datos!H14</f>
        <v>500</v>
      </c>
      <c r="H10" t="str">
        <f>Datos!M14</f>
        <v>Informe Regulario BS-01 y BS-02 2015 ENSA.xlsx</v>
      </c>
    </row>
    <row r="11" spans="1:9" x14ac:dyDescent="0.25">
      <c r="A11" t="s">
        <v>2</v>
      </c>
      <c r="C11">
        <f>Datos!L15</f>
        <v>76101275.219258904</v>
      </c>
      <c r="D11">
        <f>Datos!E15</f>
        <v>2015</v>
      </c>
      <c r="G11">
        <f>Datos!H15</f>
        <v>500</v>
      </c>
      <c r="H11" t="str">
        <f>Datos!M15</f>
        <v>Informe Regulario BS-01 y BS-02 2015 ENSA.xlsx</v>
      </c>
    </row>
    <row r="12" spans="1:9" x14ac:dyDescent="0.25">
      <c r="A12" t="s">
        <v>0</v>
      </c>
      <c r="C12">
        <f>Datos!L16</f>
        <v>213556792</v>
      </c>
      <c r="D12">
        <f>Datos!E16</f>
        <v>2015</v>
      </c>
      <c r="G12">
        <f>Datos!H16</f>
        <v>500</v>
      </c>
      <c r="H12" t="str">
        <f>Datos!M16</f>
        <v>Informe Regulario BS-01 y BS-02 2015 ENSA.xlsx</v>
      </c>
    </row>
    <row r="13" spans="1:9" x14ac:dyDescent="0.25">
      <c r="A13" t="s">
        <v>1</v>
      </c>
      <c r="C13">
        <f>Datos!L17</f>
        <v>24069636</v>
      </c>
      <c r="D13">
        <f>Datos!E17</f>
        <v>2015</v>
      </c>
      <c r="G13">
        <f>Datos!H17</f>
        <v>500</v>
      </c>
      <c r="H13" t="str">
        <f>Datos!M17</f>
        <v>Informe Regulario BS-01 y BS-02 2015 ENSA.xlsx</v>
      </c>
    </row>
    <row r="14" spans="1:9" x14ac:dyDescent="0.25">
      <c r="A14" t="s">
        <v>8</v>
      </c>
      <c r="C14">
        <f>Datos!L18</f>
        <v>28230690.678319257</v>
      </c>
      <c r="D14">
        <f>Datos!E18</f>
        <v>2016</v>
      </c>
      <c r="G14">
        <f>Datos!H18</f>
        <v>500</v>
      </c>
      <c r="H14" t="str">
        <f>Datos!M18</f>
        <v>Estado de Resultado y Anexos 2016.xlsx</v>
      </c>
    </row>
    <row r="15" spans="1:9" x14ac:dyDescent="0.25">
      <c r="A15" t="s">
        <v>3</v>
      </c>
      <c r="C15">
        <f>Datos!L19</f>
        <v>22851868.334269136</v>
      </c>
      <c r="D15">
        <f>Datos!E19</f>
        <v>2016</v>
      </c>
      <c r="G15">
        <f>Datos!H19</f>
        <v>500</v>
      </c>
      <c r="H15" t="str">
        <f>Datos!M19</f>
        <v>Estado de Resultado y Anexos 2016.xlsx</v>
      </c>
    </row>
    <row r="16" spans="1:9" x14ac:dyDescent="0.25">
      <c r="A16" t="s">
        <v>4</v>
      </c>
      <c r="C16">
        <f>Datos!L20</f>
        <v>25196398.333788078</v>
      </c>
      <c r="D16">
        <f>Datos!E20</f>
        <v>2016</v>
      </c>
      <c r="G16">
        <f>Datos!H20</f>
        <v>500</v>
      </c>
      <c r="H16" t="str">
        <f>Datos!M20</f>
        <v>Estado de Resultado y Anexos 2016.xlsx</v>
      </c>
    </row>
    <row r="17" spans="1:8" x14ac:dyDescent="0.25">
      <c r="A17" t="s">
        <v>70</v>
      </c>
      <c r="C17">
        <f>Datos!L21</f>
        <v>3339505.8959999997</v>
      </c>
      <c r="D17">
        <f>Datos!E21</f>
        <v>2016</v>
      </c>
      <c r="G17">
        <f>Datos!H21</f>
        <v>500</v>
      </c>
      <c r="H17" t="str">
        <f>Datos!M21</f>
        <v>1.4. Balance de energía  y 1.5 Evolucion de perdidas de energia.xlsx</v>
      </c>
    </row>
    <row r="18" spans="1:8" x14ac:dyDescent="0.25">
      <c r="A18" t="s">
        <v>5</v>
      </c>
      <c r="C18">
        <f>Datos!L22</f>
        <v>417199.90700000065</v>
      </c>
      <c r="D18">
        <f>Datos!E22</f>
        <v>2016</v>
      </c>
      <c r="G18">
        <f>Datos!H22</f>
        <v>500</v>
      </c>
      <c r="H18" t="str">
        <f>Datos!M22</f>
        <v>1.4. Balance de energía  y 1.5 Evolucion de perdidas de energia.xlsx</v>
      </c>
    </row>
    <row r="19" spans="1:8" x14ac:dyDescent="0.25">
      <c r="A19" t="s">
        <v>6</v>
      </c>
      <c r="C19">
        <f>Datos!L23</f>
        <v>0</v>
      </c>
      <c r="D19">
        <f>Datos!E23</f>
        <v>2016</v>
      </c>
      <c r="G19">
        <f>Datos!H23</f>
        <v>500</v>
      </c>
      <c r="H19">
        <f>Datos!M23</f>
        <v>0</v>
      </c>
    </row>
    <row r="20" spans="1:8" x14ac:dyDescent="0.25">
      <c r="A20" t="s">
        <v>7</v>
      </c>
      <c r="C20">
        <f>Datos!L24</f>
        <v>438307</v>
      </c>
      <c r="D20">
        <f>Datos!E24</f>
        <v>2016</v>
      </c>
      <c r="G20">
        <f>Datos!H24</f>
        <v>500</v>
      </c>
      <c r="H20" t="str">
        <f>Datos!M24</f>
        <v>[RESUMEN EMPRESAS.xlsx]</v>
      </c>
    </row>
    <row r="21" spans="1:8" x14ac:dyDescent="0.25">
      <c r="A21" t="s">
        <v>71</v>
      </c>
      <c r="C21">
        <f>Datos!L25</f>
        <v>1007761759.3300352</v>
      </c>
      <c r="D21">
        <f>Datos!E25</f>
        <v>2016</v>
      </c>
      <c r="G21">
        <f>Datos!H25</f>
        <v>500</v>
      </c>
      <c r="H21" t="str">
        <f>Datos!M25</f>
        <v>Balance de Situacion y Anexos 2016.xlsx</v>
      </c>
    </row>
    <row r="22" spans="1:8" x14ac:dyDescent="0.25">
      <c r="A22" t="s">
        <v>9</v>
      </c>
      <c r="C22">
        <f>Datos!L26</f>
        <v>0</v>
      </c>
      <c r="D22">
        <f>Datos!E26</f>
        <v>2016</v>
      </c>
      <c r="G22">
        <f>Datos!H26</f>
        <v>500</v>
      </c>
      <c r="H22" t="str">
        <f>Datos!M26</f>
        <v>Balance de Situacion y Anexos 2016.xlsx</v>
      </c>
    </row>
    <row r="23" spans="1:8" x14ac:dyDescent="0.25">
      <c r="A23" t="s">
        <v>2</v>
      </c>
      <c r="C23">
        <f>Datos!L27</f>
        <v>90502566.074848756</v>
      </c>
      <c r="D23">
        <f>Datos!E27</f>
        <v>2016</v>
      </c>
      <c r="G23">
        <f>Datos!H27</f>
        <v>500</v>
      </c>
      <c r="H23" t="str">
        <f>Datos!M27</f>
        <v>Balance de Situacion y Anexos 2016.xlsx</v>
      </c>
    </row>
    <row r="24" spans="1:8" x14ac:dyDescent="0.25">
      <c r="A24" t="s">
        <v>0</v>
      </c>
      <c r="C24">
        <f>Datos!L28</f>
        <v>229127970.75999999</v>
      </c>
      <c r="D24">
        <f>Datos!E28</f>
        <v>2016</v>
      </c>
      <c r="G24">
        <f>Datos!H28</f>
        <v>500</v>
      </c>
      <c r="H24" t="str">
        <f>Datos!M28</f>
        <v>Balance de Situacion y Anexos 2016.xlsx</v>
      </c>
    </row>
    <row r="25" spans="1:8" x14ac:dyDescent="0.25">
      <c r="A25" t="s">
        <v>1</v>
      </c>
      <c r="C25">
        <f>Datos!L29</f>
        <v>26047026.760000009</v>
      </c>
      <c r="D25">
        <f>Datos!E29</f>
        <v>2016</v>
      </c>
      <c r="G25">
        <f>Datos!H29</f>
        <v>500</v>
      </c>
      <c r="H25" t="str">
        <f>Datos!M29</f>
        <v>Balance de Situacion y Anexos 2016.xlsx</v>
      </c>
    </row>
    <row r="26" spans="1:8" x14ac:dyDescent="0.25">
      <c r="A26" t="s">
        <v>8</v>
      </c>
      <c r="C26">
        <f>Datos!L30</f>
        <v>42795758.090621866</v>
      </c>
      <c r="D26">
        <f>Datos!E30</f>
        <v>2015</v>
      </c>
      <c r="G26">
        <f>Datos!H30</f>
        <v>501</v>
      </c>
      <c r="H26" t="str">
        <f>Datos!M30</f>
        <v>Informe Regulatorio Edemet 2015.pdf</v>
      </c>
    </row>
    <row r="27" spans="1:8" x14ac:dyDescent="0.25">
      <c r="A27" t="s">
        <v>3</v>
      </c>
      <c r="C27">
        <f>Datos!L31</f>
        <v>12912081.593911547</v>
      </c>
      <c r="D27">
        <f>Datos!E31</f>
        <v>2015</v>
      </c>
      <c r="G27">
        <f>Datos!H31</f>
        <v>501</v>
      </c>
      <c r="H27" t="str">
        <f>Datos!M31</f>
        <v>Informe Regulatorio Edemet 2015.pdf</v>
      </c>
    </row>
    <row r="28" spans="1:8" x14ac:dyDescent="0.25">
      <c r="A28" t="s">
        <v>4</v>
      </c>
      <c r="C28">
        <f>Datos!L32</f>
        <v>27531148.384162396</v>
      </c>
      <c r="D28">
        <f>Datos!E32</f>
        <v>2015</v>
      </c>
      <c r="G28">
        <f>Datos!H32</f>
        <v>501</v>
      </c>
      <c r="H28" t="str">
        <f>Datos!M32</f>
        <v>Informe Regulatorio Edemet 2015.pdf</v>
      </c>
    </row>
    <row r="29" spans="1:8" x14ac:dyDescent="0.25">
      <c r="A29" t="s">
        <v>70</v>
      </c>
      <c r="C29">
        <f>Datos!L33</f>
        <v>4074298.858</v>
      </c>
      <c r="D29">
        <f>Datos!E33</f>
        <v>2015</v>
      </c>
      <c r="G29">
        <f>Datos!H33</f>
        <v>501</v>
      </c>
      <c r="H29" t="str">
        <f>Datos!M33</f>
        <v>[E-120 EDEMET_2011.xls]</v>
      </c>
    </row>
    <row r="30" spans="1:8" x14ac:dyDescent="0.25">
      <c r="A30" t="s">
        <v>5</v>
      </c>
      <c r="C30">
        <f>Datos!L34</f>
        <v>566369.04374061525</v>
      </c>
      <c r="D30">
        <f>Datos!E34</f>
        <v>2015</v>
      </c>
      <c r="G30">
        <f>Datos!H34</f>
        <v>501</v>
      </c>
      <c r="H30" t="str">
        <f>Datos!M34</f>
        <v>[E-120 EDEMET_2011.xls]</v>
      </c>
    </row>
    <row r="31" spans="1:8" x14ac:dyDescent="0.25">
      <c r="A31" t="s">
        <v>6</v>
      </c>
      <c r="C31">
        <f>Datos!L35</f>
        <v>778.55</v>
      </c>
      <c r="D31">
        <f>Datos!E35</f>
        <v>2015</v>
      </c>
      <c r="G31">
        <f>Datos!H35</f>
        <v>501</v>
      </c>
      <c r="H31">
        <f>Datos!M35</f>
        <v>0</v>
      </c>
    </row>
    <row r="32" spans="1:8" x14ac:dyDescent="0.25">
      <c r="A32" t="s">
        <v>7</v>
      </c>
      <c r="C32">
        <f>Datos!L36</f>
        <v>442997.41666666669</v>
      </c>
      <c r="D32">
        <f>Datos!E36</f>
        <v>2015</v>
      </c>
      <c r="G32">
        <f>Datos!H36</f>
        <v>501</v>
      </c>
      <c r="H32" t="str">
        <f>Datos!M36</f>
        <v>[RESUMEN EMPRESAS.xlsx]</v>
      </c>
    </row>
    <row r="33" spans="1:8" x14ac:dyDescent="0.25">
      <c r="A33" t="s">
        <v>71</v>
      </c>
      <c r="C33">
        <f>Datos!L37</f>
        <v>1148729113.817106</v>
      </c>
      <c r="D33">
        <f>Datos!E37</f>
        <v>2015</v>
      </c>
      <c r="G33">
        <f>Datos!H37</f>
        <v>501</v>
      </c>
      <c r="H33" t="str">
        <f>Datos!M37</f>
        <v>Informe Regulatorio Balance EDEMET año 2015 Ultimo.xlsx</v>
      </c>
    </row>
    <row r="34" spans="1:8" x14ac:dyDescent="0.25">
      <c r="A34" t="s">
        <v>9</v>
      </c>
      <c r="C34">
        <f>Datos!L38</f>
        <v>0</v>
      </c>
      <c r="D34">
        <f>Datos!E38</f>
        <v>2015</v>
      </c>
      <c r="G34">
        <f>Datos!H38</f>
        <v>501</v>
      </c>
      <c r="H34" t="str">
        <f>Datos!M38</f>
        <v>Informe Regulatorio Balance EDEMET año 2015 Ultimo.xlsx</v>
      </c>
    </row>
    <row r="35" spans="1:8" x14ac:dyDescent="0.25">
      <c r="A35" t="s">
        <v>2</v>
      </c>
      <c r="C35">
        <f>Datos!L39</f>
        <v>74782841.811667278</v>
      </c>
      <c r="D35">
        <f>Datos!E39</f>
        <v>2015</v>
      </c>
      <c r="G35">
        <f>Datos!H39</f>
        <v>501</v>
      </c>
      <c r="H35" t="str">
        <f>Datos!M39</f>
        <v>Informe Regulatorio Balance EDEMET año 2015 Ultimo.xlsx</v>
      </c>
    </row>
    <row r="36" spans="1:8" x14ac:dyDescent="0.25">
      <c r="A36" t="s">
        <v>0</v>
      </c>
      <c r="C36">
        <f>Datos!L40</f>
        <v>355160335.18840593</v>
      </c>
      <c r="D36">
        <f>Datos!E40</f>
        <v>2015</v>
      </c>
      <c r="G36">
        <f>Datos!H40</f>
        <v>501</v>
      </c>
      <c r="H36" t="str">
        <f>Datos!M40</f>
        <v>Informe Regulatorio Balance EDEMET año 2015 Ultimo.xlsx</v>
      </c>
    </row>
    <row r="37" spans="1:8" x14ac:dyDescent="0.25">
      <c r="A37" t="s">
        <v>1</v>
      </c>
      <c r="C37">
        <f>Datos!L41</f>
        <v>20371855</v>
      </c>
      <c r="D37">
        <f>Datos!E41</f>
        <v>2015</v>
      </c>
      <c r="G37">
        <f>Datos!H41</f>
        <v>501</v>
      </c>
      <c r="H37" t="str">
        <f>Datos!M41</f>
        <v>Informe Regulatorio Balance EDEMET año 2015 Ultimo.xlsx</v>
      </c>
    </row>
    <row r="38" spans="1:8" x14ac:dyDescent="0.25">
      <c r="A38" t="s">
        <v>8</v>
      </c>
      <c r="C38">
        <f>Datos!L42</f>
        <v>49846386.31851548</v>
      </c>
      <c r="D38">
        <f>Datos!E42</f>
        <v>2016</v>
      </c>
      <c r="G38">
        <f>Datos!H42</f>
        <v>501</v>
      </c>
      <c r="H38" t="str">
        <f>Datos!M42</f>
        <v>Informe Regulatorio Edemet 2016.pdf</v>
      </c>
    </row>
    <row r="39" spans="1:8" x14ac:dyDescent="0.25">
      <c r="A39" t="s">
        <v>3</v>
      </c>
      <c r="C39">
        <f>Datos!L43</f>
        <v>12842034.305656791</v>
      </c>
      <c r="D39">
        <f>Datos!E43</f>
        <v>2016</v>
      </c>
      <c r="G39">
        <f>Datos!H43</f>
        <v>501</v>
      </c>
      <c r="H39" t="str">
        <f>Datos!M43</f>
        <v>Informe Regulatorio Edemet 2016.pdf</v>
      </c>
    </row>
    <row r="40" spans="1:8" x14ac:dyDescent="0.25">
      <c r="A40" t="s">
        <v>4</v>
      </c>
      <c r="C40">
        <f>Datos!L44</f>
        <v>22977400.537282884</v>
      </c>
      <c r="D40">
        <f>Datos!E44</f>
        <v>2016</v>
      </c>
      <c r="G40">
        <f>Datos!H44</f>
        <v>501</v>
      </c>
      <c r="H40" t="str">
        <f>Datos!M44</f>
        <v>Informe Regulatorio Edemet 2016.pdf</v>
      </c>
    </row>
    <row r="41" spans="1:8" x14ac:dyDescent="0.25">
      <c r="A41" t="s">
        <v>70</v>
      </c>
      <c r="C41">
        <f>Datos!L45</f>
        <v>4179965.3569999998</v>
      </c>
      <c r="D41">
        <f>Datos!E45</f>
        <v>2016</v>
      </c>
      <c r="G41">
        <f>Datos!H45</f>
        <v>501</v>
      </c>
      <c r="H41" t="str">
        <f>Datos!M45</f>
        <v>[E-120 EDEMET_2012 2do Sem.xls]</v>
      </c>
    </row>
    <row r="42" spans="1:8" x14ac:dyDescent="0.25">
      <c r="A42" t="s">
        <v>5</v>
      </c>
      <c r="C42">
        <f>Datos!L46</f>
        <v>589719.23394237086</v>
      </c>
      <c r="D42">
        <f>Datos!E46</f>
        <v>2016</v>
      </c>
      <c r="G42">
        <f>Datos!H46</f>
        <v>501</v>
      </c>
      <c r="H42" t="str">
        <f>Datos!M46</f>
        <v>[E-120 EDEMET_2012 2do Sem.xls]</v>
      </c>
    </row>
    <row r="43" spans="1:8" x14ac:dyDescent="0.25">
      <c r="A43" t="s">
        <v>6</v>
      </c>
      <c r="C43">
        <f>Datos!L47</f>
        <v>798.31</v>
      </c>
      <c r="D43">
        <f>Datos!E47</f>
        <v>2016</v>
      </c>
      <c r="G43">
        <f>Datos!H47</f>
        <v>501</v>
      </c>
      <c r="H43">
        <f>Datos!M47</f>
        <v>0</v>
      </c>
    </row>
    <row r="44" spans="1:8" x14ac:dyDescent="0.25">
      <c r="A44" t="s">
        <v>7</v>
      </c>
      <c r="C44">
        <f>Datos!L48</f>
        <v>460821.91666666669</v>
      </c>
      <c r="D44">
        <f>Datos!E48</f>
        <v>2016</v>
      </c>
      <c r="G44">
        <f>Datos!H48</f>
        <v>501</v>
      </c>
      <c r="H44" t="str">
        <f>Datos!M48</f>
        <v>[RESUMEN EMPRESAS.xlsx]</v>
      </c>
    </row>
    <row r="45" spans="1:8" x14ac:dyDescent="0.25">
      <c r="A45" t="s">
        <v>71</v>
      </c>
      <c r="C45">
        <f>Datos!L49</f>
        <v>1383528788.3075798</v>
      </c>
      <c r="D45">
        <f>Datos!E49</f>
        <v>2016</v>
      </c>
      <c r="G45">
        <f>Datos!H49</f>
        <v>501</v>
      </c>
      <c r="H45" t="str">
        <f>Datos!M49</f>
        <v>Informe Regulatorio Balance EDEMET año 2016 Final.xlsx</v>
      </c>
    </row>
    <row r="46" spans="1:8" x14ac:dyDescent="0.25">
      <c r="A46" t="s">
        <v>9</v>
      </c>
      <c r="C46">
        <f>Datos!L50</f>
        <v>0</v>
      </c>
      <c r="D46">
        <f>Datos!E50</f>
        <v>2016</v>
      </c>
      <c r="G46">
        <f>Datos!H50</f>
        <v>501</v>
      </c>
      <c r="H46" t="str">
        <f>Datos!M50</f>
        <v>Informe Regulatorio Balance EDEMET año 2016 Final.xlsx</v>
      </c>
    </row>
    <row r="47" spans="1:8" x14ac:dyDescent="0.25">
      <c r="A47" t="s">
        <v>2</v>
      </c>
      <c r="C47">
        <f>Datos!L51</f>
        <v>89100153.197892591</v>
      </c>
      <c r="D47">
        <f>Datos!E51</f>
        <v>2016</v>
      </c>
      <c r="G47">
        <f>Datos!H51</f>
        <v>501</v>
      </c>
      <c r="H47" t="str">
        <f>Datos!M51</f>
        <v>Informe Regulatorio Balance EDEMET año 2016 Final.xlsx</v>
      </c>
    </row>
    <row r="48" spans="1:8" x14ac:dyDescent="0.25">
      <c r="A48" t="s">
        <v>0</v>
      </c>
      <c r="C48">
        <f>Datos!L52</f>
        <v>379315014.18840593</v>
      </c>
      <c r="D48">
        <f>Datos!E52</f>
        <v>2016</v>
      </c>
      <c r="G48">
        <f>Datos!H52</f>
        <v>501</v>
      </c>
      <c r="H48" t="str">
        <f>Datos!M52</f>
        <v>Informe Regulatorio Balance EDEMET año 2016 Final.xlsx</v>
      </c>
    </row>
    <row r="49" spans="1:8" x14ac:dyDescent="0.25">
      <c r="A49" t="s">
        <v>1</v>
      </c>
      <c r="C49">
        <f>Datos!L53</f>
        <v>21747419</v>
      </c>
      <c r="D49">
        <f>Datos!E53</f>
        <v>2016</v>
      </c>
      <c r="G49">
        <f>Datos!H53</f>
        <v>501</v>
      </c>
      <c r="H49" t="str">
        <f>Datos!M53</f>
        <v>Informe Regulatorio Balance EDEMET año 2016 Final.xlsx</v>
      </c>
    </row>
    <row r="50" spans="1:8" x14ac:dyDescent="0.25">
      <c r="A50" t="s">
        <v>8</v>
      </c>
      <c r="C50">
        <f>Datos!L54</f>
        <v>11508102.244920006</v>
      </c>
      <c r="D50">
        <f>Datos!E54</f>
        <v>2015</v>
      </c>
      <c r="G50">
        <f>Datos!H54</f>
        <v>502</v>
      </c>
      <c r="H50" t="str">
        <f>Datos!M54</f>
        <v>Informe Regulatorio EDECHI 2015.pdf</v>
      </c>
    </row>
    <row r="51" spans="1:8" x14ac:dyDescent="0.25">
      <c r="A51" t="s">
        <v>3</v>
      </c>
      <c r="C51">
        <f>Datos!L55</f>
        <v>1722116.7566082012</v>
      </c>
      <c r="D51">
        <f>Datos!E55</f>
        <v>2015</v>
      </c>
      <c r="G51">
        <f>Datos!H55</f>
        <v>502</v>
      </c>
      <c r="H51" t="str">
        <f>Datos!M55</f>
        <v>Informe Regulatorio EDECHI 2015.pdf</v>
      </c>
    </row>
    <row r="52" spans="1:8" x14ac:dyDescent="0.25">
      <c r="A52" t="s">
        <v>4</v>
      </c>
      <c r="C52">
        <f>Datos!L56</f>
        <v>7011573.5773625337</v>
      </c>
      <c r="D52">
        <f>Datos!E56</f>
        <v>2015</v>
      </c>
      <c r="G52">
        <f>Datos!H56</f>
        <v>502</v>
      </c>
      <c r="H52" t="str">
        <f>Datos!M56</f>
        <v>Informe Regulatorio EDECHI 2015.pdf</v>
      </c>
    </row>
    <row r="53" spans="1:8" x14ac:dyDescent="0.25">
      <c r="A53" t="s">
        <v>70</v>
      </c>
      <c r="C53">
        <f>Datos!L57</f>
        <v>734136.277</v>
      </c>
      <c r="D53">
        <f>Datos!E57</f>
        <v>2015</v>
      </c>
      <c r="G53">
        <f>Datos!H57</f>
        <v>502</v>
      </c>
      <c r="H53" t="str">
        <f>Datos!M57</f>
        <v>[E-120 EDECHI_2011.xls]</v>
      </c>
    </row>
    <row r="54" spans="1:8" x14ac:dyDescent="0.25">
      <c r="A54" t="s">
        <v>5</v>
      </c>
      <c r="C54">
        <f>Datos!L58</f>
        <v>107942.70261510496</v>
      </c>
      <c r="D54">
        <f>Datos!E58</f>
        <v>2015</v>
      </c>
      <c r="G54">
        <f>Datos!H58</f>
        <v>502</v>
      </c>
      <c r="H54" t="str">
        <f>Datos!M58</f>
        <v>[E-120 EDECHI_2011.xls]</v>
      </c>
    </row>
    <row r="55" spans="1:8" x14ac:dyDescent="0.25">
      <c r="A55" t="s">
        <v>6</v>
      </c>
      <c r="C55">
        <f>Datos!L59</f>
        <v>144.02000000000001</v>
      </c>
      <c r="D55">
        <f>Datos!E59</f>
        <v>2015</v>
      </c>
      <c r="G55">
        <f>Datos!H59</f>
        <v>502</v>
      </c>
      <c r="H55">
        <f>Datos!M59</f>
        <v>0</v>
      </c>
    </row>
    <row r="56" spans="1:8" x14ac:dyDescent="0.25">
      <c r="A56" t="s">
        <v>7</v>
      </c>
      <c r="C56">
        <f>Datos!L60</f>
        <v>128504.66666666667</v>
      </c>
      <c r="D56">
        <f>Datos!E60</f>
        <v>2015</v>
      </c>
      <c r="G56">
        <f>Datos!H60</f>
        <v>502</v>
      </c>
      <c r="H56" t="str">
        <f>Datos!M60</f>
        <v>[RESUMEN EMPRESAS.xlsx]</v>
      </c>
    </row>
    <row r="57" spans="1:8" x14ac:dyDescent="0.25">
      <c r="A57" t="s">
        <v>71</v>
      </c>
      <c r="C57">
        <f>Datos!L61</f>
        <v>264936004.66107565</v>
      </c>
      <c r="D57">
        <f>Datos!E61</f>
        <v>2015</v>
      </c>
      <c r="G57">
        <f>Datos!H61</f>
        <v>502</v>
      </c>
      <c r="H57" t="str">
        <f>Datos!M61</f>
        <v>Informe Regulatorio Balance  EDECHI año 2015.xlsx</v>
      </c>
    </row>
    <row r="58" spans="1:8" x14ac:dyDescent="0.25">
      <c r="A58" t="s">
        <v>9</v>
      </c>
      <c r="C58">
        <f>Datos!L62</f>
        <v>0</v>
      </c>
      <c r="D58">
        <f>Datos!E62</f>
        <v>2015</v>
      </c>
      <c r="G58">
        <f>Datos!H62</f>
        <v>502</v>
      </c>
      <c r="H58" t="str">
        <f>Datos!M62</f>
        <v>Informe Regulatorio Balance  EDECHI año 2015.xlsx</v>
      </c>
    </row>
    <row r="59" spans="1:8" x14ac:dyDescent="0.25">
      <c r="A59" t="s">
        <v>2</v>
      </c>
      <c r="C59">
        <f>Datos!L63</f>
        <v>13924867.236429086</v>
      </c>
      <c r="D59">
        <f>Datos!E63</f>
        <v>2015</v>
      </c>
      <c r="G59">
        <f>Datos!H63</f>
        <v>502</v>
      </c>
      <c r="H59" t="str">
        <f>Datos!M63</f>
        <v>Informe Regulatorio Balance  EDECHI año 2015.xlsx</v>
      </c>
    </row>
    <row r="60" spans="1:8" x14ac:dyDescent="0.25">
      <c r="A60" t="s">
        <v>0</v>
      </c>
      <c r="C60">
        <f>Datos!L64</f>
        <v>78448791.900915682</v>
      </c>
      <c r="D60">
        <f>Datos!E64</f>
        <v>2015</v>
      </c>
      <c r="G60">
        <f>Datos!H64</f>
        <v>502</v>
      </c>
      <c r="H60" t="str">
        <f>Datos!M64</f>
        <v>Informe Regulatorio Balance  EDECHI año 2015.xlsx</v>
      </c>
    </row>
    <row r="61" spans="1:8" x14ac:dyDescent="0.25">
      <c r="A61" t="s">
        <v>1</v>
      </c>
      <c r="C61">
        <f>Datos!L65</f>
        <v>4314692</v>
      </c>
      <c r="D61">
        <f>Datos!E65</f>
        <v>2015</v>
      </c>
      <c r="G61">
        <f>Datos!H65</f>
        <v>502</v>
      </c>
      <c r="H61" t="str">
        <f>Datos!M65</f>
        <v>Informe Regulatorio Balance  EDECHI año 2015.xlsx</v>
      </c>
    </row>
    <row r="62" spans="1:8" x14ac:dyDescent="0.25">
      <c r="A62" t="s">
        <v>8</v>
      </c>
      <c r="C62">
        <f>Datos!L66</f>
        <v>10146422.32081235</v>
      </c>
      <c r="D62">
        <f>Datos!E66</f>
        <v>2016</v>
      </c>
      <c r="G62">
        <f>Datos!H66</f>
        <v>502</v>
      </c>
      <c r="H62" t="str">
        <f>Datos!M66</f>
        <v>Informe Regulatorio EDECHI 2016.pdf</v>
      </c>
    </row>
    <row r="63" spans="1:8" x14ac:dyDescent="0.25">
      <c r="A63" t="s">
        <v>3</v>
      </c>
      <c r="C63">
        <f>Datos!L67</f>
        <v>2257844.3524361169</v>
      </c>
      <c r="D63">
        <f>Datos!E67</f>
        <v>2016</v>
      </c>
      <c r="G63">
        <f>Datos!H67</f>
        <v>502</v>
      </c>
      <c r="H63" t="str">
        <f>Datos!M67</f>
        <v>Informe Regulatorio EDECHI 2016.pdf</v>
      </c>
    </row>
    <row r="64" spans="1:8" x14ac:dyDescent="0.25">
      <c r="A64" t="s">
        <v>4</v>
      </c>
      <c r="C64">
        <f>Datos!L68</f>
        <v>6883303.6282373862</v>
      </c>
      <c r="D64">
        <f>Datos!E68</f>
        <v>2016</v>
      </c>
      <c r="G64">
        <f>Datos!H68</f>
        <v>502</v>
      </c>
      <c r="H64" t="str">
        <f>Datos!M68</f>
        <v>Informe Regulatorio EDECHI 2016.pdf</v>
      </c>
    </row>
    <row r="65" spans="1:8" x14ac:dyDescent="0.25">
      <c r="A65" t="s">
        <v>70</v>
      </c>
      <c r="C65">
        <f>Datos!L69</f>
        <v>798748.38199999998</v>
      </c>
      <c r="D65">
        <f>Datos!E69</f>
        <v>2016</v>
      </c>
      <c r="G65">
        <f>Datos!H69</f>
        <v>502</v>
      </c>
      <c r="H65" t="str">
        <f>Datos!M69</f>
        <v>[E-120 EDECHI_2012 2do Sem.xls]</v>
      </c>
    </row>
    <row r="66" spans="1:8" x14ac:dyDescent="0.25">
      <c r="A66" t="s">
        <v>5</v>
      </c>
      <c r="C66">
        <f>Datos!L70</f>
        <v>103511.23988314951</v>
      </c>
      <c r="D66">
        <f>Datos!E70</f>
        <v>2016</v>
      </c>
      <c r="G66">
        <f>Datos!H70</f>
        <v>502</v>
      </c>
      <c r="H66" t="str">
        <f>Datos!M70</f>
        <v>[E-120 EDECHI_2012 2do Sem.xls]</v>
      </c>
    </row>
    <row r="67" spans="1:8" x14ac:dyDescent="0.25">
      <c r="A67" t="s">
        <v>6</v>
      </c>
      <c r="C67">
        <f>Datos!L71</f>
        <v>147.07</v>
      </c>
      <c r="D67">
        <f>Datos!E71</f>
        <v>2016</v>
      </c>
      <c r="G67">
        <f>Datos!H71</f>
        <v>502</v>
      </c>
      <c r="H67">
        <f>Datos!M71</f>
        <v>0</v>
      </c>
    </row>
    <row r="68" spans="1:8" x14ac:dyDescent="0.25">
      <c r="A68" t="s">
        <v>7</v>
      </c>
      <c r="C68">
        <f>Datos!L72</f>
        <v>145058.66666666666</v>
      </c>
      <c r="D68">
        <f>Datos!E72</f>
        <v>2016</v>
      </c>
      <c r="G68">
        <f>Datos!H72</f>
        <v>502</v>
      </c>
      <c r="H68" t="str">
        <f>Datos!M72</f>
        <v>[RESUMEN EMPRESAS.xlsx]</v>
      </c>
    </row>
    <row r="69" spans="1:8" x14ac:dyDescent="0.25">
      <c r="A69" t="s">
        <v>71</v>
      </c>
      <c r="C69">
        <f>Datos!L73</f>
        <v>306504629.09161824</v>
      </c>
      <c r="D69">
        <f>Datos!E73</f>
        <v>2016</v>
      </c>
      <c r="G69">
        <f>Datos!H73</f>
        <v>502</v>
      </c>
      <c r="H69" t="str">
        <f>Datos!M73</f>
        <v>Informe Regulatorio Balance  EDECHI año 2016 Final.xlsx</v>
      </c>
    </row>
    <row r="70" spans="1:8" x14ac:dyDescent="0.25">
      <c r="A70" t="s">
        <v>9</v>
      </c>
      <c r="C70">
        <f>Datos!L74</f>
        <v>0</v>
      </c>
      <c r="D70">
        <f>Datos!E74</f>
        <v>2016</v>
      </c>
      <c r="G70">
        <f>Datos!H74</f>
        <v>502</v>
      </c>
      <c r="H70" t="str">
        <f>Datos!M74</f>
        <v>Informe Regulatorio Balance  EDECHI año 2016 Final.xlsx</v>
      </c>
    </row>
    <row r="71" spans="1:8" x14ac:dyDescent="0.25">
      <c r="A71" t="s">
        <v>2</v>
      </c>
      <c r="C71">
        <f>Datos!L75</f>
        <v>15094476.44113492</v>
      </c>
      <c r="D71">
        <f>Datos!E75</f>
        <v>2016</v>
      </c>
      <c r="G71">
        <f>Datos!H75</f>
        <v>502</v>
      </c>
      <c r="H71" t="str">
        <f>Datos!M75</f>
        <v>Informe Regulatorio Balance  EDECHI año 2016 Final.xlsx</v>
      </c>
    </row>
    <row r="72" spans="1:8" x14ac:dyDescent="0.25">
      <c r="A72" t="s">
        <v>0</v>
      </c>
      <c r="C72">
        <f>Datos!L76</f>
        <v>82926069</v>
      </c>
      <c r="D72">
        <f>Datos!E76</f>
        <v>2016</v>
      </c>
      <c r="G72">
        <f>Datos!H76</f>
        <v>502</v>
      </c>
      <c r="H72" t="str">
        <f>Datos!M76</f>
        <v>Informe Regulatorio Balance  EDECHI año 2016 Final.xlsx</v>
      </c>
    </row>
    <row r="73" spans="1:8" x14ac:dyDescent="0.25">
      <c r="A73" t="s">
        <v>1</v>
      </c>
      <c r="C73">
        <f>Datos!L77</f>
        <v>4583548</v>
      </c>
      <c r="D73">
        <f>Datos!E77</f>
        <v>2016</v>
      </c>
      <c r="G73">
        <f>Datos!H77</f>
        <v>502</v>
      </c>
      <c r="H73" t="str">
        <f>Datos!M77</f>
        <v>Informe Regulatorio Balance  EDECHI año 2016 Final.xlsx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Salida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Torres</dc:creator>
  <cp:lastModifiedBy>JennyDL</cp:lastModifiedBy>
  <dcterms:created xsi:type="dcterms:W3CDTF">2014-06-09T13:11:41Z</dcterms:created>
  <dcterms:modified xsi:type="dcterms:W3CDTF">2018-01-29T15:12:04Z</dcterms:modified>
</cp:coreProperties>
</file>