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nnyDL\Documents\D\Ente Regulador\Estudio Empresas Comparadoras 2017\Consulta Pública\Datos para publicar\"/>
    </mc:Choice>
  </mc:AlternateContent>
  <bookViews>
    <workbookView xWindow="0" yWindow="0" windowWidth="28800" windowHeight="12045"/>
  </bookViews>
  <sheets>
    <sheet name="DatosAnuales" sheetId="1" r:id="rId1"/>
    <sheet name="DatosParaDEA(sin.cal)" sheetId="4" r:id="rId2"/>
    <sheet name="DatosParaDEA(con.cal)" sheetId="10" r:id="rId3"/>
    <sheet name="ResulDEAcon.cal" sheetId="20" r:id="rId4"/>
    <sheet name="Empresas Comparadoras" sheetId="19" r:id="rId5"/>
  </sheets>
  <externalReferences>
    <externalReference r:id="rId6"/>
    <externalReference r:id="rId7"/>
  </externalReferences>
  <definedNames>
    <definedName name="_xlnm._FilterDatabase" localSheetId="0" hidden="1">DatosAnuales!$A$1:$U$117</definedName>
    <definedName name="_xlnm._FilterDatabase" localSheetId="2" hidden="1">'DatosParaDEA(con.cal)'!$A$3:$O$110</definedName>
    <definedName name="AÑO2016">DatosAnuales!$A$116:$L$227</definedName>
  </definedNames>
  <calcPr calcId="152511"/>
  <fileRecoveryPr autoRecover="0"/>
</workbook>
</file>

<file path=xl/calcChain.xml><?xml version="1.0" encoding="utf-8"?>
<calcChain xmlns="http://schemas.openxmlformats.org/spreadsheetml/2006/main">
  <c r="G62" i="19" l="1"/>
  <c r="I62" i="19" s="1"/>
  <c r="H62" i="19"/>
  <c r="J62" i="19"/>
  <c r="K62" i="19"/>
  <c r="L62" i="19"/>
  <c r="M62" i="19"/>
  <c r="G63" i="19"/>
  <c r="I63" i="19" s="1"/>
  <c r="H63" i="19"/>
  <c r="J63" i="19"/>
  <c r="K63" i="19"/>
  <c r="L63" i="19"/>
  <c r="M63" i="19"/>
  <c r="G64" i="19"/>
  <c r="H64" i="19"/>
  <c r="I64" i="19" s="1"/>
  <c r="J64" i="19"/>
  <c r="K64" i="19" s="1"/>
  <c r="L64" i="19"/>
  <c r="M64" i="19"/>
  <c r="G20" i="19"/>
  <c r="M61" i="19" l="1"/>
  <c r="L61" i="19"/>
  <c r="M60" i="19"/>
  <c r="L60" i="19"/>
  <c r="M59" i="19"/>
  <c r="L59" i="19"/>
  <c r="M58" i="19"/>
  <c r="L58" i="19"/>
  <c r="M57" i="19"/>
  <c r="L57" i="19"/>
  <c r="M56" i="19"/>
  <c r="L56" i="19"/>
  <c r="M55" i="19"/>
  <c r="L55" i="19"/>
  <c r="M54" i="19"/>
  <c r="L54" i="19"/>
  <c r="M53" i="19"/>
  <c r="L53" i="19"/>
  <c r="M52" i="19"/>
  <c r="L52" i="19"/>
  <c r="M51" i="19"/>
  <c r="L51" i="19"/>
  <c r="M50" i="19"/>
  <c r="L50" i="19"/>
  <c r="M49" i="19"/>
  <c r="L49" i="19"/>
  <c r="M48" i="19"/>
  <c r="L48" i="19"/>
  <c r="M47" i="19"/>
  <c r="L47" i="19"/>
  <c r="M46" i="19"/>
  <c r="L46" i="19"/>
  <c r="M45" i="19"/>
  <c r="L45" i="19"/>
  <c r="M44" i="19"/>
  <c r="L44" i="19"/>
  <c r="M43" i="19"/>
  <c r="L43" i="19"/>
  <c r="M42" i="19"/>
  <c r="L42" i="19"/>
  <c r="M41" i="19"/>
  <c r="L41" i="19"/>
  <c r="M40" i="19"/>
  <c r="L40" i="19"/>
  <c r="M39" i="19"/>
  <c r="L39" i="19"/>
  <c r="M38" i="19"/>
  <c r="L38" i="19"/>
  <c r="M37" i="19"/>
  <c r="L37" i="19"/>
  <c r="M36" i="19"/>
  <c r="L36" i="19"/>
  <c r="M35" i="19"/>
  <c r="L35" i="19"/>
  <c r="M34" i="19"/>
  <c r="L34" i="19"/>
  <c r="M33" i="19"/>
  <c r="L33" i="19"/>
  <c r="M32" i="19"/>
  <c r="L32" i="19"/>
  <c r="M31" i="19"/>
  <c r="L31" i="19"/>
  <c r="M30" i="19"/>
  <c r="L30" i="19"/>
  <c r="M29" i="19"/>
  <c r="L29" i="19"/>
  <c r="M28" i="19"/>
  <c r="L28" i="19"/>
  <c r="M27" i="19"/>
  <c r="L27" i="19"/>
  <c r="M26" i="19"/>
  <c r="L26" i="19"/>
  <c r="M25" i="19"/>
  <c r="L25" i="19"/>
  <c r="M24" i="19"/>
  <c r="L24" i="19"/>
  <c r="M23" i="19"/>
  <c r="L23" i="19"/>
  <c r="M22" i="19"/>
  <c r="L22" i="19"/>
  <c r="M21" i="19"/>
  <c r="L21" i="19"/>
  <c r="M20" i="19"/>
  <c r="L20" i="19"/>
  <c r="M19" i="19"/>
  <c r="L19" i="19"/>
  <c r="M18" i="19"/>
  <c r="L18" i="19"/>
  <c r="M17" i="19"/>
  <c r="L17" i="19"/>
  <c r="M16" i="19"/>
  <c r="L16" i="19"/>
  <c r="M15" i="19"/>
  <c r="L15" i="19"/>
  <c r="M14" i="19"/>
  <c r="L14" i="19"/>
  <c r="M13" i="19"/>
  <c r="L13" i="19"/>
  <c r="M12" i="19"/>
  <c r="L12" i="19"/>
  <c r="M11" i="19"/>
  <c r="L11" i="19"/>
  <c r="M10" i="19"/>
  <c r="L10" i="19"/>
  <c r="M9" i="19"/>
  <c r="L9" i="19"/>
  <c r="M8" i="19"/>
  <c r="L8" i="19"/>
  <c r="M7" i="19"/>
  <c r="L7" i="19"/>
  <c r="M6" i="19"/>
  <c r="L6" i="19"/>
  <c r="M5" i="19"/>
  <c r="L5" i="19"/>
  <c r="M4" i="19"/>
  <c r="L4" i="19"/>
  <c r="M3" i="19"/>
  <c r="L3" i="19"/>
  <c r="J61" i="19"/>
  <c r="K61" i="19" s="1"/>
  <c r="J60" i="19"/>
  <c r="J59" i="19"/>
  <c r="J58" i="19"/>
  <c r="J57" i="19"/>
  <c r="J56" i="19"/>
  <c r="J55" i="19"/>
  <c r="J54" i="19"/>
  <c r="J53" i="19"/>
  <c r="J52" i="19"/>
  <c r="J51" i="19"/>
  <c r="J50" i="19"/>
  <c r="J49" i="19"/>
  <c r="J48" i="19"/>
  <c r="J47" i="19"/>
  <c r="J46" i="19"/>
  <c r="J45" i="19"/>
  <c r="J44" i="19"/>
  <c r="J43" i="19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J10" i="19"/>
  <c r="J9" i="19"/>
  <c r="J8" i="19"/>
  <c r="J7" i="19"/>
  <c r="J6" i="19"/>
  <c r="J5" i="19"/>
  <c r="J4" i="19"/>
  <c r="J3" i="19"/>
  <c r="H61" i="19"/>
  <c r="G61" i="19"/>
  <c r="H60" i="19"/>
  <c r="G60" i="19"/>
  <c r="H59" i="19"/>
  <c r="G59" i="19"/>
  <c r="H58" i="19"/>
  <c r="G58" i="19"/>
  <c r="H57" i="19"/>
  <c r="G57" i="19"/>
  <c r="H56" i="19"/>
  <c r="G56" i="19"/>
  <c r="H55" i="19"/>
  <c r="G55" i="19"/>
  <c r="H54" i="19"/>
  <c r="G54" i="19"/>
  <c r="H53" i="19"/>
  <c r="G53" i="19"/>
  <c r="H52" i="19"/>
  <c r="G52" i="19"/>
  <c r="H51" i="19"/>
  <c r="G51" i="19"/>
  <c r="H50" i="19"/>
  <c r="G50" i="19"/>
  <c r="H49" i="19"/>
  <c r="G49" i="19"/>
  <c r="H48" i="19"/>
  <c r="G48" i="19"/>
  <c r="H47" i="19"/>
  <c r="G47" i="19"/>
  <c r="H46" i="19"/>
  <c r="G46" i="19"/>
  <c r="H45" i="19"/>
  <c r="G45" i="19"/>
  <c r="H44" i="19"/>
  <c r="G44" i="19"/>
  <c r="H43" i="19"/>
  <c r="G43" i="19"/>
  <c r="H42" i="19"/>
  <c r="G42" i="19"/>
  <c r="H41" i="19"/>
  <c r="G41" i="19"/>
  <c r="H40" i="19"/>
  <c r="G40" i="19"/>
  <c r="H39" i="19"/>
  <c r="G39" i="19"/>
  <c r="H38" i="19"/>
  <c r="G38" i="19"/>
  <c r="H37" i="19"/>
  <c r="G37" i="19"/>
  <c r="H36" i="19"/>
  <c r="G36" i="19"/>
  <c r="H35" i="19"/>
  <c r="G35" i="19"/>
  <c r="H34" i="19"/>
  <c r="G34" i="19"/>
  <c r="H33" i="19"/>
  <c r="G33" i="19"/>
  <c r="H32" i="19"/>
  <c r="G32" i="19"/>
  <c r="H31" i="19"/>
  <c r="G31" i="19"/>
  <c r="H30" i="19"/>
  <c r="G30" i="19"/>
  <c r="H29" i="19"/>
  <c r="G29" i="19"/>
  <c r="H28" i="19"/>
  <c r="G28" i="19"/>
  <c r="H27" i="19"/>
  <c r="G27" i="19"/>
  <c r="H26" i="19"/>
  <c r="G26" i="19"/>
  <c r="H25" i="19"/>
  <c r="G25" i="19"/>
  <c r="H24" i="19"/>
  <c r="G24" i="19"/>
  <c r="H23" i="19"/>
  <c r="G23" i="19"/>
  <c r="H22" i="19"/>
  <c r="G22" i="19"/>
  <c r="H21" i="19"/>
  <c r="G21" i="19"/>
  <c r="H20" i="19"/>
  <c r="H19" i="19"/>
  <c r="G19" i="19"/>
  <c r="H18" i="19"/>
  <c r="G18" i="19"/>
  <c r="H17" i="19"/>
  <c r="G17" i="19"/>
  <c r="H16" i="19"/>
  <c r="G16" i="19"/>
  <c r="H15" i="19"/>
  <c r="G15" i="19"/>
  <c r="H14" i="19"/>
  <c r="G14" i="19"/>
  <c r="H13" i="19"/>
  <c r="G13" i="19"/>
  <c r="H12" i="19"/>
  <c r="G12" i="19"/>
  <c r="H11" i="19"/>
  <c r="G11" i="19"/>
  <c r="H10" i="19"/>
  <c r="G10" i="19"/>
  <c r="H9" i="19"/>
  <c r="G9" i="19"/>
  <c r="H8" i="19"/>
  <c r="G8" i="19"/>
  <c r="H7" i="19"/>
  <c r="G7" i="19"/>
  <c r="H6" i="19"/>
  <c r="G6" i="19"/>
  <c r="H5" i="19"/>
  <c r="G5" i="19"/>
  <c r="H4" i="19"/>
  <c r="G4" i="19"/>
  <c r="H3" i="19"/>
  <c r="G3" i="19"/>
  <c r="I61" i="19" l="1"/>
  <c r="B61" i="19"/>
  <c r="C61" i="19"/>
  <c r="B62" i="19"/>
  <c r="C62" i="19"/>
  <c r="B63" i="19"/>
  <c r="C63" i="19"/>
  <c r="B64" i="19"/>
  <c r="C64" i="19"/>
  <c r="B3" i="19"/>
  <c r="C3" i="19"/>
  <c r="B4" i="19"/>
  <c r="C4" i="19"/>
  <c r="B5" i="19"/>
  <c r="C5" i="19"/>
  <c r="B6" i="19"/>
  <c r="C6" i="19"/>
  <c r="B7" i="19"/>
  <c r="C7" i="19"/>
  <c r="B8" i="19"/>
  <c r="C8" i="19"/>
  <c r="B9" i="19"/>
  <c r="C9" i="19"/>
  <c r="B10" i="19"/>
  <c r="C10" i="19"/>
  <c r="B11" i="19"/>
  <c r="C11" i="19"/>
  <c r="B12" i="19"/>
  <c r="C12" i="19"/>
  <c r="B13" i="19"/>
  <c r="C13" i="19"/>
  <c r="B14" i="19"/>
  <c r="C14" i="19"/>
  <c r="B15" i="19"/>
  <c r="C15" i="19"/>
  <c r="B16" i="19"/>
  <c r="C16" i="19"/>
  <c r="B17" i="19"/>
  <c r="C17" i="19"/>
  <c r="B18" i="19"/>
  <c r="C18" i="19"/>
  <c r="B19" i="19"/>
  <c r="C19" i="19"/>
  <c r="B20" i="19"/>
  <c r="C20" i="19"/>
  <c r="B21" i="19"/>
  <c r="C21" i="19"/>
  <c r="B22" i="19"/>
  <c r="C22" i="19"/>
  <c r="B23" i="19"/>
  <c r="C23" i="19"/>
  <c r="B24" i="19"/>
  <c r="C24" i="19"/>
  <c r="B25" i="19"/>
  <c r="C25" i="19"/>
  <c r="B26" i="19"/>
  <c r="C26" i="19"/>
  <c r="B27" i="19"/>
  <c r="C27" i="19"/>
  <c r="B28" i="19"/>
  <c r="C28" i="19"/>
  <c r="B29" i="19"/>
  <c r="C29" i="19"/>
  <c r="B30" i="19"/>
  <c r="C30" i="19"/>
  <c r="B31" i="19"/>
  <c r="C31" i="19"/>
  <c r="B32" i="19"/>
  <c r="C32" i="19"/>
  <c r="B33" i="19"/>
  <c r="C33" i="19"/>
  <c r="B34" i="19"/>
  <c r="C34" i="19"/>
  <c r="B35" i="19"/>
  <c r="C35" i="19"/>
  <c r="B36" i="19"/>
  <c r="C36" i="19"/>
  <c r="B37" i="19"/>
  <c r="C37" i="19"/>
  <c r="B38" i="19"/>
  <c r="C38" i="19"/>
  <c r="B39" i="19"/>
  <c r="C39" i="19"/>
  <c r="B40" i="19"/>
  <c r="C40" i="19"/>
  <c r="B41" i="19"/>
  <c r="C41" i="19"/>
  <c r="B42" i="19"/>
  <c r="C42" i="19"/>
  <c r="B43" i="19"/>
  <c r="C43" i="19"/>
  <c r="B44" i="19"/>
  <c r="C44" i="19"/>
  <c r="B45" i="19"/>
  <c r="C45" i="19"/>
  <c r="B46" i="19"/>
  <c r="C46" i="19"/>
  <c r="B47" i="19"/>
  <c r="C47" i="19"/>
  <c r="B48" i="19"/>
  <c r="C48" i="19"/>
  <c r="B49" i="19"/>
  <c r="C49" i="19"/>
  <c r="B50" i="19"/>
  <c r="C50" i="19"/>
  <c r="B51" i="19"/>
  <c r="C51" i="19"/>
  <c r="B52" i="19"/>
  <c r="C52" i="19"/>
  <c r="B53" i="19"/>
  <c r="C53" i="19"/>
  <c r="B54" i="19"/>
  <c r="C54" i="19"/>
  <c r="B55" i="19"/>
  <c r="C55" i="19"/>
  <c r="B56" i="19"/>
  <c r="C56" i="19"/>
  <c r="B57" i="19"/>
  <c r="C57" i="19"/>
  <c r="B58" i="19"/>
  <c r="C58" i="19"/>
  <c r="B59" i="19"/>
  <c r="C59" i="19"/>
  <c r="B60" i="19"/>
  <c r="C60" i="19"/>
  <c r="A3" i="19"/>
  <c r="A4" i="19"/>
  <c r="A5" i="19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4" i="19"/>
  <c r="A55" i="19"/>
  <c r="A56" i="19"/>
  <c r="A57" i="19"/>
  <c r="A58" i="19"/>
  <c r="A59" i="19"/>
  <c r="A60" i="19"/>
  <c r="A61" i="19"/>
  <c r="A62" i="19"/>
  <c r="A63" i="19"/>
  <c r="A64" i="19"/>
  <c r="A2" i="19"/>
  <c r="C2" i="19"/>
  <c r="A110" i="20"/>
  <c r="N110" i="10" l="1"/>
  <c r="N109" i="10"/>
  <c r="N108" i="10"/>
  <c r="O110" i="10"/>
  <c r="O109" i="10"/>
  <c r="O108" i="10"/>
  <c r="O74" i="10"/>
  <c r="N74" i="10"/>
  <c r="O84" i="10"/>
  <c r="N84" i="10"/>
  <c r="O51" i="10"/>
  <c r="N51" i="10"/>
  <c r="O4" i="10"/>
  <c r="N4" i="10"/>
  <c r="O106" i="10"/>
  <c r="N106" i="10"/>
  <c r="O38" i="10"/>
  <c r="N38" i="10"/>
  <c r="O25" i="10"/>
  <c r="N25" i="10"/>
  <c r="O71" i="10"/>
  <c r="N71" i="10"/>
  <c r="O64" i="10"/>
  <c r="N64" i="10"/>
  <c r="O98" i="10"/>
  <c r="N98" i="10"/>
  <c r="O105" i="10"/>
  <c r="N105" i="10"/>
  <c r="O101" i="10"/>
  <c r="N101" i="10"/>
  <c r="O99" i="10"/>
  <c r="N99" i="10"/>
  <c r="O97" i="10"/>
  <c r="N97" i="10"/>
  <c r="O96" i="10"/>
  <c r="N96" i="10"/>
  <c r="O95" i="10"/>
  <c r="N95" i="10"/>
  <c r="O91" i="10"/>
  <c r="N91" i="10"/>
  <c r="O90" i="10"/>
  <c r="N90" i="10"/>
  <c r="O89" i="10"/>
  <c r="N89" i="10"/>
  <c r="O88" i="10"/>
  <c r="N88" i="10"/>
  <c r="O87" i="10"/>
  <c r="N87" i="10"/>
  <c r="O86" i="10"/>
  <c r="N86" i="10"/>
  <c r="O85" i="10"/>
  <c r="N85" i="10"/>
  <c r="O83" i="10"/>
  <c r="N83" i="10"/>
  <c r="O82" i="10"/>
  <c r="N82" i="10"/>
  <c r="O75" i="10"/>
  <c r="N75" i="10"/>
  <c r="O73" i="10"/>
  <c r="N73" i="10"/>
  <c r="O70" i="10"/>
  <c r="N70" i="10"/>
  <c r="O68" i="10"/>
  <c r="N68" i="10"/>
  <c r="O62" i="10"/>
  <c r="N62" i="10"/>
  <c r="O58" i="10"/>
  <c r="N58" i="10"/>
  <c r="O57" i="10"/>
  <c r="N57" i="10"/>
  <c r="O56" i="10"/>
  <c r="N56" i="10"/>
  <c r="O54" i="10"/>
  <c r="N54" i="10"/>
  <c r="O53" i="10"/>
  <c r="N53" i="10"/>
  <c r="O50" i="10"/>
  <c r="N50" i="10"/>
  <c r="O48" i="10"/>
  <c r="N48" i="10"/>
  <c r="O45" i="10"/>
  <c r="N45" i="10"/>
  <c r="O44" i="10"/>
  <c r="N44" i="10"/>
  <c r="O43" i="10"/>
  <c r="N43" i="10"/>
  <c r="O41" i="10"/>
  <c r="N41" i="10"/>
  <c r="O40" i="10"/>
  <c r="N40" i="10"/>
  <c r="O39" i="10"/>
  <c r="N39" i="10"/>
  <c r="O36" i="10"/>
  <c r="N36" i="10"/>
  <c r="O33" i="10"/>
  <c r="N33" i="10"/>
  <c r="O32" i="10"/>
  <c r="N32" i="10"/>
  <c r="O28" i="10"/>
  <c r="N28" i="10"/>
  <c r="O27" i="10"/>
  <c r="N27" i="10"/>
  <c r="O26" i="10"/>
  <c r="N26" i="10"/>
  <c r="O24" i="10"/>
  <c r="N24" i="10"/>
  <c r="O20" i="10"/>
  <c r="N20" i="10"/>
  <c r="O13" i="10"/>
  <c r="N13" i="10"/>
  <c r="O12" i="10"/>
  <c r="N12" i="10"/>
  <c r="O11" i="10"/>
  <c r="N11" i="10"/>
  <c r="O10" i="10"/>
  <c r="N10" i="10"/>
  <c r="O5" i="10"/>
  <c r="M2" i="19"/>
  <c r="N5" i="10"/>
  <c r="L2" i="19"/>
  <c r="G5" i="10"/>
  <c r="J2" i="19"/>
  <c r="K2" i="19" s="1"/>
  <c r="G10" i="10"/>
  <c r="K3" i="19"/>
  <c r="K10" i="10"/>
  <c r="G11" i="10"/>
  <c r="K4" i="19"/>
  <c r="K11" i="10"/>
  <c r="G12" i="10"/>
  <c r="K5" i="19"/>
  <c r="K12" i="10"/>
  <c r="G13" i="10"/>
  <c r="K13" i="10"/>
  <c r="K6" i="19"/>
  <c r="G20" i="10"/>
  <c r="K20" i="10"/>
  <c r="G24" i="10"/>
  <c r="K8" i="19"/>
  <c r="K24" i="10"/>
  <c r="G26" i="10"/>
  <c r="K26" i="10"/>
  <c r="G27" i="10"/>
  <c r="K27" i="10"/>
  <c r="K10" i="19"/>
  <c r="G28" i="10"/>
  <c r="K11" i="19"/>
  <c r="K28" i="10"/>
  <c r="G32" i="10"/>
  <c r="K12" i="19"/>
  <c r="K32" i="10"/>
  <c r="G33" i="10"/>
  <c r="K33" i="10"/>
  <c r="G36" i="10"/>
  <c r="K36" i="10"/>
  <c r="K14" i="19"/>
  <c r="G39" i="10"/>
  <c r="K39" i="10"/>
  <c r="G40" i="10"/>
  <c r="K16" i="19"/>
  <c r="K40" i="10"/>
  <c r="G41" i="10"/>
  <c r="K41" i="10"/>
  <c r="G43" i="10"/>
  <c r="K43" i="10"/>
  <c r="K18" i="19"/>
  <c r="G44" i="10"/>
  <c r="K19" i="19"/>
  <c r="K44" i="10"/>
  <c r="G45" i="10"/>
  <c r="K20" i="19"/>
  <c r="K45" i="10"/>
  <c r="G48" i="10"/>
  <c r="K21" i="19"/>
  <c r="K48" i="10"/>
  <c r="G50" i="10"/>
  <c r="K50" i="10"/>
  <c r="K22" i="19"/>
  <c r="G53" i="10"/>
  <c r="K53" i="10"/>
  <c r="G54" i="10"/>
  <c r="K24" i="19"/>
  <c r="K54" i="10"/>
  <c r="G56" i="10"/>
  <c r="K56" i="10"/>
  <c r="G57" i="10"/>
  <c r="K57" i="10"/>
  <c r="K26" i="19"/>
  <c r="G58" i="10"/>
  <c r="K27" i="19"/>
  <c r="K58" i="10"/>
  <c r="G62" i="10"/>
  <c r="K28" i="19"/>
  <c r="K62" i="10"/>
  <c r="G68" i="10"/>
  <c r="K29" i="19"/>
  <c r="K68" i="10"/>
  <c r="G70" i="10"/>
  <c r="K70" i="10"/>
  <c r="K30" i="19"/>
  <c r="G73" i="10"/>
  <c r="K73" i="10"/>
  <c r="G75" i="10"/>
  <c r="K32" i="19"/>
  <c r="K75" i="10"/>
  <c r="G82" i="10"/>
  <c r="K82" i="10"/>
  <c r="G83" i="10"/>
  <c r="K83" i="10"/>
  <c r="K34" i="19"/>
  <c r="G85" i="10"/>
  <c r="K35" i="19"/>
  <c r="K85" i="10"/>
  <c r="G86" i="10"/>
  <c r="K36" i="19"/>
  <c r="K86" i="10"/>
  <c r="G87" i="10"/>
  <c r="K37" i="19"/>
  <c r="K87" i="10"/>
  <c r="G88" i="10"/>
  <c r="K88" i="10"/>
  <c r="K38" i="19"/>
  <c r="G89" i="10"/>
  <c r="K89" i="10"/>
  <c r="G90" i="10"/>
  <c r="K40" i="19"/>
  <c r="K90" i="10"/>
  <c r="G91" i="10"/>
  <c r="K91" i="10"/>
  <c r="G95" i="10"/>
  <c r="K95" i="10"/>
  <c r="K42" i="19"/>
  <c r="G96" i="10"/>
  <c r="K43" i="19"/>
  <c r="K96" i="10"/>
  <c r="G97" i="10"/>
  <c r="K44" i="19"/>
  <c r="K97" i="10"/>
  <c r="I44" i="19"/>
  <c r="G99" i="10"/>
  <c r="K45" i="19"/>
  <c r="K99" i="10"/>
  <c r="G101" i="10"/>
  <c r="K101" i="10"/>
  <c r="K46" i="19"/>
  <c r="G105" i="10"/>
  <c r="K105" i="10"/>
  <c r="G98" i="10"/>
  <c r="K48" i="19"/>
  <c r="K98" i="10"/>
  <c r="I48" i="19"/>
  <c r="G64" i="10"/>
  <c r="K64" i="10"/>
  <c r="K49" i="19"/>
  <c r="G71" i="10"/>
  <c r="K71" i="10"/>
  <c r="I50" i="19"/>
  <c r="G25" i="10"/>
  <c r="K25" i="10"/>
  <c r="G38" i="10"/>
  <c r="K38" i="10"/>
  <c r="G106" i="10"/>
  <c r="K106" i="10"/>
  <c r="K53" i="19"/>
  <c r="G4" i="10"/>
  <c r="K4" i="10"/>
  <c r="I54" i="19"/>
  <c r="G51" i="10"/>
  <c r="K51" i="10"/>
  <c r="G84" i="10"/>
  <c r="K84" i="10"/>
  <c r="G74" i="10"/>
  <c r="K74" i="10"/>
  <c r="K57" i="19"/>
  <c r="G108" i="10"/>
  <c r="K108" i="10"/>
  <c r="G109" i="10"/>
  <c r="K109" i="10"/>
  <c r="G110" i="10"/>
  <c r="K110" i="10"/>
  <c r="K5" i="10"/>
  <c r="H2" i="19"/>
  <c r="I110" i="10"/>
  <c r="I60" i="19"/>
  <c r="I109" i="10"/>
  <c r="I108" i="10"/>
  <c r="I58" i="19"/>
  <c r="I74" i="10"/>
  <c r="I84" i="10"/>
  <c r="I51" i="10"/>
  <c r="I4" i="10"/>
  <c r="I106" i="10"/>
  <c r="I53" i="19"/>
  <c r="I38" i="10"/>
  <c r="I25" i="10"/>
  <c r="I51" i="19"/>
  <c r="I71" i="10"/>
  <c r="I64" i="10"/>
  <c r="I98" i="10"/>
  <c r="I105" i="10"/>
  <c r="I47" i="19"/>
  <c r="I101" i="10"/>
  <c r="I46" i="19"/>
  <c r="I99" i="10"/>
  <c r="I45" i="19"/>
  <c r="I97" i="10"/>
  <c r="I96" i="10"/>
  <c r="I43" i="19"/>
  <c r="I95" i="10"/>
  <c r="I42" i="19"/>
  <c r="I91" i="10"/>
  <c r="I41" i="19"/>
  <c r="I90" i="10"/>
  <c r="I40" i="19"/>
  <c r="I89" i="10"/>
  <c r="I39" i="19"/>
  <c r="I88" i="10"/>
  <c r="I38" i="19"/>
  <c r="I87" i="10"/>
  <c r="I37" i="19"/>
  <c r="I86" i="10"/>
  <c r="I36" i="19"/>
  <c r="I85" i="10"/>
  <c r="I35" i="19"/>
  <c r="I83" i="10"/>
  <c r="I34" i="19"/>
  <c r="I82" i="10"/>
  <c r="I33" i="19"/>
  <c r="I75" i="10"/>
  <c r="I32" i="19"/>
  <c r="I73" i="10"/>
  <c r="I31" i="19"/>
  <c r="I70" i="10"/>
  <c r="I30" i="19"/>
  <c r="I68" i="10"/>
  <c r="I29" i="19"/>
  <c r="I62" i="10"/>
  <c r="I28" i="19"/>
  <c r="I58" i="10"/>
  <c r="I27" i="19"/>
  <c r="I57" i="10"/>
  <c r="I26" i="19"/>
  <c r="I56" i="10"/>
  <c r="I25" i="19"/>
  <c r="I54" i="10"/>
  <c r="I24" i="19"/>
  <c r="I53" i="10"/>
  <c r="I23" i="19"/>
  <c r="I50" i="10"/>
  <c r="I22" i="19"/>
  <c r="I48" i="10"/>
  <c r="I21" i="19"/>
  <c r="I45" i="10"/>
  <c r="I20" i="19"/>
  <c r="I44" i="10"/>
  <c r="I19" i="19"/>
  <c r="I43" i="10"/>
  <c r="I18" i="19"/>
  <c r="I41" i="10"/>
  <c r="I17" i="19"/>
  <c r="I40" i="10"/>
  <c r="I16" i="19"/>
  <c r="I39" i="10"/>
  <c r="I15" i="19"/>
  <c r="I36" i="10"/>
  <c r="I14" i="19"/>
  <c r="I33" i="10"/>
  <c r="I13" i="19"/>
  <c r="I32" i="10"/>
  <c r="I12" i="19"/>
  <c r="I28" i="10"/>
  <c r="I11" i="19"/>
  <c r="I27" i="10"/>
  <c r="I10" i="19"/>
  <c r="I26" i="10"/>
  <c r="I9" i="19"/>
  <c r="I24" i="10"/>
  <c r="I8" i="19"/>
  <c r="I20" i="10"/>
  <c r="I7" i="19"/>
  <c r="I13" i="10"/>
  <c r="I6" i="19"/>
  <c r="I12" i="10"/>
  <c r="I5" i="19"/>
  <c r="I11" i="10"/>
  <c r="I4" i="19"/>
  <c r="I10" i="10"/>
  <c r="I3" i="19"/>
  <c r="I5" i="10"/>
  <c r="G2" i="19"/>
  <c r="I2" i="19" s="1"/>
  <c r="B2" i="19"/>
  <c r="M118" i="4"/>
  <c r="M117" i="4"/>
  <c r="M116" i="4"/>
  <c r="B2" i="10"/>
  <c r="C2" i="10"/>
  <c r="D2" i="10"/>
  <c r="E2" i="10"/>
  <c r="F2" i="10"/>
  <c r="G2" i="10"/>
  <c r="H2" i="10"/>
  <c r="I2" i="10"/>
  <c r="J2" i="10"/>
  <c r="K2" i="10"/>
  <c r="L2" i="10"/>
  <c r="M2" i="10"/>
  <c r="N2" i="10"/>
  <c r="O2" i="10"/>
  <c r="L5" i="10"/>
  <c r="N6" i="10"/>
  <c r="K6" i="10"/>
  <c r="L6" i="10"/>
  <c r="N7" i="10"/>
  <c r="K7" i="10"/>
  <c r="L7" i="10"/>
  <c r="N8" i="10"/>
  <c r="K8" i="10"/>
  <c r="L8" i="10"/>
  <c r="N9" i="10"/>
  <c r="K9" i="10"/>
  <c r="L9" i="10"/>
  <c r="L10" i="10"/>
  <c r="L11" i="10"/>
  <c r="L12" i="10"/>
  <c r="L13" i="10"/>
  <c r="N14" i="10"/>
  <c r="K14" i="10"/>
  <c r="L14" i="10"/>
  <c r="N15" i="10"/>
  <c r="K15" i="10"/>
  <c r="L15" i="10"/>
  <c r="N16" i="10"/>
  <c r="K16" i="10"/>
  <c r="L16" i="10"/>
  <c r="N17" i="10"/>
  <c r="K17" i="10"/>
  <c r="L17" i="10"/>
  <c r="N18" i="10"/>
  <c r="K18" i="10"/>
  <c r="L18" i="10"/>
  <c r="N19" i="10"/>
  <c r="K19" i="10"/>
  <c r="L19" i="10"/>
  <c r="L20" i="10"/>
  <c r="N21" i="10"/>
  <c r="K21" i="10"/>
  <c r="L21" i="10"/>
  <c r="N22" i="10"/>
  <c r="K22" i="10"/>
  <c r="L22" i="10"/>
  <c r="N23" i="10"/>
  <c r="K23" i="10"/>
  <c r="L23" i="10"/>
  <c r="L24" i="10"/>
  <c r="L25" i="10"/>
  <c r="L26" i="10"/>
  <c r="L27" i="10"/>
  <c r="L28" i="10"/>
  <c r="N29" i="10"/>
  <c r="K29" i="10"/>
  <c r="L29" i="10"/>
  <c r="N30" i="10"/>
  <c r="K30" i="10"/>
  <c r="L30" i="10"/>
  <c r="N31" i="10"/>
  <c r="K31" i="10"/>
  <c r="L31" i="10"/>
  <c r="L32" i="10"/>
  <c r="L33" i="10"/>
  <c r="N34" i="10"/>
  <c r="K34" i="10"/>
  <c r="L34" i="10"/>
  <c r="N35" i="10"/>
  <c r="K35" i="10"/>
  <c r="L35" i="10"/>
  <c r="L36" i="10"/>
  <c r="N37" i="10"/>
  <c r="K37" i="10"/>
  <c r="L37" i="10"/>
  <c r="L38" i="10"/>
  <c r="L39" i="10"/>
  <c r="L40" i="10"/>
  <c r="L41" i="10"/>
  <c r="N42" i="10"/>
  <c r="K42" i="10"/>
  <c r="L42" i="10"/>
  <c r="L43" i="10"/>
  <c r="L44" i="10"/>
  <c r="L45" i="10"/>
  <c r="N46" i="10"/>
  <c r="K46" i="10"/>
  <c r="L46" i="10"/>
  <c r="N47" i="10"/>
  <c r="K47" i="10"/>
  <c r="L47" i="10"/>
  <c r="L48" i="10"/>
  <c r="N49" i="10"/>
  <c r="K49" i="10"/>
  <c r="L49" i="10"/>
  <c r="L50" i="10"/>
  <c r="L51" i="10"/>
  <c r="N52" i="10"/>
  <c r="K52" i="10"/>
  <c r="L52" i="10"/>
  <c r="L53" i="10"/>
  <c r="L54" i="10"/>
  <c r="N55" i="10"/>
  <c r="K55" i="10"/>
  <c r="L55" i="10"/>
  <c r="L56" i="10"/>
  <c r="L57" i="10"/>
  <c r="L58" i="10"/>
  <c r="N59" i="10"/>
  <c r="K59" i="10"/>
  <c r="L59" i="10"/>
  <c r="N60" i="10"/>
  <c r="K60" i="10"/>
  <c r="L60" i="10"/>
  <c r="N61" i="10"/>
  <c r="K61" i="10"/>
  <c r="L61" i="10"/>
  <c r="L62" i="10"/>
  <c r="N63" i="10"/>
  <c r="K63" i="10"/>
  <c r="L63" i="10"/>
  <c r="L64" i="10"/>
  <c r="N65" i="10"/>
  <c r="K65" i="10"/>
  <c r="L65" i="10"/>
  <c r="N66" i="10"/>
  <c r="K66" i="10"/>
  <c r="L66" i="10"/>
  <c r="N67" i="10"/>
  <c r="K67" i="10"/>
  <c r="L67" i="10"/>
  <c r="L68" i="10"/>
  <c r="N69" i="10"/>
  <c r="K69" i="10"/>
  <c r="L69" i="10"/>
  <c r="L70" i="10"/>
  <c r="L71" i="10"/>
  <c r="N72" i="10"/>
  <c r="K72" i="10"/>
  <c r="L72" i="10"/>
  <c r="L73" i="10"/>
  <c r="L74" i="10"/>
  <c r="L75" i="10"/>
  <c r="N76" i="10"/>
  <c r="K76" i="10"/>
  <c r="L76" i="10"/>
  <c r="N77" i="10"/>
  <c r="K77" i="10"/>
  <c r="L77" i="10"/>
  <c r="N78" i="10"/>
  <c r="K78" i="10"/>
  <c r="L78" i="10"/>
  <c r="N79" i="10"/>
  <c r="K79" i="10"/>
  <c r="L79" i="10"/>
  <c r="N80" i="10"/>
  <c r="K80" i="10"/>
  <c r="L80" i="10"/>
  <c r="N81" i="10"/>
  <c r="K81" i="10"/>
  <c r="L81" i="10"/>
  <c r="L82" i="10"/>
  <c r="L83" i="10"/>
  <c r="L84" i="10"/>
  <c r="L85" i="10"/>
  <c r="L86" i="10"/>
  <c r="L87" i="10"/>
  <c r="L88" i="10"/>
  <c r="L89" i="10"/>
  <c r="L90" i="10"/>
  <c r="L91" i="10"/>
  <c r="N92" i="10"/>
  <c r="K92" i="10"/>
  <c r="L92" i="10"/>
  <c r="N93" i="10"/>
  <c r="K93" i="10"/>
  <c r="L93" i="10"/>
  <c r="N94" i="10"/>
  <c r="K94" i="10"/>
  <c r="L94" i="10"/>
  <c r="L95" i="10"/>
  <c r="L96" i="10"/>
  <c r="L97" i="10"/>
  <c r="L98" i="10"/>
  <c r="L99" i="10"/>
  <c r="N100" i="10"/>
  <c r="K100" i="10"/>
  <c r="L100" i="10"/>
  <c r="L101" i="10"/>
  <c r="N102" i="10"/>
  <c r="K102" i="10"/>
  <c r="L102" i="10"/>
  <c r="N103" i="10"/>
  <c r="K103" i="10"/>
  <c r="L103" i="10"/>
  <c r="N104" i="10"/>
  <c r="K104" i="10"/>
  <c r="L104" i="10"/>
  <c r="L105" i="10"/>
  <c r="L106" i="10"/>
  <c r="N107" i="10"/>
  <c r="K107" i="10"/>
  <c r="L107" i="10"/>
  <c r="L4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O76" i="10"/>
  <c r="M76" i="10"/>
  <c r="O107" i="10"/>
  <c r="M107" i="10"/>
  <c r="M106" i="10"/>
  <c r="M105" i="10"/>
  <c r="O104" i="10"/>
  <c r="M104" i="10"/>
  <c r="O103" i="10"/>
  <c r="M103" i="10"/>
  <c r="O102" i="10"/>
  <c r="M102" i="10"/>
  <c r="M101" i="10"/>
  <c r="O100" i="10"/>
  <c r="M100" i="10"/>
  <c r="M99" i="10"/>
  <c r="M98" i="10"/>
  <c r="M97" i="10"/>
  <c r="M96" i="10"/>
  <c r="M95" i="10"/>
  <c r="O94" i="10"/>
  <c r="M94" i="10"/>
  <c r="O93" i="10"/>
  <c r="M93" i="10"/>
  <c r="O92" i="10"/>
  <c r="M92" i="10"/>
  <c r="M91" i="10"/>
  <c r="M90" i="10"/>
  <c r="M89" i="10"/>
  <c r="M88" i="10"/>
  <c r="M87" i="10"/>
  <c r="M86" i="10"/>
  <c r="M85" i="10"/>
  <c r="M84" i="10"/>
  <c r="M83" i="10"/>
  <c r="M82" i="10"/>
  <c r="O81" i="10"/>
  <c r="M81" i="10"/>
  <c r="O80" i="10"/>
  <c r="M80" i="10"/>
  <c r="O79" i="10"/>
  <c r="M79" i="10"/>
  <c r="O78" i="10"/>
  <c r="M78" i="10"/>
  <c r="O77" i="10"/>
  <c r="M77" i="10"/>
  <c r="M75" i="10"/>
  <c r="M74" i="10"/>
  <c r="M73" i="10"/>
  <c r="O72" i="10"/>
  <c r="M72" i="10"/>
  <c r="M71" i="10"/>
  <c r="M70" i="10"/>
  <c r="O69" i="10"/>
  <c r="M69" i="10"/>
  <c r="M68" i="10"/>
  <c r="O67" i="10"/>
  <c r="M67" i="10"/>
  <c r="O66" i="10"/>
  <c r="M66" i="10"/>
  <c r="O65" i="10"/>
  <c r="M65" i="10"/>
  <c r="M64" i="10"/>
  <c r="O63" i="10"/>
  <c r="M63" i="10"/>
  <c r="M62" i="10"/>
  <c r="O61" i="10"/>
  <c r="M61" i="10"/>
  <c r="O60" i="10"/>
  <c r="M60" i="10"/>
  <c r="O59" i="10"/>
  <c r="M59" i="10"/>
  <c r="M58" i="10"/>
  <c r="M57" i="10"/>
  <c r="M56" i="10"/>
  <c r="O55" i="10"/>
  <c r="M55" i="10"/>
  <c r="M54" i="10"/>
  <c r="M53" i="10"/>
  <c r="O52" i="10"/>
  <c r="M52" i="10"/>
  <c r="M51" i="10"/>
  <c r="M50" i="10"/>
  <c r="O49" i="10"/>
  <c r="M49" i="10"/>
  <c r="M48" i="10"/>
  <c r="O47" i="10"/>
  <c r="M47" i="10"/>
  <c r="O46" i="10"/>
  <c r="M46" i="10"/>
  <c r="M45" i="10"/>
  <c r="M44" i="10"/>
  <c r="M43" i="10"/>
  <c r="O42" i="10"/>
  <c r="M42" i="10"/>
  <c r="M41" i="10"/>
  <c r="M40" i="10"/>
  <c r="M39" i="10"/>
  <c r="M38" i="10"/>
  <c r="O37" i="10"/>
  <c r="M37" i="10"/>
  <c r="M36" i="10"/>
  <c r="O35" i="10"/>
  <c r="M35" i="10"/>
  <c r="O34" i="10"/>
  <c r="M34" i="10"/>
  <c r="M33" i="10"/>
  <c r="M32" i="10"/>
  <c r="O31" i="10"/>
  <c r="M31" i="10"/>
  <c r="O30" i="10"/>
  <c r="M30" i="10"/>
  <c r="O29" i="10"/>
  <c r="M29" i="10"/>
  <c r="M28" i="10"/>
  <c r="M27" i="10"/>
  <c r="M26" i="10"/>
  <c r="M25" i="10"/>
  <c r="M24" i="10"/>
  <c r="O23" i="10"/>
  <c r="M23" i="10"/>
  <c r="O22" i="10"/>
  <c r="M22" i="10"/>
  <c r="O21" i="10"/>
  <c r="M21" i="10"/>
  <c r="M20" i="10"/>
  <c r="O19" i="10"/>
  <c r="M19" i="10"/>
  <c r="O18" i="10"/>
  <c r="M18" i="10"/>
  <c r="O17" i="10"/>
  <c r="M17" i="10"/>
  <c r="O16" i="10"/>
  <c r="M16" i="10"/>
  <c r="O15" i="10"/>
  <c r="M15" i="10"/>
  <c r="O14" i="10"/>
  <c r="M14" i="10"/>
  <c r="M13" i="10"/>
  <c r="M12" i="10"/>
  <c r="M11" i="10"/>
  <c r="M10" i="10"/>
  <c r="O9" i="10"/>
  <c r="M9" i="10"/>
  <c r="O8" i="10"/>
  <c r="M8" i="10"/>
  <c r="O7" i="10"/>
  <c r="M7" i="10"/>
  <c r="O6" i="10"/>
  <c r="M6" i="10"/>
  <c r="M5" i="10"/>
  <c r="M4" i="10"/>
  <c r="G6" i="10"/>
  <c r="G7" i="10"/>
  <c r="G8" i="10"/>
  <c r="G9" i="10"/>
  <c r="G14" i="10"/>
  <c r="G15" i="10"/>
  <c r="G16" i="10"/>
  <c r="G17" i="10"/>
  <c r="G18" i="10"/>
  <c r="G19" i="10"/>
  <c r="G21" i="10"/>
  <c r="G22" i="10"/>
  <c r="G23" i="10"/>
  <c r="G29" i="10"/>
  <c r="G30" i="10"/>
  <c r="G31" i="10"/>
  <c r="G34" i="10"/>
  <c r="G35" i="10"/>
  <c r="G37" i="10"/>
  <c r="G42" i="10"/>
  <c r="G46" i="10"/>
  <c r="G47" i="10"/>
  <c r="G49" i="10"/>
  <c r="G52" i="10"/>
  <c r="G55" i="10"/>
  <c r="G59" i="10"/>
  <c r="G60" i="10"/>
  <c r="G61" i="10"/>
  <c r="G63" i="10"/>
  <c r="G65" i="10"/>
  <c r="G66" i="10"/>
  <c r="G67" i="10"/>
  <c r="G69" i="10"/>
  <c r="G72" i="10"/>
  <c r="G76" i="10"/>
  <c r="G77" i="10"/>
  <c r="G78" i="10"/>
  <c r="G79" i="10"/>
  <c r="G80" i="10"/>
  <c r="G81" i="10"/>
  <c r="G92" i="10"/>
  <c r="G93" i="10"/>
  <c r="G94" i="10"/>
  <c r="G100" i="10"/>
  <c r="G102" i="10"/>
  <c r="G103" i="10"/>
  <c r="G104" i="10"/>
  <c r="G107" i="10"/>
  <c r="M108" i="10"/>
  <c r="M109" i="10"/>
  <c r="M110" i="10"/>
  <c r="L110" i="10"/>
  <c r="J110" i="10"/>
  <c r="H110" i="10"/>
  <c r="F110" i="10"/>
  <c r="E110" i="10"/>
  <c r="D110" i="10"/>
  <c r="L109" i="10"/>
  <c r="J109" i="10"/>
  <c r="H109" i="10"/>
  <c r="F109" i="10"/>
  <c r="E109" i="10"/>
  <c r="D109" i="10"/>
  <c r="L108" i="10"/>
  <c r="J108" i="10"/>
  <c r="H108" i="10"/>
  <c r="F108" i="10"/>
  <c r="E108" i="10"/>
  <c r="D108" i="10"/>
  <c r="J107" i="10"/>
  <c r="I107" i="10"/>
  <c r="H107" i="10"/>
  <c r="F107" i="10"/>
  <c r="E107" i="10"/>
  <c r="J106" i="10"/>
  <c r="H106" i="10"/>
  <c r="F106" i="10"/>
  <c r="E106" i="10"/>
  <c r="J105" i="10"/>
  <c r="H105" i="10"/>
  <c r="F105" i="10"/>
  <c r="E105" i="10"/>
  <c r="J104" i="10"/>
  <c r="I104" i="10"/>
  <c r="H104" i="10"/>
  <c r="F104" i="10"/>
  <c r="E104" i="10"/>
  <c r="J103" i="10"/>
  <c r="I103" i="10"/>
  <c r="H103" i="10"/>
  <c r="F103" i="10"/>
  <c r="E103" i="10"/>
  <c r="J102" i="10"/>
  <c r="I102" i="10"/>
  <c r="H102" i="10"/>
  <c r="F102" i="10"/>
  <c r="E102" i="10"/>
  <c r="J101" i="10"/>
  <c r="H101" i="10"/>
  <c r="F101" i="10"/>
  <c r="E101" i="10"/>
  <c r="J100" i="10"/>
  <c r="I100" i="10"/>
  <c r="H100" i="10"/>
  <c r="F100" i="10"/>
  <c r="E100" i="10"/>
  <c r="J99" i="10"/>
  <c r="H99" i="10"/>
  <c r="F99" i="10"/>
  <c r="E99" i="10"/>
  <c r="J98" i="10"/>
  <c r="H98" i="10"/>
  <c r="F98" i="10"/>
  <c r="E98" i="10"/>
  <c r="J97" i="10"/>
  <c r="H97" i="10"/>
  <c r="F97" i="10"/>
  <c r="E97" i="10"/>
  <c r="J96" i="10"/>
  <c r="H96" i="10"/>
  <c r="F96" i="10"/>
  <c r="E96" i="10"/>
  <c r="J95" i="10"/>
  <c r="H95" i="10"/>
  <c r="F95" i="10"/>
  <c r="E95" i="10"/>
  <c r="J94" i="10"/>
  <c r="I94" i="10"/>
  <c r="H94" i="10"/>
  <c r="F94" i="10"/>
  <c r="E94" i="10"/>
  <c r="J93" i="10"/>
  <c r="I93" i="10"/>
  <c r="H93" i="10"/>
  <c r="F93" i="10"/>
  <c r="E93" i="10"/>
  <c r="J92" i="10"/>
  <c r="I92" i="10"/>
  <c r="H92" i="10"/>
  <c r="F92" i="10"/>
  <c r="E92" i="10"/>
  <c r="J91" i="10"/>
  <c r="H91" i="10"/>
  <c r="F91" i="10"/>
  <c r="E91" i="10"/>
  <c r="J90" i="10"/>
  <c r="H90" i="10"/>
  <c r="F90" i="10"/>
  <c r="E90" i="10"/>
  <c r="J89" i="10"/>
  <c r="H89" i="10"/>
  <c r="F89" i="10"/>
  <c r="E89" i="10"/>
  <c r="J88" i="10"/>
  <c r="H88" i="10"/>
  <c r="F88" i="10"/>
  <c r="E88" i="10"/>
  <c r="J87" i="10"/>
  <c r="H87" i="10"/>
  <c r="F87" i="10"/>
  <c r="E87" i="10"/>
  <c r="J86" i="10"/>
  <c r="H86" i="10"/>
  <c r="F86" i="10"/>
  <c r="E86" i="10"/>
  <c r="J85" i="10"/>
  <c r="H85" i="10"/>
  <c r="F85" i="10"/>
  <c r="E85" i="10"/>
  <c r="J84" i="10"/>
  <c r="H84" i="10"/>
  <c r="F84" i="10"/>
  <c r="E84" i="10"/>
  <c r="J83" i="10"/>
  <c r="H83" i="10"/>
  <c r="F83" i="10"/>
  <c r="E83" i="10"/>
  <c r="J82" i="10"/>
  <c r="H82" i="10"/>
  <c r="F82" i="10"/>
  <c r="E82" i="10"/>
  <c r="J81" i="10"/>
  <c r="I81" i="10"/>
  <c r="H81" i="10"/>
  <c r="F81" i="10"/>
  <c r="E81" i="10"/>
  <c r="J80" i="10"/>
  <c r="I80" i="10"/>
  <c r="H80" i="10"/>
  <c r="F80" i="10"/>
  <c r="E80" i="10"/>
  <c r="J79" i="10"/>
  <c r="I79" i="10"/>
  <c r="H79" i="10"/>
  <c r="F79" i="10"/>
  <c r="E79" i="10"/>
  <c r="J78" i="10"/>
  <c r="I78" i="10"/>
  <c r="H78" i="10"/>
  <c r="F78" i="10"/>
  <c r="E78" i="10"/>
  <c r="J77" i="10"/>
  <c r="I77" i="10"/>
  <c r="H77" i="10"/>
  <c r="F77" i="10"/>
  <c r="E77" i="10"/>
  <c r="J76" i="10"/>
  <c r="I76" i="10"/>
  <c r="H76" i="10"/>
  <c r="F76" i="10"/>
  <c r="E76" i="10"/>
  <c r="J75" i="10"/>
  <c r="H75" i="10"/>
  <c r="F75" i="10"/>
  <c r="E75" i="10"/>
  <c r="J74" i="10"/>
  <c r="H74" i="10"/>
  <c r="F74" i="10"/>
  <c r="E74" i="10"/>
  <c r="J73" i="10"/>
  <c r="H73" i="10"/>
  <c r="F73" i="10"/>
  <c r="E73" i="10"/>
  <c r="J72" i="10"/>
  <c r="I72" i="10"/>
  <c r="H72" i="10"/>
  <c r="F72" i="10"/>
  <c r="E72" i="10"/>
  <c r="J71" i="10"/>
  <c r="H71" i="10"/>
  <c r="F71" i="10"/>
  <c r="E71" i="10"/>
  <c r="J70" i="10"/>
  <c r="H70" i="10"/>
  <c r="F70" i="10"/>
  <c r="E70" i="10"/>
  <c r="J69" i="10"/>
  <c r="I69" i="10"/>
  <c r="H69" i="10"/>
  <c r="F69" i="10"/>
  <c r="E69" i="10"/>
  <c r="J68" i="10"/>
  <c r="H68" i="10"/>
  <c r="F68" i="10"/>
  <c r="E68" i="10"/>
  <c r="J67" i="10"/>
  <c r="I67" i="10"/>
  <c r="H67" i="10"/>
  <c r="F67" i="10"/>
  <c r="E67" i="10"/>
  <c r="J66" i="10"/>
  <c r="I66" i="10"/>
  <c r="H66" i="10"/>
  <c r="F66" i="10"/>
  <c r="E66" i="10"/>
  <c r="J65" i="10"/>
  <c r="I65" i="10"/>
  <c r="H65" i="10"/>
  <c r="F65" i="10"/>
  <c r="E65" i="10"/>
  <c r="J64" i="10"/>
  <c r="H64" i="10"/>
  <c r="F64" i="10"/>
  <c r="E64" i="10"/>
  <c r="J63" i="10"/>
  <c r="I63" i="10"/>
  <c r="H63" i="10"/>
  <c r="F63" i="10"/>
  <c r="E63" i="10"/>
  <c r="J62" i="10"/>
  <c r="H62" i="10"/>
  <c r="F62" i="10"/>
  <c r="E62" i="10"/>
  <c r="J61" i="10"/>
  <c r="I61" i="10"/>
  <c r="H61" i="10"/>
  <c r="F61" i="10"/>
  <c r="E61" i="10"/>
  <c r="J60" i="10"/>
  <c r="I60" i="10"/>
  <c r="H60" i="10"/>
  <c r="F60" i="10"/>
  <c r="E60" i="10"/>
  <c r="J59" i="10"/>
  <c r="I59" i="10"/>
  <c r="H59" i="10"/>
  <c r="F59" i="10"/>
  <c r="E59" i="10"/>
  <c r="J58" i="10"/>
  <c r="H58" i="10"/>
  <c r="F58" i="10"/>
  <c r="E58" i="10"/>
  <c r="J57" i="10"/>
  <c r="H57" i="10"/>
  <c r="F57" i="10"/>
  <c r="E57" i="10"/>
  <c r="J56" i="10"/>
  <c r="H56" i="10"/>
  <c r="F56" i="10"/>
  <c r="E56" i="10"/>
  <c r="J55" i="10"/>
  <c r="I55" i="10"/>
  <c r="H55" i="10"/>
  <c r="F55" i="10"/>
  <c r="E55" i="10"/>
  <c r="J54" i="10"/>
  <c r="H54" i="10"/>
  <c r="F54" i="10"/>
  <c r="E54" i="10"/>
  <c r="J53" i="10"/>
  <c r="H53" i="10"/>
  <c r="F53" i="10"/>
  <c r="E53" i="10"/>
  <c r="J52" i="10"/>
  <c r="I52" i="10"/>
  <c r="H52" i="10"/>
  <c r="F52" i="10"/>
  <c r="E52" i="10"/>
  <c r="J51" i="10"/>
  <c r="H51" i="10"/>
  <c r="F51" i="10"/>
  <c r="E51" i="10"/>
  <c r="J50" i="10"/>
  <c r="H50" i="10"/>
  <c r="F50" i="10"/>
  <c r="E50" i="10"/>
  <c r="J49" i="10"/>
  <c r="I49" i="10"/>
  <c r="H49" i="10"/>
  <c r="F49" i="10"/>
  <c r="E49" i="10"/>
  <c r="J48" i="10"/>
  <c r="H48" i="10"/>
  <c r="F48" i="10"/>
  <c r="E48" i="10"/>
  <c r="J47" i="10"/>
  <c r="I47" i="10"/>
  <c r="H47" i="10"/>
  <c r="F47" i="10"/>
  <c r="E47" i="10"/>
  <c r="J46" i="10"/>
  <c r="I46" i="10"/>
  <c r="H46" i="10"/>
  <c r="F46" i="10"/>
  <c r="E46" i="10"/>
  <c r="J45" i="10"/>
  <c r="H45" i="10"/>
  <c r="F45" i="10"/>
  <c r="E45" i="10"/>
  <c r="J44" i="10"/>
  <c r="H44" i="10"/>
  <c r="F44" i="10"/>
  <c r="E44" i="10"/>
  <c r="J43" i="10"/>
  <c r="H43" i="10"/>
  <c r="F43" i="10"/>
  <c r="E43" i="10"/>
  <c r="J42" i="10"/>
  <c r="I42" i="10"/>
  <c r="H42" i="10"/>
  <c r="F42" i="10"/>
  <c r="E42" i="10"/>
  <c r="J41" i="10"/>
  <c r="H41" i="10"/>
  <c r="F41" i="10"/>
  <c r="E41" i="10"/>
  <c r="J40" i="10"/>
  <c r="H40" i="10"/>
  <c r="F40" i="10"/>
  <c r="E40" i="10"/>
  <c r="J39" i="10"/>
  <c r="H39" i="10"/>
  <c r="F39" i="10"/>
  <c r="E39" i="10"/>
  <c r="J38" i="10"/>
  <c r="H38" i="10"/>
  <c r="F38" i="10"/>
  <c r="E38" i="10"/>
  <c r="J37" i="10"/>
  <c r="I37" i="10"/>
  <c r="H37" i="10"/>
  <c r="F37" i="10"/>
  <c r="E37" i="10"/>
  <c r="J36" i="10"/>
  <c r="H36" i="10"/>
  <c r="F36" i="10"/>
  <c r="E36" i="10"/>
  <c r="J35" i="10"/>
  <c r="I35" i="10"/>
  <c r="H35" i="10"/>
  <c r="F35" i="10"/>
  <c r="E35" i="10"/>
  <c r="J34" i="10"/>
  <c r="I34" i="10"/>
  <c r="H34" i="10"/>
  <c r="F34" i="10"/>
  <c r="E34" i="10"/>
  <c r="J33" i="10"/>
  <c r="H33" i="10"/>
  <c r="F33" i="10"/>
  <c r="E33" i="10"/>
  <c r="J32" i="10"/>
  <c r="H32" i="10"/>
  <c r="F32" i="10"/>
  <c r="E32" i="10"/>
  <c r="J31" i="10"/>
  <c r="I31" i="10"/>
  <c r="H31" i="10"/>
  <c r="F31" i="10"/>
  <c r="E31" i="10"/>
  <c r="J30" i="10"/>
  <c r="I30" i="10"/>
  <c r="H30" i="10"/>
  <c r="F30" i="10"/>
  <c r="E30" i="10"/>
  <c r="J29" i="10"/>
  <c r="I29" i="10"/>
  <c r="H29" i="10"/>
  <c r="F29" i="10"/>
  <c r="E29" i="10"/>
  <c r="J28" i="10"/>
  <c r="H28" i="10"/>
  <c r="F28" i="10"/>
  <c r="E28" i="10"/>
  <c r="J27" i="10"/>
  <c r="H27" i="10"/>
  <c r="F27" i="10"/>
  <c r="E27" i="10"/>
  <c r="J26" i="10"/>
  <c r="H26" i="10"/>
  <c r="F26" i="10"/>
  <c r="E26" i="10"/>
  <c r="J25" i="10"/>
  <c r="H25" i="10"/>
  <c r="F25" i="10"/>
  <c r="E25" i="10"/>
  <c r="J24" i="10"/>
  <c r="H24" i="10"/>
  <c r="F24" i="10"/>
  <c r="E24" i="10"/>
  <c r="J23" i="10"/>
  <c r="I23" i="10"/>
  <c r="H23" i="10"/>
  <c r="F23" i="10"/>
  <c r="E23" i="10"/>
  <c r="J22" i="10"/>
  <c r="I22" i="10"/>
  <c r="H22" i="10"/>
  <c r="F22" i="10"/>
  <c r="E22" i="10"/>
  <c r="J21" i="10"/>
  <c r="I21" i="10"/>
  <c r="H21" i="10"/>
  <c r="F21" i="10"/>
  <c r="E21" i="10"/>
  <c r="J20" i="10"/>
  <c r="H20" i="10"/>
  <c r="F20" i="10"/>
  <c r="E20" i="10"/>
  <c r="J19" i="10"/>
  <c r="I19" i="10"/>
  <c r="H19" i="10"/>
  <c r="F19" i="10"/>
  <c r="E19" i="10"/>
  <c r="J18" i="10"/>
  <c r="I18" i="10"/>
  <c r="H18" i="10"/>
  <c r="F18" i="10"/>
  <c r="E18" i="10"/>
  <c r="J17" i="10"/>
  <c r="I17" i="10"/>
  <c r="H17" i="10"/>
  <c r="F17" i="10"/>
  <c r="E17" i="10"/>
  <c r="J16" i="10"/>
  <c r="I16" i="10"/>
  <c r="H16" i="10"/>
  <c r="F16" i="10"/>
  <c r="E16" i="10"/>
  <c r="J15" i="10"/>
  <c r="I15" i="10"/>
  <c r="H15" i="10"/>
  <c r="F15" i="10"/>
  <c r="E15" i="10"/>
  <c r="J14" i="10"/>
  <c r="I14" i="10"/>
  <c r="H14" i="10"/>
  <c r="F14" i="10"/>
  <c r="E14" i="10"/>
  <c r="J13" i="10"/>
  <c r="H13" i="10"/>
  <c r="F13" i="10"/>
  <c r="E13" i="10"/>
  <c r="J12" i="10"/>
  <c r="H12" i="10"/>
  <c r="F12" i="10"/>
  <c r="E12" i="10"/>
  <c r="J11" i="10"/>
  <c r="H11" i="10"/>
  <c r="F11" i="10"/>
  <c r="E11" i="10"/>
  <c r="J10" i="10"/>
  <c r="H10" i="10"/>
  <c r="F10" i="10"/>
  <c r="E10" i="10"/>
  <c r="J9" i="10"/>
  <c r="I9" i="10"/>
  <c r="H9" i="10"/>
  <c r="F9" i="10"/>
  <c r="E9" i="10"/>
  <c r="J8" i="10"/>
  <c r="I8" i="10"/>
  <c r="H8" i="10"/>
  <c r="F8" i="10"/>
  <c r="E8" i="10"/>
  <c r="J7" i="10"/>
  <c r="I7" i="10"/>
  <c r="H7" i="10"/>
  <c r="F7" i="10"/>
  <c r="E7" i="10"/>
  <c r="J6" i="10"/>
  <c r="I6" i="10"/>
  <c r="H6" i="10"/>
  <c r="F6" i="10"/>
  <c r="E6" i="10"/>
  <c r="J5" i="10"/>
  <c r="H5" i="10"/>
  <c r="F5" i="10"/>
  <c r="E5" i="10"/>
  <c r="N1" i="10"/>
  <c r="J4" i="10"/>
  <c r="H4" i="10"/>
  <c r="F4" i="10"/>
  <c r="E4" i="10"/>
  <c r="M20" i="4"/>
  <c r="L20" i="4"/>
  <c r="M36" i="4"/>
  <c r="L36" i="4"/>
  <c r="M52" i="4"/>
  <c r="L52" i="4"/>
  <c r="M68" i="4"/>
  <c r="L68" i="4"/>
  <c r="M84" i="4"/>
  <c r="L84" i="4"/>
  <c r="M100" i="4"/>
  <c r="L100" i="4"/>
  <c r="L116" i="4"/>
  <c r="L117" i="4"/>
  <c r="L118" i="4"/>
  <c r="M5" i="4"/>
  <c r="L5" i="4"/>
  <c r="M6" i="4"/>
  <c r="L6" i="4"/>
  <c r="M7" i="4"/>
  <c r="L7" i="4"/>
  <c r="M8" i="4"/>
  <c r="L8" i="4"/>
  <c r="M9" i="4"/>
  <c r="L9" i="4"/>
  <c r="M10" i="4"/>
  <c r="L10" i="4"/>
  <c r="M11" i="4"/>
  <c r="L11" i="4"/>
  <c r="M12" i="4"/>
  <c r="L12" i="4"/>
  <c r="M13" i="4"/>
  <c r="L13" i="4"/>
  <c r="M14" i="4"/>
  <c r="L14" i="4"/>
  <c r="M15" i="4"/>
  <c r="L15" i="4"/>
  <c r="M16" i="4"/>
  <c r="L16" i="4"/>
  <c r="M17" i="4"/>
  <c r="L17" i="4"/>
  <c r="M18" i="4"/>
  <c r="L18" i="4"/>
  <c r="M19" i="4"/>
  <c r="L19" i="4"/>
  <c r="M21" i="4"/>
  <c r="L21" i="4"/>
  <c r="M22" i="4"/>
  <c r="L22" i="4"/>
  <c r="M23" i="4"/>
  <c r="L23" i="4"/>
  <c r="M24" i="4"/>
  <c r="L24" i="4"/>
  <c r="M25" i="4"/>
  <c r="L25" i="4"/>
  <c r="M26" i="4"/>
  <c r="L26" i="4"/>
  <c r="M27" i="4"/>
  <c r="L27" i="4"/>
  <c r="M28" i="4"/>
  <c r="L28" i="4"/>
  <c r="M29" i="4"/>
  <c r="L29" i="4"/>
  <c r="M30" i="4"/>
  <c r="L30" i="4"/>
  <c r="M31" i="4"/>
  <c r="L31" i="4"/>
  <c r="M32" i="4"/>
  <c r="L32" i="4"/>
  <c r="M33" i="4"/>
  <c r="L33" i="4"/>
  <c r="M34" i="4"/>
  <c r="L34" i="4"/>
  <c r="M35" i="4"/>
  <c r="L35" i="4"/>
  <c r="M37" i="4"/>
  <c r="L37" i="4"/>
  <c r="M38" i="4"/>
  <c r="L38" i="4"/>
  <c r="M39" i="4"/>
  <c r="L39" i="4"/>
  <c r="M40" i="4"/>
  <c r="L40" i="4"/>
  <c r="M41" i="4"/>
  <c r="L41" i="4"/>
  <c r="M42" i="4"/>
  <c r="L42" i="4"/>
  <c r="M43" i="4"/>
  <c r="L43" i="4"/>
  <c r="M44" i="4"/>
  <c r="L44" i="4"/>
  <c r="M45" i="4"/>
  <c r="L45" i="4"/>
  <c r="M46" i="4"/>
  <c r="L46" i="4"/>
  <c r="M47" i="4"/>
  <c r="L47" i="4"/>
  <c r="M48" i="4"/>
  <c r="L48" i="4"/>
  <c r="M49" i="4"/>
  <c r="L49" i="4"/>
  <c r="M50" i="4"/>
  <c r="L50" i="4"/>
  <c r="M51" i="4"/>
  <c r="L51" i="4"/>
  <c r="M53" i="4"/>
  <c r="L53" i="4"/>
  <c r="M54" i="4"/>
  <c r="L54" i="4"/>
  <c r="M55" i="4"/>
  <c r="L55" i="4"/>
  <c r="M56" i="4"/>
  <c r="L56" i="4"/>
  <c r="M57" i="4"/>
  <c r="L57" i="4"/>
  <c r="M58" i="4"/>
  <c r="L58" i="4"/>
  <c r="M59" i="4"/>
  <c r="L59" i="4"/>
  <c r="M60" i="4"/>
  <c r="L60" i="4"/>
  <c r="M61" i="4"/>
  <c r="L61" i="4"/>
  <c r="M62" i="4"/>
  <c r="L62" i="4"/>
  <c r="M63" i="4"/>
  <c r="L63" i="4"/>
  <c r="M64" i="4"/>
  <c r="L64" i="4"/>
  <c r="M65" i="4"/>
  <c r="L65" i="4"/>
  <c r="M66" i="4"/>
  <c r="L66" i="4"/>
  <c r="M67" i="4"/>
  <c r="L67" i="4"/>
  <c r="M69" i="4"/>
  <c r="L69" i="4"/>
  <c r="M70" i="4"/>
  <c r="L70" i="4"/>
  <c r="M71" i="4"/>
  <c r="L71" i="4"/>
  <c r="M72" i="4"/>
  <c r="L72" i="4"/>
  <c r="M73" i="4"/>
  <c r="L73" i="4"/>
  <c r="M74" i="4"/>
  <c r="L74" i="4"/>
  <c r="M75" i="4"/>
  <c r="L75" i="4"/>
  <c r="M76" i="4"/>
  <c r="L76" i="4"/>
  <c r="M77" i="4"/>
  <c r="L77" i="4"/>
  <c r="M78" i="4"/>
  <c r="L78" i="4"/>
  <c r="M79" i="4"/>
  <c r="L79" i="4"/>
  <c r="M80" i="4"/>
  <c r="L80" i="4"/>
  <c r="M81" i="4"/>
  <c r="L81" i="4"/>
  <c r="M82" i="4"/>
  <c r="L82" i="4"/>
  <c r="M83" i="4"/>
  <c r="L83" i="4"/>
  <c r="M85" i="4"/>
  <c r="L85" i="4"/>
  <c r="M86" i="4"/>
  <c r="L86" i="4"/>
  <c r="M87" i="4"/>
  <c r="L87" i="4"/>
  <c r="M88" i="4"/>
  <c r="L88" i="4"/>
  <c r="M89" i="4"/>
  <c r="L89" i="4"/>
  <c r="M90" i="4"/>
  <c r="L90" i="4"/>
  <c r="M91" i="4"/>
  <c r="L91" i="4"/>
  <c r="M92" i="4"/>
  <c r="L92" i="4"/>
  <c r="M93" i="4"/>
  <c r="L93" i="4"/>
  <c r="M94" i="4"/>
  <c r="L94" i="4"/>
  <c r="M95" i="4"/>
  <c r="L95" i="4"/>
  <c r="M96" i="4"/>
  <c r="L96" i="4"/>
  <c r="M97" i="4"/>
  <c r="L97" i="4"/>
  <c r="M98" i="4"/>
  <c r="L98" i="4"/>
  <c r="M99" i="4"/>
  <c r="L99" i="4"/>
  <c r="M101" i="4"/>
  <c r="L101" i="4"/>
  <c r="M102" i="4"/>
  <c r="L102" i="4"/>
  <c r="M103" i="4"/>
  <c r="L103" i="4"/>
  <c r="M104" i="4"/>
  <c r="L104" i="4"/>
  <c r="M105" i="4"/>
  <c r="L105" i="4"/>
  <c r="M106" i="4"/>
  <c r="L106" i="4"/>
  <c r="M107" i="4"/>
  <c r="L107" i="4"/>
  <c r="M108" i="4"/>
  <c r="L108" i="4"/>
  <c r="M109" i="4"/>
  <c r="L109" i="4"/>
  <c r="M110" i="4"/>
  <c r="L110" i="4"/>
  <c r="M111" i="4"/>
  <c r="L111" i="4"/>
  <c r="M112" i="4"/>
  <c r="L112" i="4"/>
  <c r="M113" i="4"/>
  <c r="L113" i="4"/>
  <c r="M114" i="4"/>
  <c r="L114" i="4"/>
  <c r="M115" i="4"/>
  <c r="L115" i="4"/>
  <c r="M4" i="4"/>
  <c r="L4" i="4"/>
  <c r="J118" i="4"/>
  <c r="L232" i="1"/>
  <c r="J117" i="4"/>
  <c r="I117" i="4"/>
  <c r="L229" i="1"/>
  <c r="L230" i="1"/>
  <c r="I116" i="4"/>
  <c r="L231" i="1"/>
  <c r="L228" i="1"/>
  <c r="J116" i="4"/>
  <c r="I118" i="4"/>
  <c r="L233" i="1"/>
  <c r="R122" i="1"/>
  <c r="R208" i="1"/>
  <c r="S208" i="1"/>
  <c r="L208" i="1"/>
  <c r="R193" i="1"/>
  <c r="R169" i="1"/>
  <c r="S169" i="1"/>
  <c r="L169" i="1"/>
  <c r="R146" i="1"/>
  <c r="R130" i="1"/>
  <c r="R221" i="1"/>
  <c r="S221" i="1"/>
  <c r="L221" i="1"/>
  <c r="R200" i="1"/>
  <c r="S200" i="1"/>
  <c r="L200" i="1"/>
  <c r="R117" i="1"/>
  <c r="S117" i="1"/>
  <c r="L117" i="1"/>
  <c r="R178" i="1"/>
  <c r="S178" i="1"/>
  <c r="L178" i="1"/>
  <c r="R144" i="1"/>
  <c r="S144" i="1"/>
  <c r="L144" i="1"/>
  <c r="R206" i="1"/>
  <c r="S206" i="1"/>
  <c r="L206" i="1"/>
  <c r="R175" i="1"/>
  <c r="S175" i="1"/>
  <c r="L175" i="1"/>
  <c r="R213" i="1"/>
  <c r="S213" i="1"/>
  <c r="L213" i="1"/>
  <c r="R128" i="1"/>
  <c r="R155" i="1"/>
  <c r="S155" i="1"/>
  <c r="L155" i="1"/>
  <c r="R171" i="1"/>
  <c r="S171" i="1"/>
  <c r="L171" i="1"/>
  <c r="R124" i="1"/>
  <c r="S124" i="1"/>
  <c r="L124" i="1"/>
  <c r="R222" i="1"/>
  <c r="S222" i="1"/>
  <c r="L222" i="1"/>
  <c r="R184" i="1"/>
  <c r="S184" i="1"/>
  <c r="L184" i="1"/>
  <c r="R147" i="1"/>
  <c r="R126" i="1"/>
  <c r="R183" i="1"/>
  <c r="I42" i="4"/>
  <c r="I39" i="4"/>
  <c r="I63" i="4"/>
  <c r="I17" i="4"/>
  <c r="I80" i="4"/>
  <c r="I103" i="4"/>
  <c r="I74" i="4"/>
  <c r="I81" i="4"/>
  <c r="I55" i="4"/>
  <c r="I21" i="4"/>
  <c r="I95" i="4"/>
  <c r="I56" i="4"/>
  <c r="I57" i="4"/>
  <c r="I6" i="4"/>
  <c r="I37" i="4"/>
  <c r="I29" i="4"/>
  <c r="I114" i="4"/>
  <c r="I48" i="4"/>
  <c r="I38" i="4"/>
  <c r="I41" i="4"/>
  <c r="I96" i="4"/>
  <c r="I20" i="4"/>
  <c r="I26" i="4"/>
  <c r="I30" i="4"/>
  <c r="I22" i="4"/>
  <c r="I4" i="4"/>
  <c r="I97" i="4"/>
  <c r="I18" i="4"/>
  <c r="I34" i="4"/>
  <c r="I115" i="4"/>
  <c r="I24" i="4"/>
  <c r="I113" i="4"/>
  <c r="I91" i="4"/>
  <c r="I36" i="4"/>
  <c r="I98" i="4"/>
  <c r="I87" i="4"/>
  <c r="I54" i="4"/>
  <c r="I49" i="4"/>
  <c r="I8" i="4"/>
  <c r="I43" i="4"/>
  <c r="I5" i="4"/>
  <c r="I9" i="4"/>
  <c r="I112" i="4"/>
  <c r="I108" i="4"/>
  <c r="I105" i="4"/>
  <c r="I94" i="4"/>
  <c r="I84" i="4"/>
  <c r="I83" i="4"/>
  <c r="I82" i="4"/>
  <c r="I77" i="4"/>
  <c r="I73" i="4"/>
  <c r="I64" i="4"/>
  <c r="I53" i="4"/>
  <c r="I27" i="4"/>
  <c r="I19" i="4"/>
  <c r="I10" i="4"/>
  <c r="I101" i="4"/>
  <c r="I16" i="4"/>
  <c r="I76" i="4"/>
  <c r="I32" i="4"/>
  <c r="I28" i="4"/>
  <c r="I85" i="4"/>
  <c r="I109" i="4"/>
  <c r="I104" i="4"/>
  <c r="I102" i="4"/>
  <c r="I86" i="4"/>
  <c r="I31" i="4"/>
  <c r="I11" i="4"/>
  <c r="I13" i="4"/>
  <c r="I47" i="4"/>
  <c r="I15" i="4"/>
  <c r="I23" i="4"/>
  <c r="I66" i="4"/>
  <c r="I75" i="4"/>
  <c r="I58" i="4"/>
  <c r="I89" i="4"/>
  <c r="I59" i="4"/>
  <c r="I45" i="4"/>
  <c r="I88" i="4"/>
  <c r="I78" i="4"/>
  <c r="I62" i="4"/>
  <c r="I40" i="4"/>
  <c r="I33" i="4"/>
  <c r="I90" i="4"/>
  <c r="I12" i="4"/>
  <c r="I111" i="4"/>
  <c r="I60" i="4"/>
  <c r="I110" i="4"/>
  <c r="I93" i="4"/>
  <c r="I52" i="4"/>
  <c r="I100" i="4"/>
  <c r="I92" i="4"/>
  <c r="I72" i="4"/>
  <c r="I14" i="4"/>
  <c r="K63" i="4"/>
  <c r="K6" i="4"/>
  <c r="K96" i="4"/>
  <c r="K5" i="4"/>
  <c r="K112" i="4"/>
  <c r="K32" i="4"/>
  <c r="K102" i="4"/>
  <c r="K47" i="4"/>
  <c r="K66" i="4"/>
  <c r="K75" i="4"/>
  <c r="K89" i="4"/>
  <c r="K59" i="4"/>
  <c r="K88" i="4"/>
  <c r="K78" i="4"/>
  <c r="K62" i="4"/>
  <c r="K40" i="4"/>
  <c r="K33" i="4"/>
  <c r="K67" i="4"/>
  <c r="K35" i="4"/>
  <c r="K61" i="4"/>
  <c r="K50" i="4"/>
  <c r="K46" i="4"/>
  <c r="R42" i="1"/>
  <c r="S42" i="1"/>
  <c r="L42" i="1"/>
  <c r="J39" i="4"/>
  <c r="R39" i="1"/>
  <c r="S39" i="1"/>
  <c r="L39" i="1"/>
  <c r="R63" i="1"/>
  <c r="S63" i="1"/>
  <c r="L63" i="1"/>
  <c r="R17" i="1"/>
  <c r="S17" i="1"/>
  <c r="L17" i="1"/>
  <c r="R80" i="1"/>
  <c r="S80" i="1"/>
  <c r="L80" i="1"/>
  <c r="J80" i="4"/>
  <c r="R103" i="1"/>
  <c r="R74" i="1"/>
  <c r="R51" i="1"/>
  <c r="R81" i="1"/>
  <c r="S81" i="1"/>
  <c r="L81" i="1"/>
  <c r="J81" i="4"/>
  <c r="R55" i="1"/>
  <c r="S55" i="1"/>
  <c r="L55" i="1"/>
  <c r="R21" i="1"/>
  <c r="S21" i="1"/>
  <c r="L21" i="1"/>
  <c r="R95" i="1"/>
  <c r="S95" i="1"/>
  <c r="L95" i="1"/>
  <c r="R56" i="1"/>
  <c r="S56" i="1"/>
  <c r="L56" i="1"/>
  <c r="J56" i="4"/>
  <c r="R57" i="1"/>
  <c r="S57" i="1"/>
  <c r="L57" i="1"/>
  <c r="J57" i="4"/>
  <c r="R6" i="1"/>
  <c r="S6" i="1"/>
  <c r="L6" i="1"/>
  <c r="R37" i="1"/>
  <c r="S37" i="1"/>
  <c r="L37" i="1"/>
  <c r="R25" i="1"/>
  <c r="S25" i="1"/>
  <c r="L25" i="1"/>
  <c r="R29" i="1"/>
  <c r="S29" i="1"/>
  <c r="L29" i="1"/>
  <c r="R114" i="1"/>
  <c r="S114" i="1"/>
  <c r="L114" i="1"/>
  <c r="R48" i="1"/>
  <c r="S48" i="1"/>
  <c r="L48" i="1"/>
  <c r="R38" i="1"/>
  <c r="S38" i="1"/>
  <c r="L38" i="1"/>
  <c r="R41" i="1"/>
  <c r="S41" i="1"/>
  <c r="L41" i="1"/>
  <c r="J41" i="4"/>
  <c r="R96" i="1"/>
  <c r="S96" i="1"/>
  <c r="L96" i="1"/>
  <c r="J96" i="4"/>
  <c r="R20" i="1"/>
  <c r="R26" i="1"/>
  <c r="R30" i="1"/>
  <c r="S30" i="1"/>
  <c r="L30" i="1"/>
  <c r="R22" i="1"/>
  <c r="S22" i="1"/>
  <c r="L22" i="1"/>
  <c r="R4" i="1"/>
  <c r="R97" i="1"/>
  <c r="S97" i="1"/>
  <c r="L97" i="1"/>
  <c r="R18" i="1"/>
  <c r="S18" i="1"/>
  <c r="L18" i="1"/>
  <c r="R34" i="1"/>
  <c r="S34" i="1"/>
  <c r="L34" i="1"/>
  <c r="J34" i="4"/>
  <c r="R115" i="1"/>
  <c r="S115" i="1"/>
  <c r="L115" i="1"/>
  <c r="R24" i="1"/>
  <c r="S24" i="1"/>
  <c r="L24" i="1"/>
  <c r="R113" i="1"/>
  <c r="S113" i="1"/>
  <c r="L113" i="1"/>
  <c r="R91" i="1"/>
  <c r="S91" i="1"/>
  <c r="L91" i="1"/>
  <c r="R36" i="1"/>
  <c r="S36" i="1"/>
  <c r="L36" i="1"/>
  <c r="R98" i="1"/>
  <c r="R87" i="1"/>
  <c r="S87" i="1"/>
  <c r="L87" i="1"/>
  <c r="R54" i="1"/>
  <c r="R49" i="1"/>
  <c r="S49" i="1"/>
  <c r="L49" i="1"/>
  <c r="R8" i="1"/>
  <c r="S8" i="1"/>
  <c r="L8" i="1"/>
  <c r="R43" i="1"/>
  <c r="J43" i="4"/>
  <c r="R5" i="1"/>
  <c r="S5" i="1"/>
  <c r="L5" i="1"/>
  <c r="J5" i="4"/>
  <c r="R9" i="1"/>
  <c r="S9" i="1"/>
  <c r="L9" i="1"/>
  <c r="R112" i="1"/>
  <c r="S112" i="1"/>
  <c r="L112" i="1"/>
  <c r="R108" i="1"/>
  <c r="S108" i="1"/>
  <c r="L108" i="1"/>
  <c r="R105" i="1"/>
  <c r="R99" i="1"/>
  <c r="S99" i="1"/>
  <c r="L99" i="1"/>
  <c r="R94" i="1"/>
  <c r="S94" i="1"/>
  <c r="L94" i="1"/>
  <c r="J94" i="4"/>
  <c r="R84" i="1"/>
  <c r="R83" i="1"/>
  <c r="S83" i="1"/>
  <c r="L83" i="1"/>
  <c r="R82" i="1"/>
  <c r="S82" i="1"/>
  <c r="L82" i="1"/>
  <c r="R101" i="1"/>
  <c r="S101" i="1"/>
  <c r="L101" i="1"/>
  <c r="J101" i="4"/>
  <c r="R16" i="1"/>
  <c r="S16" i="1"/>
  <c r="L16" i="1"/>
  <c r="R102" i="1"/>
  <c r="S102" i="1"/>
  <c r="L102" i="1"/>
  <c r="R45" i="1"/>
  <c r="S45" i="1"/>
  <c r="L45" i="1"/>
  <c r="R88" i="1"/>
  <c r="S88" i="1"/>
  <c r="L88" i="1"/>
  <c r="R65" i="1"/>
  <c r="S65" i="1"/>
  <c r="L65" i="1"/>
  <c r="R67" i="1"/>
  <c r="R52" i="1"/>
  <c r="S52" i="1"/>
  <c r="L52" i="1"/>
  <c r="R72" i="1"/>
  <c r="S72" i="1"/>
  <c r="L72" i="1"/>
  <c r="J72" i="4"/>
  <c r="R14" i="1"/>
  <c r="S14" i="1"/>
  <c r="L14" i="1"/>
  <c r="R71" i="1"/>
  <c r="S71" i="1"/>
  <c r="L71" i="1"/>
  <c r="S103" i="1"/>
  <c r="L103" i="1"/>
  <c r="S126" i="1"/>
  <c r="L126" i="1"/>
  <c r="S193" i="1"/>
  <c r="L193" i="1"/>
  <c r="S122" i="1"/>
  <c r="L122" i="1"/>
  <c r="S54" i="1"/>
  <c r="L54" i="1"/>
  <c r="S4" i="1"/>
  <c r="L4" i="1"/>
  <c r="S26" i="1"/>
  <c r="L26" i="1"/>
  <c r="S128" i="1"/>
  <c r="L128" i="1"/>
  <c r="S146" i="1"/>
  <c r="L146" i="1"/>
  <c r="S67" i="1"/>
  <c r="L67" i="1"/>
  <c r="S43" i="1"/>
  <c r="L43" i="1"/>
  <c r="S98" i="1"/>
  <c r="L98" i="1"/>
  <c r="S130" i="1"/>
  <c r="L130" i="1"/>
  <c r="S84" i="1"/>
  <c r="L84" i="1"/>
  <c r="S105" i="1"/>
  <c r="L105" i="1"/>
  <c r="S20" i="1"/>
  <c r="L20" i="1"/>
  <c r="S51" i="1"/>
  <c r="L51" i="1"/>
  <c r="S74" i="1"/>
  <c r="L74" i="1"/>
  <c r="H7" i="4"/>
  <c r="R152" i="1"/>
  <c r="S152" i="1"/>
  <c r="L152" i="1"/>
  <c r="R214" i="1"/>
  <c r="S214" i="1"/>
  <c r="L214" i="1"/>
  <c r="R150" i="1"/>
  <c r="S150" i="1"/>
  <c r="L150" i="1"/>
  <c r="R194" i="1"/>
  <c r="S194" i="1"/>
  <c r="L194" i="1"/>
  <c r="J73" i="4"/>
  <c r="R176" i="1"/>
  <c r="S176" i="1"/>
  <c r="L176" i="1"/>
  <c r="R174" i="1"/>
  <c r="S174" i="1"/>
  <c r="L174" i="1"/>
  <c r="R118" i="1"/>
  <c r="S118" i="1"/>
  <c r="L118" i="1"/>
  <c r="R69" i="1"/>
  <c r="S69" i="1"/>
  <c r="L69" i="1"/>
  <c r="R19" i="1"/>
  <c r="S19" i="1"/>
  <c r="L19" i="1"/>
  <c r="R61" i="1"/>
  <c r="S61" i="1"/>
  <c r="L61" i="1"/>
  <c r="R46" i="1"/>
  <c r="S46" i="1"/>
  <c r="L46" i="1"/>
  <c r="R68" i="1"/>
  <c r="S68" i="1"/>
  <c r="L68" i="1"/>
  <c r="R77" i="1"/>
  <c r="S77" i="1"/>
  <c r="L77" i="1"/>
  <c r="J53" i="4"/>
  <c r="R50" i="1"/>
  <c r="S50" i="1"/>
  <c r="L50" i="1"/>
  <c r="H14" i="4"/>
  <c r="R180" i="1"/>
  <c r="R73" i="1"/>
  <c r="S73" i="1"/>
  <c r="L73" i="1"/>
  <c r="R53" i="1"/>
  <c r="S53" i="1"/>
  <c r="L53" i="1"/>
  <c r="R181" i="1"/>
  <c r="R10" i="1"/>
  <c r="S10" i="1"/>
  <c r="L10" i="1"/>
  <c r="J50" i="4"/>
  <c r="R173" i="1"/>
  <c r="S173" i="1"/>
  <c r="L173" i="1"/>
  <c r="R64" i="1"/>
  <c r="S64" i="1"/>
  <c r="L64" i="1"/>
  <c r="R162" i="1"/>
  <c r="R158" i="1"/>
  <c r="H4" i="4"/>
  <c r="J64" i="4"/>
  <c r="R27" i="1"/>
  <c r="S27" i="1"/>
  <c r="L27" i="1"/>
  <c r="I67" i="4"/>
  <c r="R177" i="1"/>
  <c r="R190" i="1"/>
  <c r="S190" i="1"/>
  <c r="L190" i="1"/>
  <c r="J46" i="4"/>
  <c r="J69" i="4"/>
  <c r="H5" i="4"/>
  <c r="F14" i="4"/>
  <c r="J38" i="4"/>
  <c r="J68" i="4"/>
  <c r="J6" i="4"/>
  <c r="J61" i="4"/>
  <c r="J65" i="4"/>
  <c r="J102" i="4"/>
  <c r="F16" i="4"/>
  <c r="F5" i="4"/>
  <c r="G16" i="4"/>
  <c r="H16" i="4"/>
  <c r="J110" i="4"/>
  <c r="R106" i="1"/>
  <c r="S106" i="1"/>
  <c r="L106" i="1"/>
  <c r="R111" i="1"/>
  <c r="S111" i="1"/>
  <c r="L111" i="1"/>
  <c r="R110" i="1"/>
  <c r="S110" i="1"/>
  <c r="L110" i="1"/>
  <c r="R107" i="1"/>
  <c r="S107" i="1"/>
  <c r="L107" i="1"/>
  <c r="R93" i="1"/>
  <c r="S93" i="1"/>
  <c r="L93" i="1"/>
  <c r="R60" i="1"/>
  <c r="S60" i="1"/>
  <c r="L60" i="1"/>
  <c r="J18" i="4"/>
  <c r="R7" i="1"/>
  <c r="S7" i="1"/>
  <c r="L7" i="1"/>
  <c r="H21" i="4"/>
  <c r="H27" i="4"/>
  <c r="F32" i="4"/>
  <c r="R223" i="1"/>
  <c r="S223" i="1"/>
  <c r="L223" i="1"/>
  <c r="R168" i="1"/>
  <c r="S168" i="1"/>
  <c r="L168" i="1"/>
  <c r="R212" i="1"/>
  <c r="S212" i="1"/>
  <c r="L212" i="1"/>
  <c r="R172" i="1"/>
  <c r="S172" i="1"/>
  <c r="L172" i="1"/>
  <c r="R204" i="1"/>
  <c r="S204" i="1"/>
  <c r="L204" i="1"/>
  <c r="R157" i="1"/>
  <c r="S157" i="1"/>
  <c r="L157" i="1"/>
  <c r="J60" i="4"/>
  <c r="J111" i="4"/>
  <c r="J45" i="4"/>
  <c r="H31" i="4"/>
  <c r="G32" i="4"/>
  <c r="R205" i="1"/>
  <c r="S205" i="1"/>
  <c r="L205" i="1"/>
  <c r="J93" i="4"/>
  <c r="R209" i="1"/>
  <c r="S209" i="1"/>
  <c r="L209" i="1"/>
  <c r="R216" i="1"/>
  <c r="S216" i="1"/>
  <c r="L216" i="1"/>
  <c r="R199" i="1"/>
  <c r="S199" i="1"/>
  <c r="L199" i="1"/>
  <c r="R141" i="1"/>
  <c r="S141" i="1"/>
  <c r="L141" i="1"/>
  <c r="H26" i="4"/>
  <c r="R153" i="1"/>
  <c r="S153" i="1"/>
  <c r="L153" i="1"/>
  <c r="J104" i="4"/>
  <c r="J29" i="4"/>
  <c r="J91" i="4"/>
  <c r="J87" i="4"/>
  <c r="J97" i="4"/>
  <c r="H32" i="4"/>
  <c r="R203" i="1"/>
  <c r="S203" i="1"/>
  <c r="L203" i="1"/>
  <c r="K18" i="4"/>
  <c r="K9" i="4"/>
  <c r="K49" i="4"/>
  <c r="K34" i="4"/>
  <c r="K27" i="4"/>
  <c r="K28" i="4"/>
  <c r="K53" i="4"/>
  <c r="K19" i="4"/>
  <c r="G22" i="4"/>
  <c r="K54" i="4"/>
  <c r="K8" i="4"/>
  <c r="K109" i="4"/>
  <c r="S158" i="1"/>
  <c r="L158" i="1"/>
  <c r="I46" i="4"/>
  <c r="S147" i="1"/>
  <c r="L147" i="1"/>
  <c r="K84" i="4"/>
  <c r="K73" i="4"/>
  <c r="H37" i="4"/>
  <c r="F43" i="4"/>
  <c r="I50" i="4"/>
  <c r="I35" i="4"/>
  <c r="G43" i="4"/>
  <c r="H12" i="4"/>
  <c r="F46" i="4"/>
  <c r="R129" i="1"/>
  <c r="S129" i="1"/>
  <c r="L129" i="1"/>
  <c r="R149" i="1"/>
  <c r="S149" i="1"/>
  <c r="L149" i="1"/>
  <c r="R189" i="1"/>
  <c r="S189" i="1"/>
  <c r="L189" i="1"/>
  <c r="R116" i="1"/>
  <c r="S116" i="1"/>
  <c r="L116" i="1"/>
  <c r="J17" i="4"/>
  <c r="J10" i="4"/>
  <c r="J4" i="4"/>
  <c r="F4" i="4"/>
  <c r="G46" i="4"/>
  <c r="I107" i="4"/>
  <c r="R187" i="1"/>
  <c r="S187" i="1"/>
  <c r="L187" i="1"/>
  <c r="F48" i="4"/>
  <c r="I99" i="4"/>
  <c r="J37" i="4"/>
  <c r="J77" i="4"/>
  <c r="J66" i="4"/>
  <c r="R15" i="1"/>
  <c r="S15" i="1"/>
  <c r="L15" i="1"/>
  <c r="R66" i="1"/>
  <c r="S66" i="1"/>
  <c r="L66" i="1"/>
  <c r="R23" i="1"/>
  <c r="S23" i="1"/>
  <c r="L23" i="1"/>
  <c r="R47" i="1"/>
  <c r="S47" i="1"/>
  <c r="L47" i="1"/>
  <c r="J47" i="4"/>
  <c r="R13" i="1"/>
  <c r="S13" i="1"/>
  <c r="L13" i="1"/>
  <c r="H43" i="4"/>
  <c r="H35" i="4"/>
  <c r="S162" i="1"/>
  <c r="L162" i="1"/>
  <c r="H38" i="4"/>
  <c r="G5" i="4"/>
  <c r="H9" i="4"/>
  <c r="R163" i="1"/>
  <c r="H42" i="4"/>
  <c r="R156" i="1"/>
  <c r="H46" i="4"/>
  <c r="J51" i="4"/>
  <c r="R201" i="1"/>
  <c r="S201" i="1"/>
  <c r="L201" i="1"/>
  <c r="R198" i="1"/>
  <c r="S198" i="1"/>
  <c r="L198" i="1"/>
  <c r="R170" i="1"/>
  <c r="S170" i="1"/>
  <c r="L170" i="1"/>
  <c r="J48" i="4"/>
  <c r="J23" i="4"/>
  <c r="F9" i="4"/>
  <c r="H48" i="4"/>
  <c r="R89" i="1"/>
  <c r="S89" i="1"/>
  <c r="L89" i="1"/>
  <c r="J58" i="4"/>
  <c r="J59" i="4"/>
  <c r="R191" i="1"/>
  <c r="J89" i="4"/>
  <c r="J75" i="4"/>
  <c r="R58" i="1"/>
  <c r="S58" i="1"/>
  <c r="L58" i="1"/>
  <c r="F27" i="4"/>
  <c r="H49" i="4"/>
  <c r="R135" i="1"/>
  <c r="S135" i="1"/>
  <c r="L135" i="1"/>
  <c r="R160" i="1"/>
  <c r="S160" i="1"/>
  <c r="L160" i="1"/>
  <c r="J15" i="4"/>
  <c r="R75" i="1"/>
  <c r="S75" i="1"/>
  <c r="L75" i="1"/>
  <c r="R59" i="1"/>
  <c r="S59" i="1"/>
  <c r="L59" i="1"/>
  <c r="G9" i="4"/>
  <c r="G14" i="4"/>
  <c r="R123" i="1"/>
  <c r="S123" i="1"/>
  <c r="L123" i="1"/>
  <c r="R197" i="1"/>
  <c r="S197" i="1"/>
  <c r="L197" i="1"/>
  <c r="R143" i="1"/>
  <c r="S143" i="1"/>
  <c r="L143" i="1"/>
  <c r="R11" i="1"/>
  <c r="S11" i="1"/>
  <c r="L11" i="1"/>
  <c r="I106" i="4"/>
  <c r="R202" i="1"/>
  <c r="S202" i="1"/>
  <c r="L202" i="1"/>
  <c r="J11" i="4"/>
  <c r="J26" i="4"/>
  <c r="J31" i="4"/>
  <c r="J30" i="4"/>
  <c r="R31" i="1"/>
  <c r="S31" i="1"/>
  <c r="L31" i="1"/>
  <c r="K23" i="4"/>
  <c r="K15" i="4"/>
  <c r="K11" i="4"/>
  <c r="K31" i="4"/>
  <c r="K30" i="4"/>
  <c r="K90" i="4"/>
  <c r="K85" i="4"/>
  <c r="R133" i="1"/>
  <c r="S133" i="1"/>
  <c r="L133" i="1"/>
  <c r="K86" i="4"/>
  <c r="K58" i="4"/>
  <c r="K26" i="4"/>
  <c r="K48" i="4"/>
  <c r="R138" i="1"/>
  <c r="S138" i="1"/>
  <c r="L138" i="1"/>
  <c r="K43" i="4"/>
  <c r="R142" i="1"/>
  <c r="S142" i="1"/>
  <c r="L142" i="1"/>
  <c r="R220" i="1"/>
  <c r="S220" i="1"/>
  <c r="L220" i="1"/>
  <c r="R192" i="1"/>
  <c r="S192" i="1"/>
  <c r="L192" i="1"/>
  <c r="R195" i="1"/>
  <c r="S195" i="1"/>
  <c r="L195" i="1"/>
  <c r="R215" i="1"/>
  <c r="S215" i="1"/>
  <c r="L215" i="1"/>
  <c r="R217" i="1"/>
  <c r="S217" i="1"/>
  <c r="L217" i="1"/>
  <c r="J113" i="4"/>
  <c r="J105" i="4"/>
  <c r="J83" i="4"/>
  <c r="J108" i="4"/>
  <c r="J103" i="4"/>
  <c r="I71" i="4"/>
  <c r="K101" i="4"/>
  <c r="I79" i="4"/>
  <c r="S191" i="1"/>
  <c r="L191" i="1"/>
  <c r="H30" i="4"/>
  <c r="S183" i="1"/>
  <c r="L183" i="1"/>
  <c r="K21" i="4"/>
  <c r="K16" i="4"/>
  <c r="F30" i="4"/>
  <c r="H54" i="4"/>
  <c r="R227" i="1"/>
  <c r="S227" i="1"/>
  <c r="L227" i="1"/>
  <c r="R225" i="1"/>
  <c r="S225" i="1"/>
  <c r="L225" i="1"/>
  <c r="J115" i="4"/>
  <c r="H55" i="4"/>
  <c r="G35" i="4"/>
  <c r="H57" i="4"/>
  <c r="F66" i="4"/>
  <c r="R127" i="1"/>
  <c r="S127" i="1"/>
  <c r="L127" i="1"/>
  <c r="F67" i="4"/>
  <c r="R70" i="1"/>
  <c r="S70" i="1"/>
  <c r="L70" i="1"/>
  <c r="R166" i="1"/>
  <c r="S166" i="1"/>
  <c r="L166" i="1"/>
  <c r="R161" i="1"/>
  <c r="S161" i="1"/>
  <c r="L161" i="1"/>
  <c r="R120" i="1"/>
  <c r="S120" i="1"/>
  <c r="L120" i="1"/>
  <c r="H59" i="4"/>
  <c r="J8" i="4"/>
  <c r="J49" i="4"/>
  <c r="J54" i="4"/>
  <c r="F70" i="4"/>
  <c r="G66" i="4"/>
  <c r="H23" i="4"/>
  <c r="G67" i="4"/>
  <c r="H41" i="4"/>
  <c r="F41" i="4"/>
  <c r="H44" i="4"/>
  <c r="G41" i="4"/>
  <c r="G70" i="4"/>
  <c r="G12" i="4"/>
  <c r="H63" i="4"/>
  <c r="H33" i="4"/>
  <c r="H58" i="4"/>
  <c r="J21" i="4"/>
  <c r="F33" i="4"/>
  <c r="F58" i="4"/>
  <c r="G29" i="4"/>
  <c r="R185" i="1"/>
  <c r="S185" i="1"/>
  <c r="L185" i="1"/>
  <c r="R145" i="1"/>
  <c r="S145" i="1"/>
  <c r="L145" i="1"/>
  <c r="R136" i="1"/>
  <c r="S136" i="1"/>
  <c r="L136" i="1"/>
  <c r="G52" i="4"/>
  <c r="R132" i="1"/>
  <c r="S132" i="1"/>
  <c r="L132" i="1"/>
  <c r="R148" i="1"/>
  <c r="S148" i="1"/>
  <c r="L148" i="1"/>
  <c r="J20" i="4"/>
  <c r="J24" i="4"/>
  <c r="H65" i="4"/>
  <c r="J98" i="4"/>
  <c r="J36" i="4"/>
  <c r="F35" i="4"/>
  <c r="K76" i="4"/>
  <c r="R134" i="1"/>
  <c r="S134" i="1"/>
  <c r="L134" i="1"/>
  <c r="R210" i="1"/>
  <c r="S210" i="1"/>
  <c r="L210" i="1"/>
  <c r="J22" i="4"/>
  <c r="H66" i="4"/>
  <c r="H40" i="4"/>
  <c r="H8" i="4"/>
  <c r="F8" i="4"/>
  <c r="H67" i="4"/>
  <c r="G8" i="4"/>
  <c r="G7" i="4"/>
  <c r="H70" i="4"/>
  <c r="H53" i="4"/>
  <c r="F53" i="4"/>
  <c r="G77" i="4"/>
  <c r="F85" i="4"/>
  <c r="H72" i="4"/>
  <c r="F37" i="4"/>
  <c r="G33" i="4"/>
  <c r="K12" i="4"/>
  <c r="K69" i="4"/>
  <c r="K37" i="4"/>
  <c r="K60" i="4"/>
  <c r="K68" i="4"/>
  <c r="K65" i="4"/>
  <c r="K93" i="4"/>
  <c r="K111" i="4"/>
  <c r="K45" i="4"/>
  <c r="K110" i="4"/>
  <c r="K72" i="4"/>
  <c r="K92" i="4"/>
  <c r="H28" i="4"/>
  <c r="H60" i="4"/>
  <c r="F28" i="4"/>
  <c r="F60" i="4"/>
  <c r="G28" i="4"/>
  <c r="H36" i="4"/>
  <c r="K17" i="4"/>
  <c r="H61" i="4"/>
  <c r="K100" i="4"/>
  <c r="K4" i="4"/>
  <c r="F89" i="4"/>
  <c r="H75" i="4"/>
  <c r="G60" i="4"/>
  <c r="H29" i="4"/>
  <c r="F29" i="4"/>
  <c r="F11" i="4"/>
  <c r="G58" i="4"/>
  <c r="F36" i="4"/>
  <c r="H77" i="4"/>
  <c r="G85" i="4"/>
  <c r="H24" i="4"/>
  <c r="F38" i="4"/>
  <c r="F24" i="4"/>
  <c r="H11" i="4"/>
  <c r="F86" i="4"/>
  <c r="F12" i="4"/>
  <c r="H52" i="4"/>
  <c r="G11" i="4"/>
  <c r="G87" i="4"/>
  <c r="F65" i="4"/>
  <c r="G65" i="4"/>
  <c r="F87" i="4"/>
  <c r="F92" i="4"/>
  <c r="I51" i="4"/>
  <c r="S163" i="1"/>
  <c r="L163" i="1"/>
  <c r="I44" i="4"/>
  <c r="F52" i="4"/>
  <c r="S156" i="1"/>
  <c r="L156" i="1"/>
  <c r="G89" i="4"/>
  <c r="J44" i="4"/>
  <c r="J100" i="4"/>
  <c r="R35" i="1"/>
  <c r="S35" i="1"/>
  <c r="L35" i="1"/>
  <c r="R92" i="1"/>
  <c r="S92" i="1"/>
  <c r="L92" i="1"/>
  <c r="J92" i="4"/>
  <c r="J35" i="4"/>
  <c r="F94" i="4"/>
  <c r="H82" i="4"/>
  <c r="G90" i="4"/>
  <c r="H10" i="4"/>
  <c r="G40" i="4"/>
  <c r="J79" i="4"/>
  <c r="R79" i="1"/>
  <c r="S79" i="1"/>
  <c r="L79" i="1"/>
  <c r="F19" i="4"/>
  <c r="H47" i="4"/>
  <c r="R44" i="1"/>
  <c r="S44" i="1"/>
  <c r="L44" i="1"/>
  <c r="H19" i="4"/>
  <c r="R100" i="1"/>
  <c r="S100" i="1"/>
  <c r="L100" i="1"/>
  <c r="G19" i="4"/>
  <c r="F47" i="4"/>
  <c r="H85" i="4"/>
  <c r="G92" i="4"/>
  <c r="S177" i="1"/>
  <c r="L177" i="1"/>
  <c r="I65" i="4"/>
  <c r="S180" i="1"/>
  <c r="L180" i="1"/>
  <c r="I68" i="4"/>
  <c r="R179" i="1"/>
  <c r="S179" i="1"/>
  <c r="L179" i="1"/>
  <c r="F7" i="4"/>
  <c r="J67" i="4"/>
  <c r="J114" i="4"/>
  <c r="F99" i="4"/>
  <c r="H86" i="4"/>
  <c r="G94" i="4"/>
  <c r="F77" i="4"/>
  <c r="F23" i="4"/>
  <c r="I69" i="4"/>
  <c r="G55" i="4"/>
  <c r="F100" i="4"/>
  <c r="H87" i="4"/>
  <c r="G37" i="4"/>
  <c r="H88" i="4"/>
  <c r="F101" i="4"/>
  <c r="H89" i="4"/>
  <c r="K77" i="4"/>
  <c r="F42" i="4"/>
  <c r="F80" i="4"/>
  <c r="G99" i="4"/>
  <c r="K44" i="4"/>
  <c r="K79" i="4"/>
  <c r="K51" i="4"/>
  <c r="K99" i="4"/>
  <c r="R154" i="1"/>
  <c r="S154" i="1"/>
  <c r="L154" i="1"/>
  <c r="R151" i="1"/>
  <c r="S151" i="1"/>
  <c r="L151" i="1"/>
  <c r="K70" i="4"/>
  <c r="K25" i="4"/>
  <c r="K71" i="4"/>
  <c r="J42" i="4"/>
  <c r="F102" i="4"/>
  <c r="G100" i="4"/>
  <c r="F98" i="4"/>
  <c r="F97" i="4"/>
  <c r="K22" i="4"/>
  <c r="K83" i="4"/>
  <c r="K80" i="4"/>
  <c r="K24" i="4"/>
  <c r="K36" i="4"/>
  <c r="K108" i="4"/>
  <c r="K105" i="4"/>
  <c r="K107" i="4"/>
  <c r="G47" i="4"/>
  <c r="K115" i="4"/>
  <c r="K103" i="4"/>
  <c r="K98" i="4"/>
  <c r="H18" i="4"/>
  <c r="K20" i="4"/>
  <c r="K57" i="4"/>
  <c r="K7" i="4"/>
  <c r="K106" i="4"/>
  <c r="F104" i="4"/>
  <c r="G101" i="4"/>
  <c r="K81" i="4"/>
  <c r="K113" i="4"/>
  <c r="K55" i="4"/>
  <c r="G31" i="4"/>
  <c r="F18" i="4"/>
  <c r="H74" i="4"/>
  <c r="F63" i="4"/>
  <c r="H34" i="4"/>
  <c r="F106" i="4"/>
  <c r="H92" i="4"/>
  <c r="G102" i="4"/>
  <c r="F107" i="4"/>
  <c r="H93" i="4"/>
  <c r="G38" i="4"/>
  <c r="G49" i="4"/>
  <c r="H94" i="4"/>
  <c r="H56" i="4"/>
  <c r="J33" i="4"/>
  <c r="R62" i="1"/>
  <c r="S62" i="1"/>
  <c r="L62" i="1"/>
  <c r="K87" i="4"/>
  <c r="K97" i="4"/>
  <c r="K91" i="4"/>
  <c r="R90" i="1"/>
  <c r="S90" i="1"/>
  <c r="L90" i="1"/>
  <c r="J12" i="4"/>
  <c r="K29" i="4"/>
  <c r="G56" i="4"/>
  <c r="R33" i="1"/>
  <c r="S33" i="1"/>
  <c r="L33" i="1"/>
  <c r="J40" i="4"/>
  <c r="J90" i="4"/>
  <c r="K41" i="4"/>
  <c r="F56" i="4"/>
  <c r="R12" i="1"/>
  <c r="S12" i="1"/>
  <c r="L12" i="1"/>
  <c r="R40" i="1"/>
  <c r="S40" i="1"/>
  <c r="L40" i="1"/>
  <c r="H95" i="4"/>
  <c r="G104" i="4"/>
  <c r="I25" i="4"/>
  <c r="K39" i="4"/>
  <c r="K10" i="4"/>
  <c r="G86" i="4"/>
  <c r="K104" i="4"/>
  <c r="K42" i="4"/>
  <c r="I70" i="4"/>
  <c r="J78" i="4"/>
  <c r="G98" i="4"/>
  <c r="J62" i="4"/>
  <c r="H39" i="4"/>
  <c r="H64" i="4"/>
  <c r="R78" i="1"/>
  <c r="S78" i="1"/>
  <c r="L78" i="1"/>
  <c r="F39" i="4"/>
  <c r="H97" i="4"/>
  <c r="H91" i="4"/>
  <c r="G64" i="4"/>
  <c r="G95" i="4"/>
  <c r="F91" i="4"/>
  <c r="H98" i="4"/>
  <c r="G107" i="4"/>
  <c r="G39" i="4"/>
  <c r="F96" i="4"/>
  <c r="H6" i="4"/>
  <c r="H96" i="4"/>
  <c r="G96" i="4"/>
  <c r="F6" i="4"/>
  <c r="G91" i="4"/>
  <c r="G108" i="4"/>
  <c r="F108" i="4"/>
  <c r="J109" i="4"/>
  <c r="F93" i="4"/>
  <c r="J85" i="4"/>
  <c r="R104" i="1"/>
  <c r="S104" i="1"/>
  <c r="L104" i="1"/>
  <c r="J32" i="4"/>
  <c r="R85" i="1"/>
  <c r="S85" i="1"/>
  <c r="L85" i="1"/>
  <c r="R109" i="1"/>
  <c r="S109" i="1"/>
  <c r="L109" i="1"/>
  <c r="H45" i="4"/>
  <c r="G45" i="4"/>
  <c r="G109" i="4"/>
  <c r="F45" i="4"/>
  <c r="R139" i="1"/>
  <c r="S139" i="1"/>
  <c r="L139" i="1"/>
  <c r="R76" i="1"/>
  <c r="S76" i="1"/>
  <c r="L76" i="1"/>
  <c r="H22" i="4"/>
  <c r="R32" i="1"/>
  <c r="S32" i="1"/>
  <c r="L32" i="1"/>
  <c r="R140" i="1"/>
  <c r="S140" i="1"/>
  <c r="L140" i="1"/>
  <c r="R28" i="1"/>
  <c r="S28" i="1"/>
  <c r="L28" i="1"/>
  <c r="J28" i="4"/>
  <c r="J19" i="4"/>
  <c r="J27" i="4"/>
  <c r="J9" i="4"/>
  <c r="F22" i="4"/>
  <c r="H99" i="4"/>
  <c r="G68" i="4"/>
  <c r="R196" i="1"/>
  <c r="S196" i="1"/>
  <c r="L196" i="1"/>
  <c r="H68" i="4"/>
  <c r="R121" i="1"/>
  <c r="S121" i="1"/>
  <c r="L121" i="1"/>
  <c r="R165" i="1"/>
  <c r="S165" i="1"/>
  <c r="L165" i="1"/>
  <c r="R131" i="1"/>
  <c r="S131" i="1"/>
  <c r="L131" i="1"/>
  <c r="F109" i="4"/>
  <c r="J84" i="4"/>
  <c r="F68" i="4"/>
  <c r="G103" i="4"/>
  <c r="H100" i="4"/>
  <c r="G110" i="4"/>
  <c r="K95" i="4"/>
  <c r="K13" i="4"/>
  <c r="F55" i="4"/>
  <c r="K94" i="4"/>
  <c r="S181" i="1"/>
  <c r="L181" i="1"/>
  <c r="H80" i="4"/>
  <c r="F110" i="4"/>
  <c r="H101" i="4"/>
  <c r="F69" i="4"/>
  <c r="R226" i="1"/>
  <c r="S226" i="1"/>
  <c r="L226" i="1"/>
  <c r="F111" i="4"/>
  <c r="I7" i="4"/>
  <c r="G23" i="4"/>
  <c r="H102" i="4"/>
  <c r="H20" i="4"/>
  <c r="K64" i="4"/>
  <c r="G13" i="4"/>
  <c r="G112" i="4"/>
  <c r="F20" i="4"/>
  <c r="H103" i="4"/>
  <c r="H78" i="4"/>
  <c r="H13" i="4"/>
  <c r="F13" i="4"/>
  <c r="F74" i="4"/>
  <c r="G113" i="4"/>
  <c r="H104" i="4"/>
  <c r="F73" i="4"/>
  <c r="F112" i="4"/>
  <c r="H105" i="4"/>
  <c r="J86" i="4"/>
  <c r="G75" i="4"/>
  <c r="F64" i="4"/>
  <c r="G114" i="4"/>
  <c r="K114" i="4"/>
  <c r="H50" i="4"/>
  <c r="G50" i="4"/>
  <c r="H84" i="4"/>
  <c r="H81" i="4"/>
  <c r="F84" i="4"/>
  <c r="G81" i="4"/>
  <c r="H106" i="4"/>
  <c r="R164" i="1"/>
  <c r="S164" i="1"/>
  <c r="L164" i="1"/>
  <c r="R125" i="1"/>
  <c r="S125" i="1"/>
  <c r="L125" i="1"/>
  <c r="R207" i="1"/>
  <c r="S207" i="1"/>
  <c r="L207" i="1"/>
  <c r="G97" i="4"/>
  <c r="H76" i="4"/>
  <c r="R224" i="1"/>
  <c r="S224" i="1"/>
  <c r="L224" i="1"/>
  <c r="I61" i="4"/>
  <c r="R188" i="1"/>
  <c r="S188" i="1"/>
  <c r="L188" i="1"/>
  <c r="J52" i="4"/>
  <c r="J13" i="4"/>
  <c r="J74" i="4"/>
  <c r="J112" i="4"/>
  <c r="J95" i="4"/>
  <c r="H107" i="4"/>
  <c r="H69" i="4"/>
  <c r="G18" i="4"/>
  <c r="F17" i="4"/>
  <c r="G111" i="4"/>
  <c r="G21" i="4"/>
  <c r="H17" i="4"/>
  <c r="J82" i="4"/>
  <c r="F61" i="4"/>
  <c r="R182" i="1"/>
  <c r="S182" i="1"/>
  <c r="L182" i="1"/>
  <c r="H73" i="4"/>
  <c r="R219" i="1"/>
  <c r="S219" i="1"/>
  <c r="L219" i="1"/>
  <c r="R211" i="1"/>
  <c r="S211" i="1"/>
  <c r="L211" i="1"/>
  <c r="G106" i="4"/>
  <c r="G63" i="4"/>
  <c r="R137" i="1"/>
  <c r="S137" i="1"/>
  <c r="L137" i="1"/>
  <c r="J99" i="4"/>
  <c r="J106" i="4"/>
  <c r="J107" i="4"/>
  <c r="J25" i="4"/>
  <c r="F88" i="4"/>
  <c r="F49" i="4"/>
  <c r="R167" i="1"/>
  <c r="S167" i="1"/>
  <c r="L167" i="1"/>
  <c r="F10" i="4"/>
  <c r="F50" i="4"/>
  <c r="J88" i="4"/>
  <c r="F114" i="4"/>
  <c r="F90" i="4"/>
  <c r="F95" i="4"/>
  <c r="H90" i="4"/>
  <c r="G82" i="4"/>
  <c r="R186" i="1"/>
  <c r="S186" i="1"/>
  <c r="L186" i="1"/>
  <c r="H108" i="4"/>
  <c r="H15" i="4"/>
  <c r="F34" i="4"/>
  <c r="F113" i="4"/>
  <c r="G26" i="4"/>
  <c r="F15" i="4"/>
  <c r="F105" i="4"/>
  <c r="G78" i="4"/>
  <c r="F83" i="4"/>
  <c r="F40" i="4"/>
  <c r="G83" i="4"/>
  <c r="F72" i="4"/>
  <c r="R119" i="1"/>
  <c r="S119" i="1"/>
  <c r="L119" i="1"/>
  <c r="J76" i="4"/>
  <c r="R218" i="1"/>
  <c r="S218" i="1"/>
  <c r="L218" i="1"/>
  <c r="G93" i="4"/>
  <c r="J7" i="4"/>
  <c r="J70" i="4"/>
  <c r="H109" i="4"/>
  <c r="F59" i="4"/>
  <c r="F62" i="4"/>
  <c r="H62" i="4"/>
  <c r="H110" i="4"/>
  <c r="F115" i="4"/>
  <c r="G115" i="4"/>
  <c r="H111" i="4"/>
  <c r="G69" i="4"/>
  <c r="K74" i="4"/>
  <c r="G116" i="4"/>
  <c r="K56" i="4"/>
  <c r="G117" i="4"/>
  <c r="K14" i="4"/>
  <c r="G118" i="4"/>
  <c r="G57" i="4"/>
  <c r="K82" i="4"/>
  <c r="H112" i="4"/>
  <c r="F103" i="4"/>
  <c r="R86" i="1"/>
  <c r="S86" i="1"/>
  <c r="L86" i="1"/>
  <c r="F75" i="4"/>
  <c r="F82" i="4"/>
  <c r="F81" i="4"/>
  <c r="K38" i="4"/>
  <c r="F57" i="4"/>
  <c r="H113" i="4"/>
  <c r="G74" i="4"/>
  <c r="H114" i="4"/>
  <c r="H115" i="4"/>
  <c r="F21" i="4"/>
  <c r="G10" i="4"/>
  <c r="J55" i="4"/>
  <c r="G61" i="4"/>
  <c r="G27" i="4"/>
  <c r="F26" i="4"/>
  <c r="J14" i="4"/>
  <c r="R159" i="1"/>
  <c r="S159" i="1"/>
  <c r="L159" i="1"/>
  <c r="G34" i="4"/>
  <c r="F76" i="4"/>
  <c r="G53" i="4"/>
  <c r="G15" i="4"/>
  <c r="G88" i="4"/>
  <c r="F54" i="4"/>
  <c r="K52" i="4"/>
  <c r="G54" i="4"/>
  <c r="J63" i="4"/>
  <c r="G76" i="4"/>
  <c r="G72" i="4"/>
  <c r="G105" i="4"/>
  <c r="H116" i="4"/>
  <c r="H117" i="4"/>
  <c r="J71" i="4"/>
  <c r="H118" i="4"/>
  <c r="J16" i="4"/>
  <c r="F78" i="4"/>
  <c r="G59" i="4"/>
  <c r="H83" i="4"/>
  <c r="F116" i="4"/>
  <c r="F117" i="4"/>
  <c r="F118" i="4"/>
  <c r="K118" i="4"/>
  <c r="K117" i="4"/>
  <c r="K116" i="4"/>
  <c r="H51" i="4"/>
  <c r="H79" i="4"/>
  <c r="H25" i="4"/>
  <c r="H71" i="4"/>
  <c r="G25" i="4"/>
  <c r="F25" i="4"/>
  <c r="G44" i="4"/>
  <c r="G71" i="4"/>
  <c r="F71" i="4"/>
  <c r="G51" i="4"/>
  <c r="F79" i="4"/>
  <c r="F51" i="4"/>
  <c r="G79" i="4"/>
  <c r="F44" i="4"/>
  <c r="D8" i="4"/>
  <c r="D83" i="4"/>
  <c r="D102" i="4"/>
  <c r="D16" i="4"/>
  <c r="D113" i="4"/>
  <c r="D29" i="4"/>
  <c r="D43" i="4"/>
  <c r="D20" i="4"/>
  <c r="D88" i="4"/>
  <c r="D57" i="4"/>
  <c r="D114" i="4"/>
  <c r="D10" i="4"/>
  <c r="D67" i="4"/>
  <c r="D21" i="4"/>
  <c r="D17" i="4"/>
  <c r="D59" i="4"/>
  <c r="D60" i="4"/>
  <c r="D112" i="4"/>
  <c r="D107" i="4"/>
  <c r="D63" i="4"/>
  <c r="D42" i="4"/>
  <c r="D30" i="4"/>
  <c r="D47" i="4"/>
  <c r="D25" i="4"/>
  <c r="D85" i="4"/>
  <c r="D24" i="4"/>
  <c r="D48" i="4"/>
  <c r="D26" i="4"/>
  <c r="D68" i="4"/>
  <c r="D86" i="4"/>
  <c r="D19" i="4"/>
  <c r="D73" i="4"/>
  <c r="D103" i="4"/>
  <c r="D117" i="4"/>
  <c r="D93" i="4"/>
  <c r="D65" i="4"/>
  <c r="D61" i="4"/>
  <c r="D108" i="4"/>
  <c r="D62" i="4"/>
  <c r="D75" i="4"/>
  <c r="D81" i="4"/>
  <c r="D36" i="4"/>
  <c r="D106" i="4"/>
  <c r="D35" i="4"/>
  <c r="D91" i="4"/>
  <c r="D111" i="4"/>
  <c r="E55" i="4"/>
  <c r="E100" i="4"/>
  <c r="E71" i="4"/>
  <c r="E96" i="4"/>
  <c r="E6" i="4"/>
  <c r="E80" i="4"/>
  <c r="E87" i="4"/>
  <c r="E61" i="4"/>
  <c r="E67" i="4"/>
  <c r="E81" i="4"/>
  <c r="E106" i="4"/>
  <c r="E112" i="4"/>
  <c r="E16" i="4"/>
  <c r="E104" i="4"/>
  <c r="E4" i="4"/>
  <c r="E17" i="4"/>
  <c r="E91" i="4"/>
  <c r="E45" i="4"/>
  <c r="E73" i="4"/>
  <c r="E77" i="4"/>
  <c r="E32" i="4"/>
  <c r="E27" i="4"/>
  <c r="E58" i="4"/>
  <c r="E52" i="4"/>
  <c r="E79" i="4"/>
  <c r="E40" i="4"/>
  <c r="E8" i="4"/>
  <c r="E43" i="4"/>
  <c r="E70" i="4"/>
  <c r="E82" i="4"/>
  <c r="E5" i="4"/>
  <c r="E86" i="4"/>
  <c r="E111" i="4"/>
  <c r="E18" i="4"/>
  <c r="E49" i="4"/>
  <c r="E38" i="4"/>
  <c r="E113" i="4"/>
  <c r="E109" i="4"/>
  <c r="E56" i="4"/>
  <c r="D69" i="4"/>
  <c r="D5" i="4"/>
  <c r="D32" i="4"/>
  <c r="D41" i="4"/>
  <c r="D99" i="4"/>
  <c r="D95" i="4"/>
  <c r="D76" i="4"/>
  <c r="E33" i="4"/>
  <c r="E62" i="4"/>
  <c r="E88" i="4"/>
  <c r="D31" i="4"/>
  <c r="D116" i="4"/>
  <c r="D118" i="4"/>
  <c r="E57" i="4"/>
  <c r="E108" i="4"/>
  <c r="D55" i="4"/>
  <c r="E78" i="4"/>
  <c r="E89" i="4"/>
  <c r="E24" i="4"/>
  <c r="E98" i="4"/>
  <c r="D64" i="4"/>
  <c r="D105" i="4"/>
  <c r="D109" i="4"/>
  <c r="D12" i="4"/>
  <c r="E66" i="4"/>
  <c r="D56" i="4"/>
  <c r="E116" i="4"/>
  <c r="E41" i="4"/>
  <c r="E26" i="4"/>
  <c r="E35" i="4"/>
  <c r="E68" i="4"/>
  <c r="E46" i="4"/>
  <c r="E22" i="4"/>
  <c r="E50" i="4"/>
  <c r="E92" i="4"/>
  <c r="E110" i="4"/>
  <c r="E97" i="4"/>
  <c r="E37" i="4"/>
  <c r="E114" i="4"/>
  <c r="E36" i="4"/>
  <c r="E93" i="4"/>
  <c r="E105" i="4"/>
  <c r="E90" i="4"/>
  <c r="E21" i="4"/>
  <c r="D54" i="4"/>
  <c r="D58" i="4"/>
  <c r="D101" i="4"/>
  <c r="D27" i="4"/>
  <c r="D33" i="4"/>
  <c r="D110" i="4"/>
  <c r="D37" i="4"/>
  <c r="D87" i="4"/>
  <c r="D44" i="4"/>
  <c r="D28" i="4"/>
  <c r="D98" i="4"/>
  <c r="D74" i="4"/>
  <c r="D70" i="4"/>
  <c r="D82" i="4"/>
  <c r="D89" i="4"/>
  <c r="D51" i="4"/>
  <c r="D50" i="4"/>
  <c r="E118" i="4"/>
  <c r="G6" i="4"/>
  <c r="G48" i="4"/>
  <c r="G4" i="4"/>
  <c r="G30" i="4"/>
  <c r="G36" i="4"/>
  <c r="G17" i="4"/>
  <c r="G62" i="4"/>
  <c r="G73" i="4"/>
  <c r="F31" i="4"/>
  <c r="G84" i="4"/>
  <c r="G42" i="4"/>
  <c r="G80" i="4"/>
  <c r="G20" i="4"/>
  <c r="E30" i="4"/>
  <c r="E69" i="4"/>
  <c r="E107" i="4"/>
  <c r="E39" i="4"/>
  <c r="E10" i="4"/>
  <c r="E11" i="4"/>
  <c r="E115" i="4"/>
  <c r="E83" i="4"/>
  <c r="E72" i="4"/>
  <c r="E60" i="4"/>
  <c r="E47" i="4"/>
  <c r="E9" i="4"/>
  <c r="D66" i="4"/>
  <c r="D38" i="4"/>
  <c r="D15" i="4"/>
  <c r="D71" i="4"/>
  <c r="D13" i="4"/>
  <c r="D18" i="4"/>
  <c r="D115" i="4"/>
  <c r="D53" i="4"/>
  <c r="D52" i="4"/>
  <c r="D92" i="4"/>
  <c r="D7" i="4"/>
  <c r="D14" i="4"/>
  <c r="D104" i="4"/>
  <c r="E94" i="4"/>
  <c r="E99" i="4"/>
  <c r="E64" i="4"/>
  <c r="E28" i="4"/>
  <c r="E25" i="4"/>
  <c r="E75" i="4"/>
  <c r="E23" i="4"/>
  <c r="E117" i="4"/>
  <c r="E13" i="4"/>
  <c r="E7" i="4"/>
  <c r="E48" i="4"/>
  <c r="E84" i="4"/>
  <c r="E29" i="4"/>
  <c r="E65" i="4"/>
  <c r="E54" i="4"/>
  <c r="E63" i="4"/>
  <c r="E76" i="4"/>
  <c r="E59" i="4"/>
  <c r="D100" i="4"/>
  <c r="D97" i="4"/>
  <c r="D39" i="4"/>
  <c r="D11" i="4"/>
  <c r="D78" i="4"/>
  <c r="D77" i="4"/>
  <c r="D80" i="4"/>
  <c r="D23" i="4"/>
  <c r="D49" i="4"/>
  <c r="D40" i="4"/>
  <c r="E85" i="4"/>
  <c r="E20" i="4"/>
  <c r="E103" i="4"/>
  <c r="E12" i="4"/>
  <c r="E15" i="4"/>
  <c r="E14" i="4"/>
  <c r="E74" i="4"/>
  <c r="E102" i="4"/>
  <c r="E19" i="4"/>
  <c r="E101" i="4"/>
  <c r="E53" i="4"/>
  <c r="E42" i="4"/>
  <c r="E34" i="4"/>
  <c r="E44" i="4"/>
  <c r="E51" i="4"/>
  <c r="E31" i="4"/>
  <c r="E95" i="4"/>
  <c r="D6" i="4"/>
  <c r="D34" i="4"/>
  <c r="D94" i="4"/>
  <c r="D46" i="4"/>
  <c r="D4" i="4"/>
  <c r="D22" i="4"/>
  <c r="D72" i="4"/>
  <c r="D90" i="4"/>
  <c r="D79" i="4"/>
  <c r="D84" i="4"/>
  <c r="D9" i="4"/>
  <c r="D45" i="4"/>
  <c r="D96" i="4"/>
  <c r="G24" i="4"/>
  <c r="E240" i="1"/>
  <c r="E239" i="1"/>
  <c r="E242" i="1"/>
  <c r="I55" i="19" l="1"/>
  <c r="I57" i="19"/>
  <c r="I59" i="19"/>
  <c r="K60" i="19"/>
  <c r="K56" i="19"/>
  <c r="I56" i="19"/>
  <c r="K59" i="19"/>
  <c r="K58" i="19"/>
  <c r="K55" i="19"/>
  <c r="K54" i="19"/>
  <c r="I52" i="19"/>
  <c r="K52" i="19"/>
  <c r="I49" i="19"/>
  <c r="K51" i="19"/>
  <c r="K50" i="19"/>
  <c r="K13" i="19"/>
  <c r="K41" i="19"/>
  <c r="K33" i="19"/>
  <c r="K25" i="19"/>
  <c r="K17" i="19"/>
  <c r="K9" i="19"/>
  <c r="K47" i="19"/>
  <c r="K39" i="19"/>
  <c r="K31" i="19"/>
  <c r="K23" i="19"/>
  <c r="K15" i="19"/>
  <c r="K7" i="19"/>
</calcChain>
</file>

<file path=xl/comments1.xml><?xml version="1.0" encoding="utf-8"?>
<comments xmlns="http://schemas.openxmlformats.org/spreadsheetml/2006/main">
  <authors>
    <author>Joao Paulo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Joao Paulo:</t>
        </r>
        <r>
          <rPr>
            <sz val="9"/>
            <color indexed="81"/>
            <rFont val="Tahoma"/>
            <family val="2"/>
          </rPr>
          <t xml:space="preserve">
Alterar</t>
        </r>
      </text>
    </comment>
    <comment ref="A116" authorId="0" shapeId="0">
      <text>
        <r>
          <rPr>
            <b/>
            <sz val="9"/>
            <color indexed="81"/>
            <rFont val="Tahoma"/>
            <family val="2"/>
          </rPr>
          <t>Joao Paulo:</t>
        </r>
        <r>
          <rPr>
            <sz val="9"/>
            <color indexed="81"/>
            <rFont val="Tahoma"/>
            <family val="2"/>
          </rPr>
          <t xml:space="preserve">
Alterar</t>
        </r>
      </text>
    </comment>
  </commentList>
</comments>
</file>

<file path=xl/sharedStrings.xml><?xml version="1.0" encoding="utf-8"?>
<sst xmlns="http://schemas.openxmlformats.org/spreadsheetml/2006/main" count="757" uniqueCount="179">
  <si>
    <t>respondent_ID</t>
  </si>
  <si>
    <t>respondent_name</t>
  </si>
  <si>
    <t>Activos (D+C+AP)</t>
  </si>
  <si>
    <t>Activos C</t>
  </si>
  <si>
    <t>Costos de OyM (C )</t>
  </si>
  <si>
    <t>Costos OyM (D)</t>
  </si>
  <si>
    <t>Demanda Pico [MW]</t>
  </si>
  <si>
    <t>Nº de Clientes</t>
  </si>
  <si>
    <t>Costos de Administración</t>
  </si>
  <si>
    <t>Pérdidas de energía [MWh]</t>
  </si>
  <si>
    <t>Activos_Com</t>
  </si>
  <si>
    <t>Activos_Distr</t>
  </si>
  <si>
    <t>OYM_Distr</t>
  </si>
  <si>
    <t>OYM_Com</t>
  </si>
  <si>
    <t>OYM_Adm</t>
  </si>
  <si>
    <t>Energia_Ventas</t>
  </si>
  <si>
    <t>Energia_Perdidas</t>
  </si>
  <si>
    <t>Demanda_Max</t>
  </si>
  <si>
    <t>Clientes_Cant</t>
  </si>
  <si>
    <t>Año</t>
  </si>
  <si>
    <t>ENSA</t>
  </si>
  <si>
    <t>EDEMET</t>
  </si>
  <si>
    <t>EDECHI</t>
  </si>
  <si>
    <t>CHECK</t>
  </si>
  <si>
    <t>DatosAnuales</t>
  </si>
  <si>
    <t>Datos ParaDEA</t>
  </si>
  <si>
    <t>Act_Dist</t>
  </si>
  <si>
    <t>Act_Com</t>
  </si>
  <si>
    <t>OYM_Dist</t>
  </si>
  <si>
    <t>Energia</t>
  </si>
  <si>
    <t>Perdidas</t>
  </si>
  <si>
    <t>Clientes</t>
  </si>
  <si>
    <t>Venta a Usuarios Propios [MWh]</t>
  </si>
  <si>
    <t>Venta para reventa [MWh]</t>
  </si>
  <si>
    <t>Venta_Reventa</t>
  </si>
  <si>
    <t>Energia de ingreso [MWh]</t>
  </si>
  <si>
    <t>Energia_Ingreso</t>
  </si>
  <si>
    <t>Factor_Carga</t>
  </si>
  <si>
    <t>Demanda_Reventa</t>
  </si>
  <si>
    <t>Demanda_Max_Srev</t>
  </si>
  <si>
    <t>NO USAR COMO DATO - CALCULOS ADICIONALES</t>
  </si>
  <si>
    <t xml:space="preserve">ALABAMA POWER COMPANY                                                 </t>
  </si>
  <si>
    <t xml:space="preserve">Alaska Electric Light and Power Company                               </t>
  </si>
  <si>
    <t xml:space="preserve">Appalachian Power Company                                             </t>
  </si>
  <si>
    <t xml:space="preserve">Arizona Public Service Company                                        </t>
  </si>
  <si>
    <t xml:space="preserve">Entergy Arkansas, Inc.                                                </t>
  </si>
  <si>
    <t xml:space="preserve">Atlantic City Electric Company                                        </t>
  </si>
  <si>
    <t xml:space="preserve">Emera Maine                                                           </t>
  </si>
  <si>
    <t xml:space="preserve">Duke Energy Progress, LLC                                             </t>
  </si>
  <si>
    <t xml:space="preserve">Cleco Power LLC                                                       </t>
  </si>
  <si>
    <t xml:space="preserve">Duke Energy Ohio, Inc.                                                </t>
  </si>
  <si>
    <t xml:space="preserve">Cleveland Electric Illuminating Company, The                          </t>
  </si>
  <si>
    <t xml:space="preserve">Commonwealth Edison Company                                           </t>
  </si>
  <si>
    <t xml:space="preserve">Connecticut Light and Power Company, The                              </t>
  </si>
  <si>
    <t xml:space="preserve">Consumers Energy Company                                              </t>
  </si>
  <si>
    <t xml:space="preserve">The Dayton Power and Light Company                                    </t>
  </si>
  <si>
    <t xml:space="preserve">Delmarva Power &amp; Light Company                                        </t>
  </si>
  <si>
    <t xml:space="preserve">DTE Electric Company                                                  </t>
  </si>
  <si>
    <t xml:space="preserve">Duke Energy Carolinas, LLC                                            </t>
  </si>
  <si>
    <t xml:space="preserve">Duquesne Light Company                                                </t>
  </si>
  <si>
    <t xml:space="preserve">El Paso Electric Company                                              </t>
  </si>
  <si>
    <t xml:space="preserve">The Empire District Electric Company                                  </t>
  </si>
  <si>
    <t xml:space="preserve">Fitchburg Gas and Electric Light Company                              </t>
  </si>
  <si>
    <t xml:space="preserve">Duke Energy Florida, LLC                                              </t>
  </si>
  <si>
    <t xml:space="preserve">Florida Power &amp; Light Company                                         </t>
  </si>
  <si>
    <t xml:space="preserve">Georgia Power Company                                                 </t>
  </si>
  <si>
    <t xml:space="preserve">Liberty Utilities (Granite State Electric) Corp.                      </t>
  </si>
  <si>
    <t xml:space="preserve">Green Mountain Power Corp                                             </t>
  </si>
  <si>
    <t xml:space="preserve">Gulf Power Company                                                    </t>
  </si>
  <si>
    <t xml:space="preserve">Idaho Power Company                                                   </t>
  </si>
  <si>
    <t xml:space="preserve">Indiana Michigan Power Company                                        </t>
  </si>
  <si>
    <t xml:space="preserve">Indianapolis Power &amp; Light Company                                    </t>
  </si>
  <si>
    <t xml:space="preserve">Jersey Central Power &amp; Light Company                                  </t>
  </si>
  <si>
    <t xml:space="preserve">Kansas City Power &amp; Light Company                                     </t>
  </si>
  <si>
    <t xml:space="preserve">Kansas Gas and Electric Company                                       </t>
  </si>
  <si>
    <t xml:space="preserve">Kentucky Power Company                                                </t>
  </si>
  <si>
    <t xml:space="preserve">Kentucky Utilities Company                                            </t>
  </si>
  <si>
    <t xml:space="preserve">Kingsport Power Company                                               </t>
  </si>
  <si>
    <t xml:space="preserve">Lockhart Power Company                                                </t>
  </si>
  <si>
    <t xml:space="preserve">Louisville Gas and Electric Company                                   </t>
  </si>
  <si>
    <t xml:space="preserve">Madison Gas and Electric Company                                      </t>
  </si>
  <si>
    <t xml:space="preserve">Massachusetts Electric Company                                        </t>
  </si>
  <si>
    <t xml:space="preserve">MDU Resources Group, Inc.                                             </t>
  </si>
  <si>
    <t xml:space="preserve">Metropolitan Edison Company                                           </t>
  </si>
  <si>
    <t xml:space="preserve">ALLETE, Inc.                                                          </t>
  </si>
  <si>
    <t xml:space="preserve">Mississippi Power Company                                             </t>
  </si>
  <si>
    <t xml:space="preserve">Entergy Mississippi, Inc.                                             </t>
  </si>
  <si>
    <t xml:space="preserve">MONONGAHELA POWER COMPANY                                             </t>
  </si>
  <si>
    <t xml:space="preserve">Mt. Carmel Public Utility Co                                          </t>
  </si>
  <si>
    <t xml:space="preserve">The Narragansett Electric Company                                     </t>
  </si>
  <si>
    <t xml:space="preserve">Nevada Power Company, d/b/a NV Energy                                 </t>
  </si>
  <si>
    <t xml:space="preserve">Entergy New Orleans, Inc.                                             </t>
  </si>
  <si>
    <t xml:space="preserve">New York State Electric &amp; Gas Corporation                             </t>
  </si>
  <si>
    <t xml:space="preserve">Niagara Mohawk Power Corporation                                      </t>
  </si>
  <si>
    <t xml:space="preserve">Northern Indiana Public Service Company                               </t>
  </si>
  <si>
    <t xml:space="preserve">Northern States Power Company (Minnesota)                             </t>
  </si>
  <si>
    <t xml:space="preserve">Northern States Power Company (Wisconsin)                             </t>
  </si>
  <si>
    <t xml:space="preserve">Northwestern Wisconsin Electric Company                               </t>
  </si>
  <si>
    <t xml:space="preserve">Ohio Edison Company                                                   </t>
  </si>
  <si>
    <t xml:space="preserve">Ohio Power Company                                                    </t>
  </si>
  <si>
    <t xml:space="preserve">Oklahoma Gas and Electric Company                                     </t>
  </si>
  <si>
    <t xml:space="preserve">Orange and Rockland Utilities, Inc                                    </t>
  </si>
  <si>
    <t xml:space="preserve">Otter Tail Power Company                                              </t>
  </si>
  <si>
    <t xml:space="preserve">PacifiCorp                                                            </t>
  </si>
  <si>
    <t xml:space="preserve">PECO Energy Company                                                   </t>
  </si>
  <si>
    <t xml:space="preserve">Pennsylvania Electric Company                                         </t>
  </si>
  <si>
    <t xml:space="preserve">Pennsylvania Power Company                                            </t>
  </si>
  <si>
    <t xml:space="preserve">PPL Electric Utilities Corporation                                    </t>
  </si>
  <si>
    <t xml:space="preserve">Portland General Electric Company                                     </t>
  </si>
  <si>
    <t xml:space="preserve">THE POTOMAC EDISON COMPANY                                            </t>
  </si>
  <si>
    <t xml:space="preserve">Potomac Electric Power Company                                        </t>
  </si>
  <si>
    <t xml:space="preserve">Duke Energy Indiana, LLC                                              </t>
  </si>
  <si>
    <t xml:space="preserve">Public Service Company of Colorado                                    </t>
  </si>
  <si>
    <t xml:space="preserve">Public Service Company of New Hampshire                               </t>
  </si>
  <si>
    <t xml:space="preserve">Public Service Company of New Mexico                                  </t>
  </si>
  <si>
    <t xml:space="preserve">Public Service Company of Oklahoma                                    </t>
  </si>
  <si>
    <t xml:space="preserve">Public Service Electric and Gas Company                               </t>
  </si>
  <si>
    <t xml:space="preserve">Puget Sound Energy, Inc.                                              </t>
  </si>
  <si>
    <t xml:space="preserve">Rochester Gas and Electric Corporation                                </t>
  </si>
  <si>
    <t xml:space="preserve">Rockland Electric Company                                             </t>
  </si>
  <si>
    <t xml:space="preserve">San Diego Gas &amp; Electric Company                                      </t>
  </si>
  <si>
    <t xml:space="preserve">Sierra Pacific Power Company d/b/a NV Energy                          </t>
  </si>
  <si>
    <t xml:space="preserve">South Carolina Electric &amp; Gas Company                                 </t>
  </si>
  <si>
    <t xml:space="preserve">Southern California Edison Company                                    </t>
  </si>
  <si>
    <t xml:space="preserve">Southern Indiana Gas and Electric Company                             </t>
  </si>
  <si>
    <t xml:space="preserve">Southwestern Electric Power Company                                   </t>
  </si>
  <si>
    <t xml:space="preserve">Southwestern Public Service Company                                   </t>
  </si>
  <si>
    <t xml:space="preserve">Superior Water, Light and Power Company                               </t>
  </si>
  <si>
    <t xml:space="preserve">Tampa Electric Company                                                </t>
  </si>
  <si>
    <t xml:space="preserve">Toledo Edison Company, The                                            </t>
  </si>
  <si>
    <t xml:space="preserve">Tucson Electric Power Company                                         </t>
  </si>
  <si>
    <t xml:space="preserve">UNION ELECTRIC COMPANY                                                </t>
  </si>
  <si>
    <t xml:space="preserve">Duke Energy Kentucky, Inc.                                            </t>
  </si>
  <si>
    <t xml:space="preserve">The United Illuminating Company                                       </t>
  </si>
  <si>
    <t xml:space="preserve">Upper Peninsula Power Company                                         </t>
  </si>
  <si>
    <t xml:space="preserve">KCP&amp;L Greater Missouri Operations Company                             </t>
  </si>
  <si>
    <t xml:space="preserve">Avista Corporation                                                    </t>
  </si>
  <si>
    <t xml:space="preserve">WEST PENN POWER COMPANY                                               </t>
  </si>
  <si>
    <t xml:space="preserve">Western Massachusetts Electric Company                                </t>
  </si>
  <si>
    <t xml:space="preserve">Wheeling Power Company                                                </t>
  </si>
  <si>
    <t xml:space="preserve">Wisconsin Electric Power Company                                      </t>
  </si>
  <si>
    <t xml:space="preserve">Wisconsin Power and Light Company                                     </t>
  </si>
  <si>
    <t xml:space="preserve">Wisconsin Public Service Corporation                                  </t>
  </si>
  <si>
    <t xml:space="preserve">Chugach Electric Association, Inc.                                    </t>
  </si>
  <si>
    <t xml:space="preserve">MidAmerican Energy Company                                            </t>
  </si>
  <si>
    <t xml:space="preserve">Golden State Water Company                                            </t>
  </si>
  <si>
    <t xml:space="preserve">Interstate Power and Light Company                                    </t>
  </si>
  <si>
    <t xml:space="preserve">UNS Electric, Inc.                                                    </t>
  </si>
  <si>
    <t xml:space="preserve">Unitil Energy Systems, Inc.                                           </t>
  </si>
  <si>
    <t xml:space="preserve">NSTAR Electric Company                                                </t>
  </si>
  <si>
    <t xml:space="preserve">Cheyenne Light, Fuel and Power Company                                </t>
  </si>
  <si>
    <t xml:space="preserve">UGI Utilities, Inc.                                                   </t>
  </si>
  <si>
    <t xml:space="preserve">Black Hills/Colorado Electric Utility Company, LP                     </t>
  </si>
  <si>
    <t>Prom 2015/2016</t>
  </si>
  <si>
    <t>RESPONDE</t>
  </si>
  <si>
    <t>ACT_DIST</t>
  </si>
  <si>
    <t>ACT_COM</t>
  </si>
  <si>
    <t>OYM_COM</t>
  </si>
  <si>
    <t>OYM_DIST</t>
  </si>
  <si>
    <t>OYM_ADM</t>
  </si>
  <si>
    <t>ENERGIA</t>
  </si>
  <si>
    <t>PERDIDAS</t>
  </si>
  <si>
    <t>CLIENTES</t>
  </si>
  <si>
    <t>SAIDI</t>
  </si>
  <si>
    <t>DEAEFF_I</t>
  </si>
  <si>
    <t>DEAEFF_O</t>
  </si>
  <si>
    <t>SAIDI*Clientes</t>
  </si>
  <si>
    <t>SAIDI_CL</t>
  </si>
  <si>
    <t>LOGL_OBS</t>
  </si>
  <si>
    <t xml:space="preserve">Para DEA sin SAIDI </t>
  </si>
  <si>
    <t xml:space="preserve">Para DEA con SAIDI </t>
  </si>
  <si>
    <t>SAIFI</t>
  </si>
  <si>
    <t>SAIFI*Clientes</t>
  </si>
  <si>
    <t>ID</t>
  </si>
  <si>
    <t>Empresa</t>
  </si>
  <si>
    <t>Eficiencia</t>
  </si>
  <si>
    <t>energia</t>
  </si>
  <si>
    <t>clientes</t>
  </si>
  <si>
    <t>OYM DIST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</si>
</sst>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-* #,##0.00\ _€_-;\-* #,##0.00\ _€_-;_-* &quot;-&quot;??\ _€_-;_-@_-"/>
    <numFmt numFmtId="166" formatCode="_-* #,##0\ _€_-;\-* #,##0\ _€_-;_-* &quot;-&quot;??\ _€_-;_-@_-"/>
    <numFmt numFmtId="167" formatCode="_-* #,##0.0000\ _€_-;\-* #,##0.0000\ _€_-;_-* &quot;-&quot;??\ _€_-;_-@_-"/>
    <numFmt numFmtId="168" formatCode="_ * #,##0_ ;_ * \-#,##0_ ;_ * &quot;-&quot;??_ ;_ @_ "/>
    <numFmt numFmtId="169" formatCode="_-* #,##0.00000\ _€_-;\-* #,##0.000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6" fontId="0" fillId="0" borderId="1" xfId="1" applyNumberFormat="1" applyFont="1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/>
    <xf numFmtId="166" fontId="0" fillId="0" borderId="1" xfId="1" applyNumberFormat="1" applyFont="1" applyBorder="1"/>
    <xf numFmtId="166" fontId="0" fillId="2" borderId="0" xfId="1" applyNumberFormat="1" applyFont="1" applyFill="1"/>
    <xf numFmtId="0" fontId="0" fillId="0" borderId="0" xfId="0" applyAlignment="1">
      <alignment horizontal="right"/>
    </xf>
    <xf numFmtId="0" fontId="0" fillId="3" borderId="0" xfId="0" applyFill="1"/>
    <xf numFmtId="0" fontId="2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0" fillId="3" borderId="1" xfId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0" fillId="3" borderId="2" xfId="1" applyFont="1" applyFill="1" applyBorder="1" applyAlignment="1">
      <alignment horizontal="center"/>
    </xf>
    <xf numFmtId="165" fontId="0" fillId="3" borderId="0" xfId="1" applyFont="1" applyFill="1" applyBorder="1" applyAlignment="1">
      <alignment horizontal="center"/>
    </xf>
    <xf numFmtId="165" fontId="0" fillId="3" borderId="3" xfId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vertical="center" wrapText="1"/>
    </xf>
    <xf numFmtId="11" fontId="0" fillId="0" borderId="0" xfId="0" applyNumberFormat="1"/>
    <xf numFmtId="0" fontId="3" fillId="0" borderId="0" xfId="0" applyFont="1"/>
    <xf numFmtId="164" fontId="0" fillId="0" borderId="1" xfId="1" applyNumberFormat="1" applyFont="1" applyBorder="1"/>
    <xf numFmtId="164" fontId="0" fillId="0" borderId="0" xfId="1" applyNumberFormat="1" applyFont="1" applyFill="1" applyBorder="1"/>
    <xf numFmtId="167" fontId="0" fillId="0" borderId="0" xfId="0" applyNumberFormat="1"/>
    <xf numFmtId="168" fontId="0" fillId="0" borderId="1" xfId="1" applyNumberFormat="1" applyFont="1" applyBorder="1"/>
    <xf numFmtId="165" fontId="0" fillId="0" borderId="1" xfId="1" applyNumberFormat="1" applyFont="1" applyBorder="1"/>
    <xf numFmtId="165" fontId="0" fillId="0" borderId="0" xfId="1" applyFont="1"/>
    <xf numFmtId="164" fontId="0" fillId="0" borderId="0" xfId="0" applyNumberFormat="1"/>
    <xf numFmtId="1" fontId="0" fillId="0" borderId="0" xfId="0" applyNumberFormat="1"/>
    <xf numFmtId="11" fontId="0" fillId="3" borderId="0" xfId="0" applyNumberFormat="1" applyFill="1"/>
    <xf numFmtId="0" fontId="0" fillId="0" borderId="0" xfId="0" applyAlignment="1">
      <alignment horizontal="center" vertical="center"/>
    </xf>
    <xf numFmtId="169" fontId="0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9" fontId="3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6" fontId="0" fillId="0" borderId="0" xfId="1" applyNumberFormat="1" applyFont="1"/>
    <xf numFmtId="2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uerrero/OneDrive/Proyectos/A%200379%20Empresas%20Comparadoras%20ASEP%20PA/Work/Consulta%20Publica/DEA/Informacion/EIA_CalidadServic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uerrero/OneDrive/Proyectos/A%200379%20Empresas%20Comparadoras%20ASEP%20PA/Work/DEA/Calidad/Calidad%20Panama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C_to_EIA"/>
      <sheetName val="Indexes"/>
      <sheetName val="2014_RELIABILITY_States"/>
      <sheetName val="2015_RELIABILITY_States"/>
      <sheetName val="2016_RELIABILITY_States"/>
      <sheetName val="Base_CalidadSer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>
            <v>2</v>
          </cell>
          <cell r="B2">
            <v>195</v>
          </cell>
          <cell r="C2" t="str">
            <v xml:space="preserve">ALABAMA POWER COMPANY                                                 </v>
          </cell>
          <cell r="D2">
            <v>203.1</v>
          </cell>
          <cell r="E2">
            <v>116.8</v>
          </cell>
          <cell r="F2">
            <v>1.651</v>
          </cell>
          <cell r="G2">
            <v>1.1639999999999999</v>
          </cell>
          <cell r="H2" t="str">
            <v>Other</v>
          </cell>
          <cell r="I2">
            <v>1</v>
          </cell>
          <cell r="J2">
            <v>176.3</v>
          </cell>
          <cell r="K2">
            <v>107.9</v>
          </cell>
          <cell r="L2">
            <v>1.544</v>
          </cell>
          <cell r="M2">
            <v>1.0660000000000001</v>
          </cell>
          <cell r="N2" t="str">
            <v>Other</v>
          </cell>
          <cell r="O2">
            <v>1</v>
          </cell>
          <cell r="Q2">
            <v>112.35</v>
          </cell>
          <cell r="R2">
            <v>1.5975000000000001</v>
          </cell>
        </row>
        <row r="3">
          <cell r="A3">
            <v>3</v>
          </cell>
          <cell r="B3">
            <v>213</v>
          </cell>
          <cell r="C3" t="str">
            <v xml:space="preserve">Alaska Electric Light and Power Company                               </v>
          </cell>
          <cell r="D3">
            <v>138</v>
          </cell>
          <cell r="E3" t="str">
            <v xml:space="preserve"> </v>
          </cell>
          <cell r="F3" t="str">
            <v xml:space="preserve"> </v>
          </cell>
          <cell r="G3" t="str">
            <v xml:space="preserve"> </v>
          </cell>
          <cell r="H3" t="str">
            <v>Other</v>
          </cell>
          <cell r="I3">
            <v>0</v>
          </cell>
          <cell r="J3">
            <v>106</v>
          </cell>
          <cell r="K3">
            <v>0</v>
          </cell>
          <cell r="L3">
            <v>2.0299999999999998</v>
          </cell>
          <cell r="M3">
            <v>0</v>
          </cell>
          <cell r="N3" t="str">
            <v>Other</v>
          </cell>
          <cell r="O3">
            <v>1</v>
          </cell>
          <cell r="Q3">
            <v>0</v>
          </cell>
          <cell r="R3">
            <v>2.0299999999999998</v>
          </cell>
        </row>
        <row r="4">
          <cell r="A4">
            <v>6</v>
          </cell>
          <cell r="B4">
            <v>733</v>
          </cell>
          <cell r="C4" t="str">
            <v xml:space="preserve">Appalachian Power Company                                             </v>
          </cell>
          <cell r="D4">
            <v>343</v>
          </cell>
          <cell r="E4">
            <v>311.5</v>
          </cell>
          <cell r="F4">
            <v>1.7010000000000001</v>
          </cell>
          <cell r="G4">
            <v>1.655</v>
          </cell>
          <cell r="H4" t="str">
            <v>IEEE</v>
          </cell>
          <cell r="I4">
            <v>1</v>
          </cell>
          <cell r="J4">
            <v>481.7</v>
          </cell>
          <cell r="K4">
            <v>314.7</v>
          </cell>
          <cell r="L4">
            <v>1.853</v>
          </cell>
          <cell r="M4">
            <v>1.615</v>
          </cell>
          <cell r="N4" t="str">
            <v>IEEE</v>
          </cell>
          <cell r="O4">
            <v>1</v>
          </cell>
          <cell r="Q4">
            <v>313.10000000000002</v>
          </cell>
          <cell r="R4">
            <v>1.7770000000000001</v>
          </cell>
        </row>
        <row r="5">
          <cell r="A5">
            <v>7</v>
          </cell>
          <cell r="B5">
            <v>803</v>
          </cell>
          <cell r="C5" t="str">
            <v xml:space="preserve">Arizona Public Service Company                                        </v>
          </cell>
          <cell r="D5">
            <v>119</v>
          </cell>
          <cell r="E5">
            <v>87</v>
          </cell>
          <cell r="F5">
            <v>0.91</v>
          </cell>
          <cell r="G5">
            <v>0.87</v>
          </cell>
          <cell r="H5" t="str">
            <v>IEEE</v>
          </cell>
          <cell r="I5">
            <v>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Q5">
            <v>87</v>
          </cell>
          <cell r="R5">
            <v>0.91</v>
          </cell>
        </row>
        <row r="6">
          <cell r="A6">
            <v>8</v>
          </cell>
          <cell r="B6">
            <v>814</v>
          </cell>
          <cell r="C6" t="str">
            <v xml:space="preserve">Entergy Arkansas, Inc.                                                </v>
          </cell>
          <cell r="D6">
            <v>408.5</v>
          </cell>
          <cell r="E6">
            <v>283.39999999999998</v>
          </cell>
          <cell r="F6">
            <v>2.246</v>
          </cell>
          <cell r="G6">
            <v>1.9890000000000001</v>
          </cell>
          <cell r="H6" t="str">
            <v>IEEE</v>
          </cell>
          <cell r="I6">
            <v>1</v>
          </cell>
          <cell r="J6">
            <v>570</v>
          </cell>
          <cell r="K6">
            <v>288.2</v>
          </cell>
          <cell r="L6">
            <v>2.36</v>
          </cell>
          <cell r="M6">
            <v>1.96</v>
          </cell>
          <cell r="N6" t="str">
            <v>IEEE</v>
          </cell>
          <cell r="O6">
            <v>1</v>
          </cell>
          <cell r="Q6">
            <v>285.79999999999995</v>
          </cell>
          <cell r="R6">
            <v>2.3029999999999999</v>
          </cell>
        </row>
        <row r="7">
          <cell r="A7">
            <v>9</v>
          </cell>
          <cell r="B7">
            <v>963</v>
          </cell>
          <cell r="C7" t="str">
            <v xml:space="preserve">Atlantic City Electric Company                                        </v>
          </cell>
          <cell r="D7">
            <v>1370</v>
          </cell>
          <cell r="E7">
            <v>95</v>
          </cell>
          <cell r="F7">
            <v>2.1</v>
          </cell>
          <cell r="G7">
            <v>1.1399999999999999</v>
          </cell>
          <cell r="H7" t="str">
            <v>IEEE</v>
          </cell>
          <cell r="I7">
            <v>1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Q7">
            <v>95</v>
          </cell>
          <cell r="R7">
            <v>2.1</v>
          </cell>
        </row>
        <row r="8">
          <cell r="A8">
            <v>10</v>
          </cell>
          <cell r="B8">
            <v>1167</v>
          </cell>
          <cell r="C8" t="str">
            <v xml:space="preserve">Baltimore Gas and Electric Company                                    </v>
          </cell>
          <cell r="D8">
            <v>102</v>
          </cell>
          <cell r="E8">
            <v>91</v>
          </cell>
          <cell r="F8">
            <v>0.93</v>
          </cell>
          <cell r="G8">
            <v>0.89</v>
          </cell>
          <cell r="H8" t="str">
            <v>IEEE</v>
          </cell>
          <cell r="I8">
            <v>1</v>
          </cell>
          <cell r="J8">
            <v>119</v>
          </cell>
          <cell r="K8">
            <v>102</v>
          </cell>
          <cell r="L8">
            <v>1.06</v>
          </cell>
          <cell r="M8">
            <v>1</v>
          </cell>
          <cell r="N8" t="str">
            <v>IEEE</v>
          </cell>
          <cell r="O8">
            <v>1</v>
          </cell>
          <cell r="Q8">
            <v>96.5</v>
          </cell>
          <cell r="R8">
            <v>0.99500000000000011</v>
          </cell>
        </row>
        <row r="9">
          <cell r="A9">
            <v>11</v>
          </cell>
          <cell r="B9">
            <v>1179</v>
          </cell>
          <cell r="C9" t="str">
            <v xml:space="preserve">Emera Maine                                                           </v>
          </cell>
          <cell r="D9">
            <v>351</v>
          </cell>
          <cell r="E9">
            <v>280</v>
          </cell>
          <cell r="F9">
            <v>2.58</v>
          </cell>
          <cell r="G9">
            <v>2.3420000000000001</v>
          </cell>
          <cell r="H9" t="str">
            <v>IEEE</v>
          </cell>
          <cell r="I9">
            <v>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Q9">
            <v>280</v>
          </cell>
          <cell r="R9">
            <v>2.58</v>
          </cell>
        </row>
        <row r="10">
          <cell r="A10">
            <v>17</v>
          </cell>
          <cell r="B10">
            <v>3046</v>
          </cell>
          <cell r="C10" t="str">
            <v xml:space="preserve">Duke Energy Progress, LLC                                             </v>
          </cell>
          <cell r="D10">
            <v>275</v>
          </cell>
          <cell r="E10">
            <v>141</v>
          </cell>
          <cell r="F10">
            <v>1.72</v>
          </cell>
          <cell r="G10">
            <v>1.41</v>
          </cell>
          <cell r="H10" t="str">
            <v>IEEE</v>
          </cell>
          <cell r="I10">
            <v>1</v>
          </cell>
          <cell r="J10">
            <v>1790</v>
          </cell>
          <cell r="K10">
            <v>153</v>
          </cell>
          <cell r="L10">
            <v>2.57</v>
          </cell>
          <cell r="M10">
            <v>1.3</v>
          </cell>
          <cell r="N10" t="str">
            <v>IEEE</v>
          </cell>
          <cell r="O10">
            <v>1</v>
          </cell>
          <cell r="Q10">
            <v>147</v>
          </cell>
          <cell r="R10">
            <v>2.145</v>
          </cell>
        </row>
        <row r="11">
          <cell r="A11">
            <v>19</v>
          </cell>
          <cell r="B11">
            <v>3249</v>
          </cell>
          <cell r="C11" t="str">
            <v xml:space="preserve">CENTRAL HUDSON GAS &amp; ELECTRIC CORPORATION                             </v>
          </cell>
          <cell r="D11">
            <v>173.14</v>
          </cell>
          <cell r="E11">
            <v>173.14</v>
          </cell>
          <cell r="F11">
            <v>1.38</v>
          </cell>
          <cell r="G11">
            <v>1.38</v>
          </cell>
          <cell r="H11" t="str">
            <v>IEEE</v>
          </cell>
          <cell r="I11">
            <v>1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173.14</v>
          </cell>
          <cell r="R11">
            <v>1.38</v>
          </cell>
        </row>
        <row r="12">
          <cell r="A12">
            <v>22</v>
          </cell>
          <cell r="B12">
            <v>3265</v>
          </cell>
          <cell r="C12" t="str">
            <v xml:space="preserve">Cleco Power LLC                                                       </v>
          </cell>
          <cell r="D12">
            <v>2.66</v>
          </cell>
          <cell r="E12">
            <v>2.66</v>
          </cell>
          <cell r="F12">
            <v>1.75</v>
          </cell>
          <cell r="G12">
            <v>1.75</v>
          </cell>
          <cell r="H12" t="str">
            <v>Other</v>
          </cell>
          <cell r="I12">
            <v>1</v>
          </cell>
          <cell r="J12">
            <v>2.58</v>
          </cell>
          <cell r="K12">
            <v>2.58</v>
          </cell>
          <cell r="L12">
            <v>1.81</v>
          </cell>
          <cell r="M12">
            <v>1.81</v>
          </cell>
          <cell r="N12" t="str">
            <v>Other</v>
          </cell>
          <cell r="O12">
            <v>1</v>
          </cell>
          <cell r="Q12">
            <v>2.62</v>
          </cell>
          <cell r="R12">
            <v>1.78</v>
          </cell>
        </row>
        <row r="13">
          <cell r="A13">
            <v>27</v>
          </cell>
          <cell r="B13">
            <v>3542</v>
          </cell>
          <cell r="C13" t="str">
            <v xml:space="preserve">Duke Energy Ohio, Inc.                                                </v>
          </cell>
          <cell r="D13">
            <v>225.98</v>
          </cell>
          <cell r="E13">
            <v>132.84</v>
          </cell>
          <cell r="F13">
            <v>1.38</v>
          </cell>
          <cell r="G13">
            <v>1.1599999999999999</v>
          </cell>
          <cell r="H13" t="str">
            <v>IEEE</v>
          </cell>
          <cell r="I13">
            <v>1</v>
          </cell>
          <cell r="J13">
            <v>253.13</v>
          </cell>
          <cell r="K13">
            <v>145.59</v>
          </cell>
          <cell r="L13">
            <v>1.47</v>
          </cell>
          <cell r="M13">
            <v>1.1399999999999999</v>
          </cell>
          <cell r="N13" t="str">
            <v>IEEE</v>
          </cell>
          <cell r="O13">
            <v>1</v>
          </cell>
          <cell r="Q13">
            <v>139.215</v>
          </cell>
          <cell r="R13">
            <v>1.4249999999999998</v>
          </cell>
        </row>
        <row r="14">
          <cell r="A14">
            <v>30</v>
          </cell>
          <cell r="B14">
            <v>3755</v>
          </cell>
          <cell r="C14" t="str">
            <v xml:space="preserve">Cleveland Electric Illuminating Company, The                          </v>
          </cell>
          <cell r="D14">
            <v>145.6</v>
          </cell>
          <cell r="E14">
            <v>138.5</v>
          </cell>
          <cell r="F14">
            <v>1.2</v>
          </cell>
          <cell r="G14">
            <v>1.17</v>
          </cell>
          <cell r="H14" t="str">
            <v>IEEE</v>
          </cell>
          <cell r="I14">
            <v>1</v>
          </cell>
          <cell r="J14">
            <v>215.3</v>
          </cell>
          <cell r="K14">
            <v>114</v>
          </cell>
          <cell r="L14">
            <v>1.3340000000000001</v>
          </cell>
          <cell r="M14">
            <v>1.1020000000000001</v>
          </cell>
          <cell r="N14" t="str">
            <v>IEEE</v>
          </cell>
          <cell r="O14">
            <v>1</v>
          </cell>
          <cell r="Q14">
            <v>126.25</v>
          </cell>
          <cell r="R14">
            <v>1.2669999999999999</v>
          </cell>
        </row>
        <row r="15">
          <cell r="A15">
            <v>32</v>
          </cell>
          <cell r="B15">
            <v>4110</v>
          </cell>
          <cell r="C15" t="str">
            <v xml:space="preserve">Commonwealth Edison Company                                           </v>
          </cell>
          <cell r="D15">
            <v>109</v>
          </cell>
          <cell r="E15">
            <v>72</v>
          </cell>
          <cell r="F15">
            <v>0.97</v>
          </cell>
          <cell r="G15">
            <v>0.86</v>
          </cell>
          <cell r="H15" t="str">
            <v>IEEE</v>
          </cell>
          <cell r="I15">
            <v>1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Q15">
            <v>72</v>
          </cell>
          <cell r="R15">
            <v>0.97</v>
          </cell>
        </row>
        <row r="16">
          <cell r="A16">
            <v>39</v>
          </cell>
          <cell r="B16">
            <v>4176</v>
          </cell>
          <cell r="C16" t="str">
            <v xml:space="preserve">Connecticut Light and Power Company, The                              </v>
          </cell>
          <cell r="D16">
            <v>111.6</v>
          </cell>
          <cell r="E16">
            <v>78.599999999999994</v>
          </cell>
          <cell r="F16">
            <v>0.75</v>
          </cell>
          <cell r="G16">
            <v>0.7</v>
          </cell>
          <cell r="H16" t="str">
            <v>IEEE</v>
          </cell>
          <cell r="I16">
            <v>1</v>
          </cell>
          <cell r="J16">
            <v>204.2</v>
          </cell>
          <cell r="K16">
            <v>103.8</v>
          </cell>
          <cell r="L16">
            <v>1.08</v>
          </cell>
          <cell r="M16">
            <v>0.91</v>
          </cell>
          <cell r="N16" t="str">
            <v>IEEE</v>
          </cell>
          <cell r="O16">
            <v>1</v>
          </cell>
          <cell r="Q16">
            <v>91.199999999999989</v>
          </cell>
          <cell r="R16">
            <v>0.91500000000000004</v>
          </cell>
        </row>
        <row r="17">
          <cell r="A17">
            <v>41</v>
          </cell>
          <cell r="B17">
            <v>4254</v>
          </cell>
          <cell r="C17" t="str">
            <v xml:space="preserve">Consumers Energy Company                                              </v>
          </cell>
          <cell r="D17">
            <v>440.7</v>
          </cell>
          <cell r="E17">
            <v>177</v>
          </cell>
          <cell r="F17">
            <v>1.18</v>
          </cell>
          <cell r="G17">
            <v>0.98099999999999998</v>
          </cell>
          <cell r="H17" t="str">
            <v>IEEE</v>
          </cell>
          <cell r="I17">
            <v>1</v>
          </cell>
          <cell r="J17">
            <v>284</v>
          </cell>
          <cell r="K17">
            <v>207</v>
          </cell>
          <cell r="L17">
            <v>1.151</v>
          </cell>
          <cell r="M17">
            <v>1.0069999999999999</v>
          </cell>
          <cell r="N17" t="str">
            <v>IEEE</v>
          </cell>
          <cell r="O17">
            <v>1</v>
          </cell>
          <cell r="Q17">
            <v>192</v>
          </cell>
          <cell r="R17">
            <v>1.1655</v>
          </cell>
        </row>
        <row r="18">
          <cell r="A18">
            <v>42</v>
          </cell>
          <cell r="B18">
            <v>4922</v>
          </cell>
          <cell r="C18" t="str">
            <v xml:space="preserve">The Dayton Power and Light Company                                    </v>
          </cell>
          <cell r="D18">
            <v>118.57</v>
          </cell>
          <cell r="E18">
            <v>105.84</v>
          </cell>
          <cell r="F18">
            <v>0.96</v>
          </cell>
          <cell r="G18">
            <v>0.92</v>
          </cell>
          <cell r="H18" t="str">
            <v>IEEE</v>
          </cell>
          <cell r="I18">
            <v>1</v>
          </cell>
          <cell r="J18">
            <v>150.74</v>
          </cell>
          <cell r="K18">
            <v>87.88</v>
          </cell>
          <cell r="L18">
            <v>0.92</v>
          </cell>
          <cell r="M18">
            <v>0.77</v>
          </cell>
          <cell r="N18" t="str">
            <v>IEEE</v>
          </cell>
          <cell r="O18">
            <v>1</v>
          </cell>
          <cell r="Q18">
            <v>96.86</v>
          </cell>
          <cell r="R18">
            <v>0.94</v>
          </cell>
        </row>
        <row r="19">
          <cell r="A19">
            <v>43</v>
          </cell>
          <cell r="B19">
            <v>5027</v>
          </cell>
          <cell r="C19" t="str">
            <v xml:space="preserve">Delmarva Power &amp; Light Company                                        </v>
          </cell>
          <cell r="D19">
            <v>213</v>
          </cell>
          <cell r="E19">
            <v>118</v>
          </cell>
          <cell r="F19">
            <v>1.46</v>
          </cell>
          <cell r="G19">
            <v>1.24</v>
          </cell>
          <cell r="H19" t="str">
            <v>IEEE</v>
          </cell>
          <cell r="I19">
            <v>1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118</v>
          </cell>
          <cell r="R19">
            <v>1.46</v>
          </cell>
        </row>
        <row r="20">
          <cell r="A20">
            <v>44</v>
          </cell>
          <cell r="B20">
            <v>5109</v>
          </cell>
          <cell r="C20" t="str">
            <v xml:space="preserve">DTE Electric Company                                                  </v>
          </cell>
          <cell r="D20">
            <v>277</v>
          </cell>
          <cell r="E20">
            <v>187</v>
          </cell>
          <cell r="F20">
            <v>1</v>
          </cell>
          <cell r="G20">
            <v>0.91</v>
          </cell>
          <cell r="H20" t="str">
            <v>IEEE</v>
          </cell>
          <cell r="I20">
            <v>1</v>
          </cell>
          <cell r="J20">
            <v>238</v>
          </cell>
          <cell r="K20">
            <v>180</v>
          </cell>
          <cell r="L20">
            <v>0.98599999999999999</v>
          </cell>
          <cell r="M20">
            <v>0.91200000000000003</v>
          </cell>
          <cell r="N20" t="str">
            <v>IEEE</v>
          </cell>
          <cell r="O20">
            <v>1</v>
          </cell>
          <cell r="Q20">
            <v>183.5</v>
          </cell>
          <cell r="R20">
            <v>0.99299999999999999</v>
          </cell>
        </row>
        <row r="21">
          <cell r="A21">
            <v>45</v>
          </cell>
          <cell r="B21">
            <v>5416</v>
          </cell>
          <cell r="C21" t="str">
            <v xml:space="preserve">Duke Energy Carolinas, LLC                                            </v>
          </cell>
          <cell r="D21">
            <v>213</v>
          </cell>
          <cell r="E21">
            <v>143</v>
          </cell>
          <cell r="F21">
            <v>1.17</v>
          </cell>
          <cell r="G21">
            <v>0.99</v>
          </cell>
          <cell r="H21" t="str">
            <v>IEEE</v>
          </cell>
          <cell r="I21">
            <v>1</v>
          </cell>
          <cell r="J21">
            <v>338</v>
          </cell>
          <cell r="K21">
            <v>170</v>
          </cell>
          <cell r="L21">
            <v>1.37</v>
          </cell>
          <cell r="M21">
            <v>1.07</v>
          </cell>
          <cell r="N21" t="str">
            <v>IEEE</v>
          </cell>
          <cell r="O21">
            <v>1</v>
          </cell>
          <cell r="Q21">
            <v>156.5</v>
          </cell>
          <cell r="R21">
            <v>1.27</v>
          </cell>
        </row>
        <row r="22">
          <cell r="A22">
            <v>46</v>
          </cell>
          <cell r="B22">
            <v>5487</v>
          </cell>
          <cell r="C22" t="str">
            <v xml:space="preserve">Duquesne Light Company                                                </v>
          </cell>
          <cell r="D22">
            <v>71</v>
          </cell>
          <cell r="E22">
            <v>71</v>
          </cell>
          <cell r="F22">
            <v>0.75</v>
          </cell>
          <cell r="G22">
            <v>0.75</v>
          </cell>
          <cell r="H22" t="str">
            <v>Other</v>
          </cell>
          <cell r="I22">
            <v>1</v>
          </cell>
          <cell r="J22">
            <v>70</v>
          </cell>
          <cell r="K22">
            <v>70</v>
          </cell>
          <cell r="L22">
            <v>0.85</v>
          </cell>
          <cell r="M22">
            <v>0.85</v>
          </cell>
          <cell r="N22" t="str">
            <v>Other</v>
          </cell>
          <cell r="O22">
            <v>1</v>
          </cell>
          <cell r="Q22">
            <v>70.5</v>
          </cell>
          <cell r="R22">
            <v>0.8</v>
          </cell>
        </row>
        <row r="23">
          <cell r="A23">
            <v>49</v>
          </cell>
          <cell r="B23">
            <v>5701</v>
          </cell>
          <cell r="C23" t="str">
            <v xml:space="preserve">El Paso Electric Company                                              </v>
          </cell>
          <cell r="D23">
            <v>121.93600000000001</v>
          </cell>
          <cell r="E23">
            <v>84.343999999999994</v>
          </cell>
          <cell r="F23">
            <v>1.4630000000000001</v>
          </cell>
          <cell r="G23">
            <v>1.339</v>
          </cell>
          <cell r="H23" t="str">
            <v>IEEE</v>
          </cell>
          <cell r="I23">
            <v>1</v>
          </cell>
          <cell r="J23">
            <v>71.5</v>
          </cell>
          <cell r="K23">
            <v>68.599999999999994</v>
          </cell>
          <cell r="L23">
            <v>1.08</v>
          </cell>
          <cell r="M23">
            <v>1.05</v>
          </cell>
          <cell r="N23" t="str">
            <v>IEEE</v>
          </cell>
          <cell r="O23">
            <v>1</v>
          </cell>
          <cell r="Q23">
            <v>76.471999999999994</v>
          </cell>
          <cell r="R23">
            <v>1.2715000000000001</v>
          </cell>
        </row>
        <row r="24">
          <cell r="A24">
            <v>51</v>
          </cell>
          <cell r="B24">
            <v>5860</v>
          </cell>
          <cell r="C24" t="str">
            <v xml:space="preserve">The Empire District Electric Company                                  </v>
          </cell>
          <cell r="D24">
            <v>269.07</v>
          </cell>
          <cell r="E24">
            <v>62.54</v>
          </cell>
          <cell r="F24">
            <v>1.978</v>
          </cell>
          <cell r="G24">
            <v>0.55600000000000005</v>
          </cell>
          <cell r="H24" t="str">
            <v>IEEE</v>
          </cell>
          <cell r="I24">
            <v>1</v>
          </cell>
          <cell r="J24">
            <v>80.739999999999995</v>
          </cell>
          <cell r="K24">
            <v>80.739999999999995</v>
          </cell>
          <cell r="L24">
            <v>0.72299999999999998</v>
          </cell>
          <cell r="M24">
            <v>0.72299999999999998</v>
          </cell>
          <cell r="N24" t="str">
            <v>IEEE</v>
          </cell>
          <cell r="O24">
            <v>1</v>
          </cell>
          <cell r="Q24">
            <v>71.64</v>
          </cell>
          <cell r="R24">
            <v>1.3505</v>
          </cell>
        </row>
        <row r="25">
          <cell r="A25">
            <v>54</v>
          </cell>
          <cell r="B25">
            <v>6374</v>
          </cell>
          <cell r="C25" t="str">
            <v xml:space="preserve">Fitchburg Gas and Electric Light Company                              </v>
          </cell>
          <cell r="D25">
            <v>55.18</v>
          </cell>
          <cell r="E25">
            <v>55.18</v>
          </cell>
          <cell r="F25">
            <v>1.02</v>
          </cell>
          <cell r="G25">
            <v>1.02</v>
          </cell>
          <cell r="H25" t="str">
            <v>IEEE</v>
          </cell>
          <cell r="I25">
            <v>1</v>
          </cell>
          <cell r="J25">
            <v>88.23</v>
          </cell>
          <cell r="K25">
            <v>88.23</v>
          </cell>
          <cell r="L25">
            <v>1.45</v>
          </cell>
          <cell r="M25">
            <v>1.45</v>
          </cell>
          <cell r="N25" t="str">
            <v>IEEE</v>
          </cell>
          <cell r="O25">
            <v>1</v>
          </cell>
          <cell r="Q25">
            <v>71.704999999999998</v>
          </cell>
          <cell r="R25">
            <v>1.2349999999999999</v>
          </cell>
        </row>
        <row r="26">
          <cell r="A26">
            <v>55</v>
          </cell>
          <cell r="B26">
            <v>6455</v>
          </cell>
          <cell r="C26" t="str">
            <v xml:space="preserve">Duke Energy Florida, LLC                                              </v>
          </cell>
          <cell r="D26">
            <v>97</v>
          </cell>
          <cell r="E26">
            <v>97</v>
          </cell>
          <cell r="F26">
            <v>1.21</v>
          </cell>
          <cell r="G26">
            <v>1.21</v>
          </cell>
          <cell r="H26" t="str">
            <v>IEEE</v>
          </cell>
          <cell r="I26">
            <v>1</v>
          </cell>
          <cell r="J26">
            <v>362</v>
          </cell>
          <cell r="K26">
            <v>102</v>
          </cell>
          <cell r="L26">
            <v>1.57</v>
          </cell>
          <cell r="M26">
            <v>1.22</v>
          </cell>
          <cell r="N26" t="str">
            <v>IEEE</v>
          </cell>
          <cell r="O26">
            <v>1</v>
          </cell>
          <cell r="Q26">
            <v>99.5</v>
          </cell>
          <cell r="R26">
            <v>1.3900000000000001</v>
          </cell>
        </row>
        <row r="27">
          <cell r="A27">
            <v>56</v>
          </cell>
          <cell r="B27">
            <v>6452</v>
          </cell>
          <cell r="C27" t="str">
            <v xml:space="preserve">Florida Power &amp; Light Company                                         </v>
          </cell>
          <cell r="D27">
            <v>65.08</v>
          </cell>
          <cell r="E27">
            <v>61.8</v>
          </cell>
          <cell r="F27">
            <v>0.82</v>
          </cell>
          <cell r="G27">
            <v>0.79</v>
          </cell>
          <cell r="H27" t="str">
            <v>IEEE</v>
          </cell>
          <cell r="I27">
            <v>1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61.8</v>
          </cell>
          <cell r="R27">
            <v>0.82</v>
          </cell>
        </row>
        <row r="28">
          <cell r="A28">
            <v>57</v>
          </cell>
          <cell r="B28">
            <v>7140</v>
          </cell>
          <cell r="C28" t="str">
            <v xml:space="preserve">Georgia Power Company                                                 </v>
          </cell>
          <cell r="D28">
            <v>175.1</v>
          </cell>
          <cell r="E28">
            <v>114.9</v>
          </cell>
          <cell r="F28">
            <v>1.5</v>
          </cell>
          <cell r="G28">
            <v>1.3</v>
          </cell>
          <cell r="H28" t="str">
            <v>IEEE</v>
          </cell>
          <cell r="I28">
            <v>1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114.9</v>
          </cell>
          <cell r="R28">
            <v>1.5</v>
          </cell>
        </row>
        <row r="29">
          <cell r="A29">
            <v>59</v>
          </cell>
          <cell r="B29">
            <v>26510</v>
          </cell>
          <cell r="C29" t="str">
            <v xml:space="preserve">Liberty Utilities (Granite State Electric) Corp.                      </v>
          </cell>
          <cell r="D29">
            <v>130.57</v>
          </cell>
          <cell r="E29">
            <v>75.366</v>
          </cell>
          <cell r="F29">
            <v>0.80300000000000005</v>
          </cell>
          <cell r="G29">
            <v>0.71599999999999997</v>
          </cell>
          <cell r="H29" t="str">
            <v>IEEE</v>
          </cell>
          <cell r="I29">
            <v>1</v>
          </cell>
          <cell r="J29">
            <v>162.06</v>
          </cell>
          <cell r="K29">
            <v>138.87</v>
          </cell>
          <cell r="L29">
            <v>1.74</v>
          </cell>
          <cell r="M29">
            <v>1.67</v>
          </cell>
          <cell r="N29" t="str">
            <v>IEEE</v>
          </cell>
          <cell r="O29">
            <v>1</v>
          </cell>
          <cell r="Q29">
            <v>107.11799999999999</v>
          </cell>
          <cell r="R29">
            <v>1.2715000000000001</v>
          </cell>
        </row>
        <row r="30">
          <cell r="A30">
            <v>61</v>
          </cell>
          <cell r="B30">
            <v>7601</v>
          </cell>
          <cell r="C30" t="str">
            <v xml:space="preserve">Green Mountain Power Corp                                             </v>
          </cell>
          <cell r="D30">
            <v>207.6</v>
          </cell>
          <cell r="E30">
            <v>207.6</v>
          </cell>
          <cell r="F30">
            <v>1.74</v>
          </cell>
          <cell r="G30">
            <v>1.74</v>
          </cell>
          <cell r="H30" t="str">
            <v>Other</v>
          </cell>
          <cell r="I30">
            <v>1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207.6</v>
          </cell>
          <cell r="R30">
            <v>1.74</v>
          </cell>
        </row>
        <row r="31">
          <cell r="A31">
            <v>62</v>
          </cell>
          <cell r="B31">
            <v>7801</v>
          </cell>
          <cell r="C31" t="str">
            <v xml:space="preserve">Gulf Power Company                                                    </v>
          </cell>
          <cell r="D31">
            <v>89.2</v>
          </cell>
          <cell r="E31">
            <v>76</v>
          </cell>
          <cell r="F31">
            <v>0.85199999999999998</v>
          </cell>
          <cell r="G31">
            <v>0.78800000000000003</v>
          </cell>
          <cell r="H31" t="str">
            <v>Other</v>
          </cell>
          <cell r="I31">
            <v>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76</v>
          </cell>
          <cell r="R31">
            <v>0.85199999999999998</v>
          </cell>
        </row>
        <row r="32">
          <cell r="A32">
            <v>70</v>
          </cell>
          <cell r="B32">
            <v>9191</v>
          </cell>
          <cell r="C32" t="str">
            <v xml:space="preserve">Idaho Power Company                                                   </v>
          </cell>
          <cell r="D32">
            <v>208.03800000000001</v>
          </cell>
          <cell r="E32">
            <v>165.51900000000001</v>
          </cell>
          <cell r="F32">
            <v>1.57</v>
          </cell>
          <cell r="G32">
            <v>1.357</v>
          </cell>
          <cell r="H32" t="str">
            <v>IEEE</v>
          </cell>
          <cell r="I32">
            <v>1</v>
          </cell>
          <cell r="J32">
            <v>159.44</v>
          </cell>
          <cell r="K32">
            <v>159.44</v>
          </cell>
          <cell r="L32">
            <v>1.18</v>
          </cell>
          <cell r="M32">
            <v>1.18</v>
          </cell>
          <cell r="N32" t="str">
            <v>IEEE</v>
          </cell>
          <cell r="O32">
            <v>1</v>
          </cell>
          <cell r="Q32">
            <v>162.4795</v>
          </cell>
          <cell r="R32">
            <v>1.375</v>
          </cell>
        </row>
        <row r="33">
          <cell r="A33">
            <v>73</v>
          </cell>
          <cell r="B33">
            <v>9324</v>
          </cell>
          <cell r="C33" t="str">
            <v xml:space="preserve">Indiana Michigan Power Company                                        </v>
          </cell>
          <cell r="D33">
            <v>390.3</v>
          </cell>
          <cell r="E33">
            <v>160.1</v>
          </cell>
          <cell r="F33">
            <v>1.2430000000000001</v>
          </cell>
          <cell r="G33">
            <v>1.0489999999999999</v>
          </cell>
          <cell r="H33" t="str">
            <v>IEEE</v>
          </cell>
          <cell r="I33">
            <v>1</v>
          </cell>
          <cell r="J33">
            <v>255</v>
          </cell>
          <cell r="K33">
            <v>152.9</v>
          </cell>
          <cell r="L33">
            <v>1.06</v>
          </cell>
          <cell r="M33">
            <v>0.95099999999999996</v>
          </cell>
          <cell r="N33" t="str">
            <v>IEEE</v>
          </cell>
          <cell r="O33">
            <v>1</v>
          </cell>
          <cell r="Q33">
            <v>156.5</v>
          </cell>
          <cell r="R33">
            <v>1.1515</v>
          </cell>
        </row>
        <row r="34">
          <cell r="A34">
            <v>74</v>
          </cell>
          <cell r="B34">
            <v>9273</v>
          </cell>
          <cell r="C34" t="str">
            <v xml:space="preserve">Indianapolis Power &amp; Light Company                                    </v>
          </cell>
          <cell r="D34">
            <v>219.45</v>
          </cell>
          <cell r="E34">
            <v>48.7</v>
          </cell>
          <cell r="F34">
            <v>0.94</v>
          </cell>
          <cell r="G34">
            <v>0.66</v>
          </cell>
          <cell r="H34" t="str">
            <v>IEEE</v>
          </cell>
          <cell r="I34">
            <v>1</v>
          </cell>
          <cell r="J34">
            <v>232</v>
          </cell>
          <cell r="K34">
            <v>62</v>
          </cell>
          <cell r="L34">
            <v>1.2</v>
          </cell>
          <cell r="M34">
            <v>0.7</v>
          </cell>
          <cell r="N34" t="str">
            <v>IEEE</v>
          </cell>
          <cell r="O34">
            <v>1</v>
          </cell>
          <cell r="Q34">
            <v>55.35</v>
          </cell>
          <cell r="R34">
            <v>1.0699999999999998</v>
          </cell>
        </row>
        <row r="35">
          <cell r="A35">
            <v>77</v>
          </cell>
          <cell r="B35">
            <v>9726</v>
          </cell>
          <cell r="C35" t="str">
            <v xml:space="preserve">Jersey Central Power &amp; Light Company                                  </v>
          </cell>
          <cell r="D35">
            <v>101.7</v>
          </cell>
          <cell r="E35">
            <v>101.7</v>
          </cell>
          <cell r="F35">
            <v>1.0900000000000001</v>
          </cell>
          <cell r="G35">
            <v>1.0900000000000001</v>
          </cell>
          <cell r="H35" t="str">
            <v>IEEE</v>
          </cell>
          <cell r="I35">
            <v>1</v>
          </cell>
          <cell r="J35">
            <v>228.56100000000001</v>
          </cell>
          <cell r="K35">
            <v>152.03</v>
          </cell>
          <cell r="L35">
            <v>1.6459999999999999</v>
          </cell>
          <cell r="M35">
            <v>1.4119999999999999</v>
          </cell>
          <cell r="N35" t="str">
            <v>IEEE</v>
          </cell>
          <cell r="O35">
            <v>1</v>
          </cell>
          <cell r="Q35">
            <v>126.86500000000001</v>
          </cell>
          <cell r="R35">
            <v>1.3679999999999999</v>
          </cell>
        </row>
        <row r="36">
          <cell r="A36">
            <v>79</v>
          </cell>
          <cell r="B36">
            <v>10000</v>
          </cell>
          <cell r="C36" t="str">
            <v xml:space="preserve">Kansas City Power &amp; Light Company                                     </v>
          </cell>
          <cell r="D36">
            <v>138.69</v>
          </cell>
          <cell r="E36">
            <v>86.47</v>
          </cell>
          <cell r="F36">
            <v>0.88700000000000001</v>
          </cell>
          <cell r="G36">
            <v>0.77</v>
          </cell>
          <cell r="H36" t="str">
            <v>IEEE</v>
          </cell>
          <cell r="I36">
            <v>1</v>
          </cell>
          <cell r="J36">
            <v>117.28</v>
          </cell>
          <cell r="K36">
            <v>71.010000000000005</v>
          </cell>
          <cell r="L36">
            <v>0.88700000000000001</v>
          </cell>
          <cell r="M36">
            <v>0.70099999999999996</v>
          </cell>
          <cell r="N36" t="str">
            <v>IEEE</v>
          </cell>
          <cell r="O36">
            <v>1</v>
          </cell>
          <cell r="Q36">
            <v>78.740000000000009</v>
          </cell>
          <cell r="R36">
            <v>0.88700000000000001</v>
          </cell>
        </row>
        <row r="37">
          <cell r="A37">
            <v>80</v>
          </cell>
          <cell r="B37">
            <v>10005</v>
          </cell>
          <cell r="C37" t="str">
            <v xml:space="preserve">Kansas Gas and Electric Company                                       </v>
          </cell>
          <cell r="D37">
            <v>296.86</v>
          </cell>
          <cell r="E37">
            <v>109.71</v>
          </cell>
          <cell r="F37">
            <v>1.69</v>
          </cell>
          <cell r="G37">
            <v>1.26</v>
          </cell>
          <cell r="H37" t="str">
            <v>IEEE</v>
          </cell>
          <cell r="I37">
            <v>1</v>
          </cell>
          <cell r="J37">
            <v>164.9</v>
          </cell>
          <cell r="K37">
            <v>153.41999999999999</v>
          </cell>
          <cell r="L37">
            <v>1.4</v>
          </cell>
          <cell r="M37">
            <v>1.33</v>
          </cell>
          <cell r="N37" t="str">
            <v>IEEE</v>
          </cell>
          <cell r="O37">
            <v>1</v>
          </cell>
          <cell r="Q37">
            <v>131.565</v>
          </cell>
          <cell r="R37">
            <v>1.5449999999999999</v>
          </cell>
        </row>
        <row r="38">
          <cell r="A38">
            <v>81</v>
          </cell>
          <cell r="B38">
            <v>22053</v>
          </cell>
          <cell r="C38" t="str">
            <v xml:space="preserve">Kentucky Power Company                                                </v>
          </cell>
          <cell r="D38">
            <v>1089.5999999999999</v>
          </cell>
          <cell r="E38">
            <v>468.1</v>
          </cell>
          <cell r="F38">
            <v>2.8820000000000001</v>
          </cell>
          <cell r="G38">
            <v>2.4670000000000001</v>
          </cell>
          <cell r="H38" t="str">
            <v>IEEE</v>
          </cell>
          <cell r="I38">
            <v>1</v>
          </cell>
          <cell r="J38">
            <v>558.9</v>
          </cell>
          <cell r="K38">
            <v>445.7</v>
          </cell>
          <cell r="L38">
            <v>2.3170000000000002</v>
          </cell>
          <cell r="M38">
            <v>2.1659999999999999</v>
          </cell>
          <cell r="N38" t="str">
            <v>IEEE</v>
          </cell>
          <cell r="O38">
            <v>1</v>
          </cell>
          <cell r="Q38">
            <v>456.9</v>
          </cell>
          <cell r="R38">
            <v>2.5994999999999999</v>
          </cell>
        </row>
        <row r="39">
          <cell r="A39">
            <v>82</v>
          </cell>
          <cell r="B39">
            <v>10171</v>
          </cell>
          <cell r="C39" t="str">
            <v xml:space="preserve">Kentucky Utilities Company                                            </v>
          </cell>
          <cell r="D39">
            <v>124.01</v>
          </cell>
          <cell r="E39">
            <v>94.5</v>
          </cell>
          <cell r="F39">
            <v>1.222</v>
          </cell>
          <cell r="G39">
            <v>1.0249999999999999</v>
          </cell>
          <cell r="H39" t="str">
            <v>IEEE</v>
          </cell>
          <cell r="I39">
            <v>1</v>
          </cell>
          <cell r="J39">
            <v>127.52</v>
          </cell>
          <cell r="K39">
            <v>120.73</v>
          </cell>
          <cell r="L39">
            <v>1.1559999999999999</v>
          </cell>
          <cell r="M39">
            <v>1.131</v>
          </cell>
          <cell r="N39" t="str">
            <v>IEEE</v>
          </cell>
          <cell r="O39">
            <v>1</v>
          </cell>
          <cell r="Q39">
            <v>107.61500000000001</v>
          </cell>
          <cell r="R39">
            <v>1.1890000000000001</v>
          </cell>
        </row>
        <row r="40">
          <cell r="A40">
            <v>83</v>
          </cell>
          <cell r="B40">
            <v>10331</v>
          </cell>
          <cell r="C40" t="str">
            <v xml:space="preserve">Kingsport Power Company                                               </v>
          </cell>
          <cell r="D40">
            <v>199.8</v>
          </cell>
          <cell r="E40">
            <v>199.8</v>
          </cell>
          <cell r="F40">
            <v>1.381</v>
          </cell>
          <cell r="G40">
            <v>1.381</v>
          </cell>
          <cell r="H40" t="str">
            <v>IEEE</v>
          </cell>
          <cell r="I40">
            <v>1</v>
          </cell>
          <cell r="J40">
            <v>336.2</v>
          </cell>
          <cell r="K40">
            <v>266.89999999999998</v>
          </cell>
          <cell r="L40">
            <v>2.0409999999999999</v>
          </cell>
          <cell r="M40">
            <v>1.9330000000000001</v>
          </cell>
          <cell r="N40" t="str">
            <v>IEEE</v>
          </cell>
          <cell r="O40">
            <v>1</v>
          </cell>
          <cell r="Q40">
            <v>233.35</v>
          </cell>
          <cell r="R40">
            <v>1.7109999999999999</v>
          </cell>
        </row>
        <row r="41">
          <cell r="A41">
            <v>84</v>
          </cell>
          <cell r="C41" t="str">
            <v xml:space="preserve">Lockhart Power Company                                                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</row>
        <row r="42">
          <cell r="A42">
            <v>88</v>
          </cell>
          <cell r="B42">
            <v>11249</v>
          </cell>
          <cell r="C42" t="str">
            <v xml:space="preserve">Louisville Gas and Electric Company                                   </v>
          </cell>
          <cell r="D42">
            <v>120.29</v>
          </cell>
          <cell r="E42">
            <v>75.459999999999994</v>
          </cell>
          <cell r="F42">
            <v>1.157</v>
          </cell>
          <cell r="G42">
            <v>0.95799999999999996</v>
          </cell>
          <cell r="H42" t="str">
            <v>IEEE</v>
          </cell>
          <cell r="I42">
            <v>1</v>
          </cell>
          <cell r="J42">
            <v>90.25</v>
          </cell>
          <cell r="K42">
            <v>73.59</v>
          </cell>
          <cell r="L42">
            <v>0.99399999999999999</v>
          </cell>
          <cell r="M42">
            <v>0.92</v>
          </cell>
          <cell r="N42" t="str">
            <v>IEEE</v>
          </cell>
          <cell r="O42">
            <v>1</v>
          </cell>
          <cell r="Q42">
            <v>74.525000000000006</v>
          </cell>
          <cell r="R42">
            <v>1.0754999999999999</v>
          </cell>
        </row>
        <row r="43">
          <cell r="A43">
            <v>89</v>
          </cell>
          <cell r="B43">
            <v>11479</v>
          </cell>
          <cell r="C43" t="str">
            <v xml:space="preserve">Madison Gas and Electric Company                                      </v>
          </cell>
          <cell r="D43">
            <v>30.95</v>
          </cell>
          <cell r="E43">
            <v>25.84</v>
          </cell>
          <cell r="F43">
            <v>0.33</v>
          </cell>
          <cell r="G43">
            <v>0.313</v>
          </cell>
          <cell r="H43" t="str">
            <v>IEEE</v>
          </cell>
          <cell r="I43">
            <v>1</v>
          </cell>
          <cell r="J43">
            <v>105.655</v>
          </cell>
          <cell r="K43">
            <v>33.65</v>
          </cell>
          <cell r="L43">
            <v>0.629</v>
          </cell>
          <cell r="M43">
            <v>0.42699999999999999</v>
          </cell>
          <cell r="N43" t="str">
            <v>IEEE</v>
          </cell>
          <cell r="O43">
            <v>1</v>
          </cell>
          <cell r="Q43">
            <v>29.744999999999997</v>
          </cell>
          <cell r="R43">
            <v>0.47950000000000004</v>
          </cell>
        </row>
        <row r="44">
          <cell r="A44">
            <v>93</v>
          </cell>
          <cell r="B44">
            <v>11804</v>
          </cell>
          <cell r="C44" t="str">
            <v xml:space="preserve">Massachusetts Electric Company                                        </v>
          </cell>
          <cell r="D44">
            <v>86.87</v>
          </cell>
          <cell r="E44">
            <v>82.37</v>
          </cell>
          <cell r="F44">
            <v>0.78100000000000003</v>
          </cell>
          <cell r="G44">
            <v>0.749</v>
          </cell>
          <cell r="H44" t="str">
            <v>Other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82.37</v>
          </cell>
          <cell r="R44">
            <v>0.78100000000000003</v>
          </cell>
        </row>
        <row r="45">
          <cell r="A45">
            <v>95</v>
          </cell>
          <cell r="C45" t="str">
            <v xml:space="preserve">MDU Resources Group, Inc.                                            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</row>
        <row r="46">
          <cell r="A46">
            <v>96</v>
          </cell>
          <cell r="B46">
            <v>12390</v>
          </cell>
          <cell r="C46" t="str">
            <v xml:space="preserve">Metropolitan Edison Company                                           </v>
          </cell>
          <cell r="D46">
            <v>138.69999999999999</v>
          </cell>
          <cell r="E46">
            <v>138.69999999999999</v>
          </cell>
          <cell r="F46">
            <v>1.24</v>
          </cell>
          <cell r="G46">
            <v>1.24</v>
          </cell>
          <cell r="H46" t="str">
            <v>IEEE</v>
          </cell>
          <cell r="I46">
            <v>1</v>
          </cell>
          <cell r="J46">
            <v>181.65100000000001</v>
          </cell>
          <cell r="K46">
            <v>150.452</v>
          </cell>
          <cell r="L46">
            <v>1.4750000000000001</v>
          </cell>
          <cell r="M46">
            <v>1.355</v>
          </cell>
          <cell r="N46" t="str">
            <v>IEEE</v>
          </cell>
          <cell r="O46">
            <v>1</v>
          </cell>
          <cell r="Q46">
            <v>144.57599999999999</v>
          </cell>
          <cell r="R46">
            <v>1.3574999999999999</v>
          </cell>
        </row>
        <row r="47">
          <cell r="A47">
            <v>98</v>
          </cell>
          <cell r="B47">
            <v>12647</v>
          </cell>
          <cell r="C47" t="str">
            <v xml:space="preserve">ALLETE, Inc.                                                          </v>
          </cell>
          <cell r="D47">
            <v>294.45999999999998</v>
          </cell>
          <cell r="E47">
            <v>101.82</v>
          </cell>
          <cell r="F47">
            <v>1.33</v>
          </cell>
          <cell r="G47">
            <v>1.17</v>
          </cell>
          <cell r="H47" t="str">
            <v>IEEE</v>
          </cell>
          <cell r="I47">
            <v>1</v>
          </cell>
          <cell r="J47">
            <v>1435.16</v>
          </cell>
          <cell r="K47">
            <v>122.69</v>
          </cell>
          <cell r="L47">
            <v>2.38</v>
          </cell>
          <cell r="M47">
            <v>1.29</v>
          </cell>
          <cell r="N47" t="str">
            <v>IEEE</v>
          </cell>
          <cell r="O47">
            <v>1</v>
          </cell>
          <cell r="Q47">
            <v>112.255</v>
          </cell>
          <cell r="R47">
            <v>1.855</v>
          </cell>
        </row>
        <row r="48">
          <cell r="A48">
            <v>99</v>
          </cell>
          <cell r="B48">
            <v>12686</v>
          </cell>
          <cell r="C48" t="str">
            <v xml:space="preserve">Mississippi Power Company                                             </v>
          </cell>
          <cell r="D48">
            <v>92</v>
          </cell>
          <cell r="E48">
            <v>61</v>
          </cell>
          <cell r="F48">
            <v>1</v>
          </cell>
          <cell r="G48">
            <v>1</v>
          </cell>
          <cell r="H48" t="str">
            <v>Other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61</v>
          </cell>
          <cell r="R48">
            <v>1</v>
          </cell>
        </row>
        <row r="49">
          <cell r="A49">
            <v>100</v>
          </cell>
          <cell r="B49">
            <v>12685</v>
          </cell>
          <cell r="C49" t="str">
            <v xml:space="preserve">Entergy Mississippi, Inc.                                             </v>
          </cell>
          <cell r="D49">
            <v>366</v>
          </cell>
          <cell r="E49">
            <v>251.6</v>
          </cell>
          <cell r="F49">
            <v>2.0209999999999999</v>
          </cell>
          <cell r="G49">
            <v>1.712</v>
          </cell>
          <cell r="H49" t="str">
            <v>IEEE</v>
          </cell>
          <cell r="I49">
            <v>1</v>
          </cell>
          <cell r="J49">
            <v>373.2</v>
          </cell>
          <cell r="K49">
            <v>211</v>
          </cell>
          <cell r="L49">
            <v>2.0630000000000002</v>
          </cell>
          <cell r="M49">
            <v>1.639</v>
          </cell>
          <cell r="N49" t="str">
            <v>IEEE</v>
          </cell>
          <cell r="O49">
            <v>1</v>
          </cell>
          <cell r="Q49">
            <v>231.3</v>
          </cell>
          <cell r="R49">
            <v>2.0419999999999998</v>
          </cell>
        </row>
        <row r="50">
          <cell r="A50">
            <v>101</v>
          </cell>
          <cell r="B50">
            <v>12796</v>
          </cell>
          <cell r="C50" t="str">
            <v xml:space="preserve">MONONGAHELA POWER COMPANY                                             </v>
          </cell>
          <cell r="D50">
            <v>814.3</v>
          </cell>
          <cell r="E50">
            <v>368.5</v>
          </cell>
          <cell r="F50">
            <v>2.1800000000000002</v>
          </cell>
          <cell r="G50">
            <v>1.89</v>
          </cell>
          <cell r="H50" t="str">
            <v>IEEE</v>
          </cell>
          <cell r="I50">
            <v>1</v>
          </cell>
          <cell r="J50">
            <v>650.71400000000006</v>
          </cell>
          <cell r="K50">
            <v>368.50400000000002</v>
          </cell>
          <cell r="L50">
            <v>2.16</v>
          </cell>
          <cell r="M50">
            <v>1.9179999999999999</v>
          </cell>
          <cell r="N50" t="str">
            <v>IEEE</v>
          </cell>
          <cell r="O50">
            <v>1</v>
          </cell>
          <cell r="Q50">
            <v>368.50200000000001</v>
          </cell>
          <cell r="R50">
            <v>2.17</v>
          </cell>
        </row>
        <row r="51">
          <cell r="A51">
            <v>105</v>
          </cell>
          <cell r="B51">
            <v>13032</v>
          </cell>
          <cell r="C51" t="str">
            <v xml:space="preserve">Mt. Carmel Public Utility Co                                          </v>
          </cell>
          <cell r="D51">
            <v>82.89</v>
          </cell>
          <cell r="E51">
            <v>46.5</v>
          </cell>
          <cell r="F51">
            <v>2.85</v>
          </cell>
          <cell r="G51">
            <v>2</v>
          </cell>
          <cell r="H51" t="str">
            <v>Other</v>
          </cell>
          <cell r="I51">
            <v>1</v>
          </cell>
          <cell r="J51">
            <v>0</v>
          </cell>
          <cell r="K51">
            <v>0</v>
          </cell>
          <cell r="L51">
            <v>1.89</v>
          </cell>
          <cell r="M51">
            <v>1.17</v>
          </cell>
          <cell r="N51" t="str">
            <v>Other</v>
          </cell>
          <cell r="O51">
            <v>1</v>
          </cell>
          <cell r="Q51">
            <v>23.25</v>
          </cell>
          <cell r="R51">
            <v>2.37</v>
          </cell>
        </row>
        <row r="52">
          <cell r="A52">
            <v>107</v>
          </cell>
          <cell r="B52">
            <v>13214</v>
          </cell>
          <cell r="C52" t="str">
            <v xml:space="preserve">The Narragansett Electric Company                                     </v>
          </cell>
          <cell r="D52">
            <v>341.82</v>
          </cell>
          <cell r="E52">
            <v>64.290000000000006</v>
          </cell>
          <cell r="F52">
            <v>1.2310000000000001</v>
          </cell>
          <cell r="G52">
            <v>0.93700000000000006</v>
          </cell>
          <cell r="H52" t="str">
            <v>IEEE</v>
          </cell>
          <cell r="I52">
            <v>1</v>
          </cell>
          <cell r="J52">
            <v>168.9</v>
          </cell>
          <cell r="K52">
            <v>69.13</v>
          </cell>
          <cell r="L52">
            <v>1.206</v>
          </cell>
          <cell r="M52">
            <v>0.97299999999999998</v>
          </cell>
          <cell r="N52" t="str">
            <v>IEEE</v>
          </cell>
          <cell r="O52">
            <v>1</v>
          </cell>
          <cell r="Q52">
            <v>66.710000000000008</v>
          </cell>
          <cell r="R52">
            <v>1.2185000000000001</v>
          </cell>
        </row>
        <row r="53">
          <cell r="A53">
            <v>108</v>
          </cell>
          <cell r="B53">
            <v>13407</v>
          </cell>
          <cell r="C53" t="str">
            <v xml:space="preserve">Nevada Power Company, d/b/a NV Energy                                 </v>
          </cell>
          <cell r="D53">
            <v>42.523000000000003</v>
          </cell>
          <cell r="E53">
            <v>31.934000000000001</v>
          </cell>
          <cell r="F53">
            <v>0.43</v>
          </cell>
          <cell r="G53">
            <v>0.374</v>
          </cell>
          <cell r="H53" t="str">
            <v>IEEE</v>
          </cell>
          <cell r="I53">
            <v>1</v>
          </cell>
          <cell r="J53">
            <v>52.540999999999997</v>
          </cell>
          <cell r="K53">
            <v>44.174999999999997</v>
          </cell>
          <cell r="L53">
            <v>0.57999999999999996</v>
          </cell>
          <cell r="M53">
            <v>0.51500000000000001</v>
          </cell>
          <cell r="N53" t="str">
            <v>IEEE</v>
          </cell>
          <cell r="O53">
            <v>1</v>
          </cell>
          <cell r="Q53">
            <v>38.054499999999997</v>
          </cell>
          <cell r="R53">
            <v>0.505</v>
          </cell>
        </row>
        <row r="54">
          <cell r="A54">
            <v>114</v>
          </cell>
          <cell r="B54">
            <v>13478</v>
          </cell>
          <cell r="C54" t="str">
            <v xml:space="preserve">Entergy New Orleans, Inc.                                             </v>
          </cell>
          <cell r="D54">
            <v>225.8</v>
          </cell>
          <cell r="E54">
            <v>135.80000000000001</v>
          </cell>
          <cell r="F54">
            <v>1.802</v>
          </cell>
          <cell r="G54">
            <v>1.413</v>
          </cell>
          <cell r="H54" t="str">
            <v>IEEE</v>
          </cell>
          <cell r="I54">
            <v>1</v>
          </cell>
          <cell r="J54">
            <v>204.3</v>
          </cell>
          <cell r="K54">
            <v>190.2</v>
          </cell>
          <cell r="L54">
            <v>1.8720000000000001</v>
          </cell>
          <cell r="M54">
            <v>1.8160000000000001</v>
          </cell>
          <cell r="N54" t="str">
            <v>IEEE</v>
          </cell>
          <cell r="O54">
            <v>1</v>
          </cell>
          <cell r="Q54">
            <v>163</v>
          </cell>
          <cell r="R54">
            <v>1.8370000000000002</v>
          </cell>
        </row>
        <row r="55">
          <cell r="A55">
            <v>115</v>
          </cell>
          <cell r="B55">
            <v>13511</v>
          </cell>
          <cell r="C55" t="str">
            <v xml:space="preserve">New York State Electric &amp; Gas Corporation                             </v>
          </cell>
          <cell r="D55">
            <v>162.9</v>
          </cell>
          <cell r="E55">
            <v>149.4</v>
          </cell>
          <cell r="F55">
            <v>1.29</v>
          </cell>
          <cell r="G55">
            <v>1.26</v>
          </cell>
          <cell r="H55" t="str">
            <v>IEEE</v>
          </cell>
          <cell r="I55">
            <v>1</v>
          </cell>
          <cell r="J55">
            <v>271.8</v>
          </cell>
          <cell r="K55">
            <v>218.4</v>
          </cell>
          <cell r="L55">
            <v>1.56</v>
          </cell>
          <cell r="M55">
            <v>1.47</v>
          </cell>
          <cell r="N55" t="str">
            <v>IEEE</v>
          </cell>
          <cell r="O55">
            <v>1</v>
          </cell>
          <cell r="Q55">
            <v>183.9</v>
          </cell>
          <cell r="R55">
            <v>1.425</v>
          </cell>
        </row>
        <row r="56">
          <cell r="A56">
            <v>117</v>
          </cell>
          <cell r="B56">
            <v>13573</v>
          </cell>
          <cell r="C56" t="str">
            <v xml:space="preserve">Niagara Mohawk Power Corporation                                      </v>
          </cell>
          <cell r="D56">
            <v>132.41999999999999</v>
          </cell>
          <cell r="E56">
            <v>124.42</v>
          </cell>
          <cell r="F56">
            <v>1.07</v>
          </cell>
          <cell r="G56">
            <v>1.02</v>
          </cell>
          <cell r="H56" t="str">
            <v>IEEE</v>
          </cell>
          <cell r="I56">
            <v>1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124.42</v>
          </cell>
          <cell r="R56">
            <v>1.07</v>
          </cell>
        </row>
        <row r="57">
          <cell r="A57">
            <v>119</v>
          </cell>
          <cell r="B57">
            <v>13756</v>
          </cell>
          <cell r="C57" t="str">
            <v xml:space="preserve">Northern Indiana Public Service Company                               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</row>
        <row r="58">
          <cell r="A58">
            <v>120</v>
          </cell>
          <cell r="B58">
            <v>13781</v>
          </cell>
          <cell r="C58" t="str">
            <v xml:space="preserve">Northern States Power Company (Minnesota)                             </v>
          </cell>
          <cell r="D58">
            <v>184.37</v>
          </cell>
          <cell r="E58">
            <v>87.41</v>
          </cell>
          <cell r="F58">
            <v>0.96</v>
          </cell>
          <cell r="G58">
            <v>0.82</v>
          </cell>
          <cell r="H58" t="str">
            <v>IEEE</v>
          </cell>
          <cell r="I58">
            <v>1</v>
          </cell>
          <cell r="J58">
            <v>214.3</v>
          </cell>
          <cell r="K58">
            <v>92.74</v>
          </cell>
          <cell r="L58">
            <v>1.05</v>
          </cell>
          <cell r="M58">
            <v>0.82</v>
          </cell>
          <cell r="N58" t="str">
            <v>IEEE</v>
          </cell>
          <cell r="O58">
            <v>1</v>
          </cell>
          <cell r="Q58">
            <v>90.074999999999989</v>
          </cell>
          <cell r="R58">
            <v>1.0049999999999999</v>
          </cell>
        </row>
        <row r="59">
          <cell r="A59">
            <v>121</v>
          </cell>
          <cell r="B59">
            <v>13780</v>
          </cell>
          <cell r="C59" t="str">
            <v xml:space="preserve">Northern States Power Company (Wisconsin)                             </v>
          </cell>
          <cell r="D59">
            <v>156.71</v>
          </cell>
          <cell r="E59">
            <v>156.53</v>
          </cell>
          <cell r="F59">
            <v>1</v>
          </cell>
          <cell r="G59">
            <v>1</v>
          </cell>
          <cell r="H59" t="str">
            <v>IEEE</v>
          </cell>
          <cell r="I59">
            <v>1</v>
          </cell>
          <cell r="J59">
            <v>436.31</v>
          </cell>
          <cell r="K59">
            <v>283.17</v>
          </cell>
          <cell r="L59">
            <v>2.34</v>
          </cell>
          <cell r="M59">
            <v>2.11</v>
          </cell>
          <cell r="N59" t="str">
            <v>IEEE</v>
          </cell>
          <cell r="O59">
            <v>1</v>
          </cell>
          <cell r="Q59">
            <v>219.85000000000002</v>
          </cell>
          <cell r="R59">
            <v>1.67</v>
          </cell>
        </row>
        <row r="60">
          <cell r="A60">
            <v>123</v>
          </cell>
          <cell r="B60">
            <v>15344</v>
          </cell>
          <cell r="C60" t="str">
            <v xml:space="preserve">Northwestern Wisconsin Electric Company                               </v>
          </cell>
          <cell r="D60">
            <v>112.2</v>
          </cell>
          <cell r="E60">
            <v>58.8</v>
          </cell>
          <cell r="F60">
            <v>1.28</v>
          </cell>
          <cell r="G60">
            <v>1.08</v>
          </cell>
          <cell r="H60" t="str">
            <v>IEEE</v>
          </cell>
          <cell r="I60">
            <v>1</v>
          </cell>
          <cell r="J60">
            <v>115.8</v>
          </cell>
          <cell r="K60">
            <v>55.8</v>
          </cell>
          <cell r="L60">
            <v>1.1499999999999999</v>
          </cell>
          <cell r="M60">
            <v>0.82</v>
          </cell>
          <cell r="N60" t="str">
            <v>IEEE</v>
          </cell>
          <cell r="O60">
            <v>1</v>
          </cell>
          <cell r="Q60">
            <v>57.3</v>
          </cell>
          <cell r="R60">
            <v>1.2149999999999999</v>
          </cell>
        </row>
        <row r="61">
          <cell r="A61">
            <v>126</v>
          </cell>
          <cell r="B61">
            <v>13998</v>
          </cell>
          <cell r="C61" t="str">
            <v xml:space="preserve">Ohio Edison Company                                                   </v>
          </cell>
          <cell r="D61">
            <v>110.9</v>
          </cell>
          <cell r="E61">
            <v>96.4</v>
          </cell>
          <cell r="F61">
            <v>1.08</v>
          </cell>
          <cell r="G61">
            <v>1.02</v>
          </cell>
          <cell r="H61" t="str">
            <v>IEEE</v>
          </cell>
          <cell r="I61">
            <v>1</v>
          </cell>
          <cell r="J61">
            <v>108.776</v>
          </cell>
          <cell r="K61">
            <v>91.831999999999994</v>
          </cell>
          <cell r="L61">
            <v>1.006</v>
          </cell>
          <cell r="M61">
            <v>0.91100000000000003</v>
          </cell>
          <cell r="N61" t="str">
            <v>IEEE</v>
          </cell>
          <cell r="O61">
            <v>1</v>
          </cell>
          <cell r="Q61">
            <v>94.116</v>
          </cell>
          <cell r="R61">
            <v>1.0430000000000001</v>
          </cell>
        </row>
        <row r="62">
          <cell r="A62">
            <v>127</v>
          </cell>
          <cell r="B62">
            <v>14006</v>
          </cell>
          <cell r="C62" t="str">
            <v xml:space="preserve">Ohio Power Company                                                    </v>
          </cell>
          <cell r="D62">
            <v>239.2</v>
          </cell>
          <cell r="E62">
            <v>201.5</v>
          </cell>
          <cell r="F62">
            <v>1.391</v>
          </cell>
          <cell r="G62">
            <v>1.323</v>
          </cell>
          <cell r="H62" t="str">
            <v>IEEE</v>
          </cell>
          <cell r="I62">
            <v>1</v>
          </cell>
          <cell r="J62">
            <v>189.9</v>
          </cell>
          <cell r="K62">
            <v>174.7</v>
          </cell>
          <cell r="L62">
            <v>1.292</v>
          </cell>
          <cell r="M62">
            <v>1.2370000000000001</v>
          </cell>
          <cell r="N62" t="str">
            <v>IEEE</v>
          </cell>
          <cell r="O62">
            <v>1</v>
          </cell>
          <cell r="Q62">
            <v>188.1</v>
          </cell>
          <cell r="R62">
            <v>1.3414999999999999</v>
          </cell>
        </row>
        <row r="63">
          <cell r="A63">
            <v>130</v>
          </cell>
          <cell r="B63">
            <v>14063</v>
          </cell>
          <cell r="C63" t="str">
            <v xml:space="preserve">Oklahoma Gas and Electric Company                                     </v>
          </cell>
          <cell r="D63">
            <v>209.6</v>
          </cell>
          <cell r="E63">
            <v>178.8</v>
          </cell>
          <cell r="F63">
            <v>1.2</v>
          </cell>
          <cell r="G63">
            <v>1.1000000000000001</v>
          </cell>
          <cell r="H63" t="str">
            <v>Other</v>
          </cell>
          <cell r="I63">
            <v>1</v>
          </cell>
          <cell r="J63">
            <v>651</v>
          </cell>
          <cell r="K63">
            <v>134.9</v>
          </cell>
          <cell r="L63">
            <v>1.3</v>
          </cell>
          <cell r="M63">
            <v>0.9</v>
          </cell>
          <cell r="N63" t="str">
            <v>Other</v>
          </cell>
          <cell r="O63">
            <v>1</v>
          </cell>
          <cell r="Q63">
            <v>156.85000000000002</v>
          </cell>
          <cell r="R63">
            <v>1.25</v>
          </cell>
        </row>
        <row r="64">
          <cell r="A64">
            <v>131</v>
          </cell>
          <cell r="B64">
            <v>14154</v>
          </cell>
          <cell r="C64" t="str">
            <v xml:space="preserve">Orange and Rockland Utilities, Inc                                    </v>
          </cell>
          <cell r="D64">
            <v>148.05000000000001</v>
          </cell>
          <cell r="E64">
            <v>148.05000000000001</v>
          </cell>
          <cell r="F64">
            <v>1.0129999999999999</v>
          </cell>
          <cell r="G64">
            <v>1.0129999999999999</v>
          </cell>
          <cell r="H64" t="str">
            <v>Other</v>
          </cell>
          <cell r="I64">
            <v>1</v>
          </cell>
          <cell r="J64">
            <v>141.29</v>
          </cell>
          <cell r="K64">
            <v>107.58</v>
          </cell>
          <cell r="L64">
            <v>1.2010000000000001</v>
          </cell>
          <cell r="M64">
            <v>1.056</v>
          </cell>
          <cell r="N64" t="str">
            <v>Other</v>
          </cell>
          <cell r="O64">
            <v>1</v>
          </cell>
          <cell r="Q64">
            <v>127.815</v>
          </cell>
          <cell r="R64">
            <v>1.107</v>
          </cell>
        </row>
        <row r="65">
          <cell r="A65">
            <v>132</v>
          </cell>
          <cell r="B65">
            <v>14232</v>
          </cell>
          <cell r="C65" t="str">
            <v xml:space="preserve">Otter Tail Power Company                                              </v>
          </cell>
          <cell r="D65">
            <v>53.3</v>
          </cell>
          <cell r="E65">
            <v>53.3</v>
          </cell>
          <cell r="F65">
            <v>0.8</v>
          </cell>
          <cell r="G65">
            <v>0.8</v>
          </cell>
          <cell r="H65" t="str">
            <v>IEEE</v>
          </cell>
          <cell r="I65">
            <v>1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53.3</v>
          </cell>
          <cell r="R65">
            <v>0.8</v>
          </cell>
        </row>
        <row r="66">
          <cell r="A66">
            <v>134</v>
          </cell>
          <cell r="B66">
            <v>14354</v>
          </cell>
          <cell r="C66" t="str">
            <v xml:space="preserve">PacifiCorp                                                            </v>
          </cell>
          <cell r="D66">
            <v>554.5</v>
          </cell>
          <cell r="E66">
            <v>208.6</v>
          </cell>
          <cell r="F66">
            <v>3.0419999999999998</v>
          </cell>
          <cell r="G66">
            <v>1.7949999999999999</v>
          </cell>
          <cell r="H66" t="str">
            <v>IEEE</v>
          </cell>
          <cell r="I66">
            <v>1</v>
          </cell>
          <cell r="J66">
            <v>218.9</v>
          </cell>
          <cell r="K66">
            <v>142.69999999999999</v>
          </cell>
          <cell r="L66">
            <v>1.915</v>
          </cell>
          <cell r="M66">
            <v>1.4330000000000001</v>
          </cell>
          <cell r="N66" t="str">
            <v>IEEE</v>
          </cell>
          <cell r="O66">
            <v>1</v>
          </cell>
          <cell r="Q66">
            <v>175.64999999999998</v>
          </cell>
          <cell r="R66">
            <v>2.4784999999999999</v>
          </cell>
        </row>
        <row r="67">
          <cell r="A67">
            <v>135</v>
          </cell>
          <cell r="B67">
            <v>14940</v>
          </cell>
          <cell r="C67" t="str">
            <v xml:space="preserve">PECO Energy Company                                                   </v>
          </cell>
          <cell r="D67">
            <v>227</v>
          </cell>
          <cell r="E67">
            <v>65</v>
          </cell>
          <cell r="F67">
            <v>0.94</v>
          </cell>
          <cell r="G67">
            <v>0.75</v>
          </cell>
          <cell r="H67" t="str">
            <v>IEEE</v>
          </cell>
          <cell r="I67">
            <v>1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65</v>
          </cell>
          <cell r="R67">
            <v>0.94</v>
          </cell>
        </row>
        <row r="68">
          <cell r="A68">
            <v>136</v>
          </cell>
          <cell r="B68">
            <v>14711</v>
          </cell>
          <cell r="C68" t="str">
            <v xml:space="preserve">Pennsylvania Electric Company                                         </v>
          </cell>
          <cell r="D68">
            <v>203.8</v>
          </cell>
          <cell r="E68">
            <v>165.3</v>
          </cell>
          <cell r="F68">
            <v>1.46</v>
          </cell>
          <cell r="G68">
            <v>1.31</v>
          </cell>
          <cell r="H68" t="str">
            <v>IEEE</v>
          </cell>
          <cell r="I68">
            <v>1</v>
          </cell>
          <cell r="J68">
            <v>192.59100000000001</v>
          </cell>
          <cell r="K68">
            <v>174.60300000000001</v>
          </cell>
          <cell r="L68">
            <v>1.556</v>
          </cell>
          <cell r="M68">
            <v>1.486</v>
          </cell>
          <cell r="N68" t="str">
            <v>IEEE</v>
          </cell>
          <cell r="O68">
            <v>1</v>
          </cell>
          <cell r="Q68">
            <v>169.95150000000001</v>
          </cell>
          <cell r="R68">
            <v>1.508</v>
          </cell>
        </row>
        <row r="69">
          <cell r="A69">
            <v>137</v>
          </cell>
          <cell r="B69">
            <v>14716</v>
          </cell>
          <cell r="C69" t="str">
            <v xml:space="preserve">Pennsylvania Power Company                                            </v>
          </cell>
          <cell r="D69">
            <v>138.5</v>
          </cell>
          <cell r="E69">
            <v>109.6</v>
          </cell>
          <cell r="F69">
            <v>1.26</v>
          </cell>
          <cell r="G69">
            <v>1.1399999999999999</v>
          </cell>
          <cell r="H69" t="str">
            <v>IEEE</v>
          </cell>
          <cell r="I69">
            <v>1</v>
          </cell>
          <cell r="J69">
            <v>107.616</v>
          </cell>
          <cell r="K69">
            <v>107.616</v>
          </cell>
          <cell r="L69">
            <v>1.1339999999999999</v>
          </cell>
          <cell r="M69">
            <v>1.1339999999999999</v>
          </cell>
          <cell r="N69" t="str">
            <v>IEEE</v>
          </cell>
          <cell r="O69">
            <v>1</v>
          </cell>
          <cell r="Q69">
            <v>108.608</v>
          </cell>
          <cell r="R69">
            <v>1.1970000000000001</v>
          </cell>
        </row>
        <row r="70">
          <cell r="A70">
            <v>138</v>
          </cell>
          <cell r="B70">
            <v>14715</v>
          </cell>
          <cell r="C70" t="str">
            <v xml:space="preserve">PPL Electric Utilities Corporation                                    </v>
          </cell>
          <cell r="D70">
            <v>86.2</v>
          </cell>
          <cell r="E70">
            <v>75.8</v>
          </cell>
          <cell r="F70">
            <v>0.74</v>
          </cell>
          <cell r="G70">
            <v>0.67</v>
          </cell>
          <cell r="H70" t="str">
            <v>IEEE</v>
          </cell>
          <cell r="I70">
            <v>1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75.8</v>
          </cell>
          <cell r="R70">
            <v>0.74</v>
          </cell>
        </row>
        <row r="71">
          <cell r="A71">
            <v>141</v>
          </cell>
          <cell r="B71">
            <v>15248</v>
          </cell>
          <cell r="C71" t="str">
            <v xml:space="preserve">Portland General Electric Company                                     </v>
          </cell>
          <cell r="D71">
            <v>175</v>
          </cell>
          <cell r="E71">
            <v>75</v>
          </cell>
          <cell r="F71">
            <v>0.78</v>
          </cell>
          <cell r="G71">
            <v>0.48</v>
          </cell>
          <cell r="H71" t="str">
            <v>IEEE</v>
          </cell>
          <cell r="I71">
            <v>1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75</v>
          </cell>
          <cell r="R71">
            <v>0.78</v>
          </cell>
        </row>
        <row r="72">
          <cell r="A72">
            <v>142</v>
          </cell>
          <cell r="B72">
            <v>15263</v>
          </cell>
          <cell r="C72" t="str">
            <v xml:space="preserve">THE POTOMAC EDISON COMPANY                                            </v>
          </cell>
          <cell r="D72">
            <v>123.5</v>
          </cell>
          <cell r="E72">
            <v>109</v>
          </cell>
          <cell r="F72">
            <v>0.89</v>
          </cell>
          <cell r="G72">
            <v>0.87</v>
          </cell>
          <cell r="H72" t="str">
            <v>IEEE</v>
          </cell>
          <cell r="I72">
            <v>1</v>
          </cell>
          <cell r="J72">
            <v>150.46</v>
          </cell>
          <cell r="K72">
            <v>121.355</v>
          </cell>
          <cell r="L72">
            <v>1.139</v>
          </cell>
          <cell r="M72">
            <v>0.94699999999999995</v>
          </cell>
          <cell r="N72" t="str">
            <v>IEEE</v>
          </cell>
          <cell r="O72">
            <v>1</v>
          </cell>
          <cell r="Q72">
            <v>115.17750000000001</v>
          </cell>
          <cell r="R72">
            <v>1.0145</v>
          </cell>
        </row>
        <row r="73">
          <cell r="A73">
            <v>143</v>
          </cell>
          <cell r="B73">
            <v>15270</v>
          </cell>
          <cell r="C73" t="str">
            <v xml:space="preserve">Potomac Electric Power Company                                        </v>
          </cell>
          <cell r="D73">
            <v>112.43</v>
          </cell>
          <cell r="E73">
            <v>112.43</v>
          </cell>
          <cell r="F73">
            <v>0.68600000000000005</v>
          </cell>
          <cell r="G73">
            <v>0.68600000000000005</v>
          </cell>
          <cell r="H73" t="str">
            <v>IEEE</v>
          </cell>
          <cell r="I73">
            <v>1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112.43</v>
          </cell>
          <cell r="R73">
            <v>0.68600000000000005</v>
          </cell>
        </row>
        <row r="74">
          <cell r="A74">
            <v>144</v>
          </cell>
          <cell r="B74">
            <v>15470</v>
          </cell>
          <cell r="C74" t="str">
            <v xml:space="preserve">Duke Energy Indiana, LLC                                              </v>
          </cell>
          <cell r="D74">
            <v>211</v>
          </cell>
          <cell r="E74">
            <v>121</v>
          </cell>
          <cell r="F74">
            <v>1.27</v>
          </cell>
          <cell r="G74">
            <v>1.03</v>
          </cell>
          <cell r="H74" t="str">
            <v>IEEE</v>
          </cell>
          <cell r="I74">
            <v>1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121</v>
          </cell>
          <cell r="R74">
            <v>1.27</v>
          </cell>
        </row>
        <row r="75">
          <cell r="A75">
            <v>145</v>
          </cell>
          <cell r="B75">
            <v>15466</v>
          </cell>
          <cell r="C75" t="str">
            <v xml:space="preserve">Public Service Company of Colorado                                    </v>
          </cell>
          <cell r="D75">
            <v>97.04</v>
          </cell>
          <cell r="E75">
            <v>88.31</v>
          </cell>
          <cell r="F75">
            <v>0.98</v>
          </cell>
          <cell r="G75">
            <v>0.95</v>
          </cell>
          <cell r="H75" t="str">
            <v>IEEE</v>
          </cell>
          <cell r="I75">
            <v>1</v>
          </cell>
          <cell r="J75">
            <v>156.47999999999999</v>
          </cell>
          <cell r="K75">
            <v>86.45</v>
          </cell>
          <cell r="L75">
            <v>1.23</v>
          </cell>
          <cell r="M75">
            <v>0.97</v>
          </cell>
          <cell r="N75" t="str">
            <v>IEEE</v>
          </cell>
          <cell r="O75">
            <v>1</v>
          </cell>
          <cell r="Q75">
            <v>87.38</v>
          </cell>
          <cell r="R75">
            <v>1.105</v>
          </cell>
        </row>
        <row r="76">
          <cell r="A76">
            <v>146</v>
          </cell>
          <cell r="B76">
            <v>15472</v>
          </cell>
          <cell r="C76" t="str">
            <v xml:space="preserve">Public Service Company of New Hampshire                               </v>
          </cell>
          <cell r="D76">
            <v>116.9</v>
          </cell>
          <cell r="E76">
            <v>106.1</v>
          </cell>
          <cell r="F76">
            <v>1.0900000000000001</v>
          </cell>
          <cell r="G76">
            <v>1.0549999999999999</v>
          </cell>
          <cell r="H76" t="str">
            <v>IEEE</v>
          </cell>
          <cell r="I76">
            <v>1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106.1</v>
          </cell>
          <cell r="R76">
            <v>1.0900000000000001</v>
          </cell>
        </row>
        <row r="77">
          <cell r="A77">
            <v>147</v>
          </cell>
          <cell r="B77">
            <v>15473</v>
          </cell>
          <cell r="C77" t="str">
            <v xml:space="preserve">Public Service Company of New Mexico                                  </v>
          </cell>
          <cell r="D77">
            <v>74.63</v>
          </cell>
          <cell r="E77">
            <v>74.63</v>
          </cell>
          <cell r="F77">
            <v>0.78</v>
          </cell>
          <cell r="G77">
            <v>0.78</v>
          </cell>
          <cell r="H77" t="str">
            <v>IEEE</v>
          </cell>
          <cell r="I77">
            <v>1</v>
          </cell>
          <cell r="J77">
            <v>109.39</v>
          </cell>
          <cell r="K77">
            <v>84.18</v>
          </cell>
          <cell r="L77">
            <v>1.2629999999999999</v>
          </cell>
          <cell r="M77">
            <v>0.92100000000000004</v>
          </cell>
          <cell r="N77" t="str">
            <v>IEEE</v>
          </cell>
          <cell r="O77">
            <v>1</v>
          </cell>
          <cell r="Q77">
            <v>79.405000000000001</v>
          </cell>
          <cell r="R77">
            <v>1.0215000000000001</v>
          </cell>
        </row>
        <row r="78">
          <cell r="A78">
            <v>148</v>
          </cell>
          <cell r="B78">
            <v>15474</v>
          </cell>
          <cell r="C78" t="str">
            <v xml:space="preserve">Public Service Company of Oklahoma                                    </v>
          </cell>
          <cell r="D78">
            <v>399.1</v>
          </cell>
          <cell r="E78">
            <v>112.1</v>
          </cell>
          <cell r="F78">
            <v>1.577</v>
          </cell>
          <cell r="G78">
            <v>1.171</v>
          </cell>
          <cell r="H78" t="str">
            <v>IEEE</v>
          </cell>
          <cell r="I78">
            <v>1</v>
          </cell>
          <cell r="J78">
            <v>292.3</v>
          </cell>
          <cell r="K78">
            <v>100.4</v>
          </cell>
          <cell r="L78">
            <v>1.4219999999999999</v>
          </cell>
          <cell r="M78">
            <v>1.1439999999999999</v>
          </cell>
          <cell r="N78" t="str">
            <v>IEEE</v>
          </cell>
          <cell r="O78">
            <v>1</v>
          </cell>
          <cell r="Q78">
            <v>106.25</v>
          </cell>
          <cell r="R78">
            <v>1.4994999999999998</v>
          </cell>
        </row>
        <row r="79">
          <cell r="A79">
            <v>149</v>
          </cell>
          <cell r="B79">
            <v>15477</v>
          </cell>
          <cell r="C79" t="str">
            <v xml:space="preserve">Public Service Electric and Gas Company                               </v>
          </cell>
          <cell r="D79">
            <v>81.33</v>
          </cell>
          <cell r="E79">
            <v>38.409999999999997</v>
          </cell>
          <cell r="F79">
            <v>0.68700000000000006</v>
          </cell>
          <cell r="G79">
            <v>0.63600000000000001</v>
          </cell>
          <cell r="H79" t="str">
            <v>IEEE</v>
          </cell>
          <cell r="I79">
            <v>1</v>
          </cell>
          <cell r="J79">
            <v>69.040000000000006</v>
          </cell>
          <cell r="K79">
            <v>49.74</v>
          </cell>
          <cell r="L79">
            <v>0.85</v>
          </cell>
          <cell r="M79">
            <v>0.75</v>
          </cell>
          <cell r="N79" t="str">
            <v>IEEE</v>
          </cell>
          <cell r="O79">
            <v>1</v>
          </cell>
          <cell r="Q79">
            <v>44.075000000000003</v>
          </cell>
          <cell r="R79">
            <v>0.76849999999999996</v>
          </cell>
        </row>
        <row r="80">
          <cell r="A80">
            <v>150</v>
          </cell>
          <cell r="B80">
            <v>15500</v>
          </cell>
          <cell r="C80" t="str">
            <v xml:space="preserve">Puget Sound Energy, Inc.                                              </v>
          </cell>
          <cell r="D80">
            <v>760</v>
          </cell>
          <cell r="E80">
            <v>161</v>
          </cell>
          <cell r="F80">
            <v>2.1800000000000002</v>
          </cell>
          <cell r="G80">
            <v>1.04</v>
          </cell>
          <cell r="H80" t="str">
            <v>IEEE</v>
          </cell>
          <cell r="I80">
            <v>1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161</v>
          </cell>
          <cell r="R80">
            <v>2.1800000000000002</v>
          </cell>
        </row>
        <row r="81">
          <cell r="A81">
            <v>151</v>
          </cell>
          <cell r="B81">
            <v>16183</v>
          </cell>
          <cell r="C81" t="str">
            <v xml:space="preserve">Rochester Gas and Electric Corporation                                </v>
          </cell>
          <cell r="D81">
            <v>110.7</v>
          </cell>
          <cell r="E81">
            <v>110.7</v>
          </cell>
          <cell r="F81">
            <v>0.86799999999999999</v>
          </cell>
          <cell r="G81">
            <v>0.86799999999999999</v>
          </cell>
          <cell r="H81" t="str">
            <v>IEEE</v>
          </cell>
          <cell r="I81">
            <v>1</v>
          </cell>
          <cell r="J81">
            <v>87</v>
          </cell>
          <cell r="K81">
            <v>70.8</v>
          </cell>
          <cell r="L81">
            <v>0.7</v>
          </cell>
          <cell r="M81">
            <v>0.62</v>
          </cell>
          <cell r="N81" t="str">
            <v>IEEE</v>
          </cell>
          <cell r="O81">
            <v>1</v>
          </cell>
          <cell r="Q81">
            <v>90.75</v>
          </cell>
          <cell r="R81">
            <v>0.78400000000000003</v>
          </cell>
        </row>
        <row r="82">
          <cell r="A82">
            <v>152</v>
          </cell>
          <cell r="B82">
            <v>16213</v>
          </cell>
          <cell r="C82" t="str">
            <v xml:space="preserve">Rockland Electric Company                                             </v>
          </cell>
          <cell r="D82">
            <v>95.2</v>
          </cell>
          <cell r="E82">
            <v>95.2</v>
          </cell>
          <cell r="F82">
            <v>0.82699999999999996</v>
          </cell>
          <cell r="G82">
            <v>0.82699999999999996</v>
          </cell>
          <cell r="H82" t="str">
            <v>Other</v>
          </cell>
          <cell r="I82">
            <v>1</v>
          </cell>
          <cell r="J82">
            <v>124.48</v>
          </cell>
          <cell r="K82">
            <v>124.48</v>
          </cell>
          <cell r="L82">
            <v>0.92</v>
          </cell>
          <cell r="M82">
            <v>0.92</v>
          </cell>
          <cell r="N82" t="str">
            <v>Other</v>
          </cell>
          <cell r="O82">
            <v>1</v>
          </cell>
          <cell r="Q82">
            <v>109.84</v>
          </cell>
          <cell r="R82">
            <v>0.87349999999999994</v>
          </cell>
        </row>
        <row r="83">
          <cell r="A83">
            <v>155</v>
          </cell>
          <cell r="B83">
            <v>16609</v>
          </cell>
          <cell r="C83" t="str">
            <v xml:space="preserve">San Diego Gas &amp; Electric Company                                      </v>
          </cell>
          <cell r="D83">
            <v>63.26</v>
          </cell>
          <cell r="E83">
            <v>57.92</v>
          </cell>
          <cell r="F83">
            <v>0.61799999999999999</v>
          </cell>
          <cell r="G83">
            <v>0.52600000000000002</v>
          </cell>
          <cell r="H83" t="str">
            <v>IEEE</v>
          </cell>
          <cell r="I83">
            <v>1</v>
          </cell>
          <cell r="J83">
            <v>85.51</v>
          </cell>
          <cell r="K83">
            <v>72.239999999999995</v>
          </cell>
          <cell r="L83">
            <v>0.67300000000000004</v>
          </cell>
          <cell r="M83">
            <v>0.61499999999999999</v>
          </cell>
          <cell r="N83" t="str">
            <v>IEEE</v>
          </cell>
          <cell r="O83">
            <v>1</v>
          </cell>
          <cell r="Q83">
            <v>65.08</v>
          </cell>
          <cell r="R83">
            <v>0.64549999999999996</v>
          </cell>
        </row>
        <row r="84">
          <cell r="A84">
            <v>157</v>
          </cell>
          <cell r="B84">
            <v>17166</v>
          </cell>
          <cell r="C84" t="str">
            <v xml:space="preserve">Sierra Pacific Power Company d/b/a NV Energy                          </v>
          </cell>
          <cell r="D84">
            <v>275</v>
          </cell>
          <cell r="E84">
            <v>117</v>
          </cell>
          <cell r="F84">
            <v>1.464</v>
          </cell>
          <cell r="G84">
            <v>1.02</v>
          </cell>
          <cell r="H84" t="str">
            <v>IEEE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117</v>
          </cell>
          <cell r="R84">
            <v>1.464</v>
          </cell>
        </row>
        <row r="85">
          <cell r="A85">
            <v>159</v>
          </cell>
          <cell r="B85">
            <v>17539</v>
          </cell>
          <cell r="C85" t="str">
            <v xml:space="preserve">South Carolina Electric &amp; Gas Company                                 </v>
          </cell>
          <cell r="D85">
            <v>154.5</v>
          </cell>
          <cell r="E85">
            <v>96.6</v>
          </cell>
          <cell r="F85">
            <v>1.62</v>
          </cell>
          <cell r="G85">
            <v>1.34</v>
          </cell>
          <cell r="H85" t="str">
            <v>IEEE</v>
          </cell>
          <cell r="I85">
            <v>1</v>
          </cell>
          <cell r="J85">
            <v>1390.2</v>
          </cell>
          <cell r="K85">
            <v>90.5</v>
          </cell>
          <cell r="L85">
            <v>2.8</v>
          </cell>
          <cell r="M85">
            <v>1.3</v>
          </cell>
          <cell r="N85" t="str">
            <v>IEEE</v>
          </cell>
          <cell r="O85">
            <v>1</v>
          </cell>
          <cell r="Q85">
            <v>93.55</v>
          </cell>
          <cell r="R85">
            <v>2.21</v>
          </cell>
        </row>
        <row r="86">
          <cell r="A86">
            <v>161</v>
          </cell>
          <cell r="B86">
            <v>17609</v>
          </cell>
          <cell r="C86" t="str">
            <v xml:space="preserve">Southern California Edison Company                                    </v>
          </cell>
          <cell r="D86">
            <v>114.827</v>
          </cell>
          <cell r="E86">
            <v>100.151</v>
          </cell>
          <cell r="F86">
            <v>0.91600000000000004</v>
          </cell>
          <cell r="G86">
            <v>0.85899999999999999</v>
          </cell>
          <cell r="H86" t="str">
            <v>IEEE</v>
          </cell>
          <cell r="I86">
            <v>1</v>
          </cell>
          <cell r="J86">
            <v>134.47800000000001</v>
          </cell>
          <cell r="K86">
            <v>109.97799999999999</v>
          </cell>
          <cell r="L86">
            <v>1.1000000000000001</v>
          </cell>
          <cell r="M86">
            <v>0.99399999999999999</v>
          </cell>
          <cell r="N86" t="str">
            <v>IEEE</v>
          </cell>
          <cell r="O86">
            <v>1</v>
          </cell>
          <cell r="Q86">
            <v>105.0645</v>
          </cell>
          <cell r="R86">
            <v>1.008</v>
          </cell>
        </row>
        <row r="87">
          <cell r="A87">
            <v>163</v>
          </cell>
          <cell r="B87">
            <v>17633</v>
          </cell>
          <cell r="C87" t="str">
            <v xml:space="preserve">Southern Indiana Gas and Electric Company                             </v>
          </cell>
          <cell r="D87">
            <v>84.2</v>
          </cell>
          <cell r="E87">
            <v>70.900000000000006</v>
          </cell>
          <cell r="F87">
            <v>0.93700000000000006</v>
          </cell>
          <cell r="G87">
            <v>0.85</v>
          </cell>
          <cell r="H87" t="str">
            <v>Other</v>
          </cell>
          <cell r="I87">
            <v>1</v>
          </cell>
          <cell r="J87">
            <v>260.89999999999998</v>
          </cell>
          <cell r="K87">
            <v>61.3</v>
          </cell>
          <cell r="L87">
            <v>1.26</v>
          </cell>
          <cell r="M87">
            <v>0.82</v>
          </cell>
          <cell r="N87" t="str">
            <v>Other</v>
          </cell>
          <cell r="O87">
            <v>1</v>
          </cell>
          <cell r="Q87">
            <v>66.099999999999994</v>
          </cell>
          <cell r="R87">
            <v>1.0985</v>
          </cell>
        </row>
        <row r="88">
          <cell r="A88">
            <v>164</v>
          </cell>
          <cell r="B88">
            <v>17698</v>
          </cell>
          <cell r="C88" t="str">
            <v xml:space="preserve">Southwestern Electric Power Company                                   </v>
          </cell>
          <cell r="D88">
            <v>290.60000000000002</v>
          </cell>
          <cell r="E88">
            <v>123.5</v>
          </cell>
          <cell r="F88">
            <v>1.22</v>
          </cell>
          <cell r="G88">
            <v>1.0629999999999999</v>
          </cell>
          <cell r="H88" t="str">
            <v>IEEE</v>
          </cell>
          <cell r="I88">
            <v>1</v>
          </cell>
          <cell r="J88">
            <v>128.9</v>
          </cell>
          <cell r="K88">
            <v>117.3</v>
          </cell>
          <cell r="L88">
            <v>1.357</v>
          </cell>
          <cell r="M88">
            <v>1.2809999999999999</v>
          </cell>
          <cell r="N88" t="str">
            <v>IEEE</v>
          </cell>
          <cell r="O88">
            <v>1</v>
          </cell>
          <cell r="Q88">
            <v>120.4</v>
          </cell>
          <cell r="R88">
            <v>1.2885</v>
          </cell>
        </row>
        <row r="89">
          <cell r="A89">
            <v>166</v>
          </cell>
          <cell r="B89">
            <v>17718</v>
          </cell>
          <cell r="C89" t="str">
            <v xml:space="preserve">Southwestern Public Service Company                                   </v>
          </cell>
          <cell r="D89">
            <v>200.59</v>
          </cell>
          <cell r="E89">
            <v>132.88</v>
          </cell>
          <cell r="F89">
            <v>1.46</v>
          </cell>
          <cell r="G89">
            <v>1.26</v>
          </cell>
          <cell r="H89" t="str">
            <v>IEEE</v>
          </cell>
          <cell r="I89">
            <v>1</v>
          </cell>
          <cell r="J89">
            <v>118.32</v>
          </cell>
          <cell r="K89">
            <v>118.32</v>
          </cell>
          <cell r="L89">
            <v>1.17</v>
          </cell>
          <cell r="M89">
            <v>1.17</v>
          </cell>
          <cell r="N89" t="str">
            <v>IEEE</v>
          </cell>
          <cell r="O89">
            <v>1</v>
          </cell>
          <cell r="Q89">
            <v>125.6</v>
          </cell>
          <cell r="R89">
            <v>1.3149999999999999</v>
          </cell>
        </row>
        <row r="90">
          <cell r="A90">
            <v>167</v>
          </cell>
          <cell r="B90">
            <v>18336</v>
          </cell>
          <cell r="C90" t="str">
            <v xml:space="preserve">Superior Water, Light and Power Company                               </v>
          </cell>
          <cell r="D90">
            <v>96.64</v>
          </cell>
          <cell r="E90">
            <v>19.760000000000002</v>
          </cell>
          <cell r="F90">
            <v>0.53</v>
          </cell>
          <cell r="G90">
            <v>0.21</v>
          </cell>
          <cell r="H90" t="str">
            <v>IEEE</v>
          </cell>
          <cell r="I90">
            <v>1</v>
          </cell>
          <cell r="J90">
            <v>48.21</v>
          </cell>
          <cell r="K90">
            <v>33.03</v>
          </cell>
          <cell r="L90">
            <v>0.4</v>
          </cell>
          <cell r="M90">
            <v>0.37</v>
          </cell>
          <cell r="N90" t="str">
            <v>IEEE</v>
          </cell>
          <cell r="O90">
            <v>1</v>
          </cell>
          <cell r="Q90">
            <v>26.395000000000003</v>
          </cell>
          <cell r="R90">
            <v>0.46500000000000002</v>
          </cell>
        </row>
        <row r="91">
          <cell r="A91">
            <v>170</v>
          </cell>
          <cell r="B91">
            <v>18454</v>
          </cell>
          <cell r="C91" t="str">
            <v xml:space="preserve">Tampa Electric Company                                                </v>
          </cell>
          <cell r="D91">
            <v>93.96</v>
          </cell>
          <cell r="E91">
            <v>93.96</v>
          </cell>
          <cell r="F91">
            <v>1.32</v>
          </cell>
          <cell r="G91">
            <v>1.32</v>
          </cell>
          <cell r="H91" t="str">
            <v>IEEE</v>
          </cell>
          <cell r="I91">
            <v>1</v>
          </cell>
          <cell r="J91">
            <v>102.44</v>
          </cell>
          <cell r="K91">
            <v>102.44</v>
          </cell>
          <cell r="L91">
            <v>1.45</v>
          </cell>
          <cell r="M91">
            <v>1.45</v>
          </cell>
          <cell r="N91" t="str">
            <v>IEEE</v>
          </cell>
          <cell r="O91">
            <v>1</v>
          </cell>
          <cell r="Q91">
            <v>98.199999999999989</v>
          </cell>
          <cell r="R91">
            <v>1.385</v>
          </cell>
        </row>
        <row r="92">
          <cell r="A92">
            <v>175</v>
          </cell>
          <cell r="B92">
            <v>18997</v>
          </cell>
          <cell r="C92" t="str">
            <v xml:space="preserve">Toledo Edison Company, The                                            </v>
          </cell>
          <cell r="D92">
            <v>99.5</v>
          </cell>
          <cell r="E92">
            <v>68.5</v>
          </cell>
          <cell r="F92">
            <v>0.86</v>
          </cell>
          <cell r="G92">
            <v>0.76</v>
          </cell>
          <cell r="H92" t="str">
            <v>IEEE</v>
          </cell>
          <cell r="I92">
            <v>1</v>
          </cell>
          <cell r="J92">
            <v>70.991</v>
          </cell>
          <cell r="K92">
            <v>70.991</v>
          </cell>
          <cell r="L92">
            <v>0.65200000000000002</v>
          </cell>
          <cell r="M92">
            <v>0.65200000000000002</v>
          </cell>
          <cell r="N92" t="str">
            <v>IEEE</v>
          </cell>
          <cell r="O92">
            <v>1</v>
          </cell>
          <cell r="Q92">
            <v>69.745499999999993</v>
          </cell>
          <cell r="R92">
            <v>0.75600000000000001</v>
          </cell>
        </row>
        <row r="93">
          <cell r="A93">
            <v>176</v>
          </cell>
          <cell r="B93">
            <v>24211</v>
          </cell>
          <cell r="C93" t="str">
            <v xml:space="preserve">Tucson Electric Power Company                                         </v>
          </cell>
          <cell r="D93">
            <v>59.436</v>
          </cell>
          <cell r="E93">
            <v>0</v>
          </cell>
          <cell r="F93">
            <v>4.4999999999999998E-2</v>
          </cell>
          <cell r="G93">
            <v>0</v>
          </cell>
          <cell r="H93" t="str">
            <v>IEEE</v>
          </cell>
          <cell r="I93">
            <v>1</v>
          </cell>
          <cell r="J93">
            <v>89.234999999999999</v>
          </cell>
          <cell r="K93">
            <v>24.152999999999999</v>
          </cell>
          <cell r="L93">
            <v>1.1339999999999999</v>
          </cell>
          <cell r="M93">
            <v>0.222</v>
          </cell>
          <cell r="N93" t="str">
            <v>IEEE</v>
          </cell>
          <cell r="O93">
            <v>1</v>
          </cell>
          <cell r="Q93">
            <v>12.076499999999999</v>
          </cell>
          <cell r="R93">
            <v>0.58949999999999991</v>
          </cell>
        </row>
        <row r="94">
          <cell r="A94">
            <v>177</v>
          </cell>
          <cell r="B94">
            <v>19436</v>
          </cell>
          <cell r="C94" t="str">
            <v xml:space="preserve">UNION ELECTRIC COMPANY                                                </v>
          </cell>
          <cell r="D94">
            <v>114</v>
          </cell>
          <cell r="E94">
            <v>96</v>
          </cell>
          <cell r="F94">
            <v>0.82</v>
          </cell>
          <cell r="G94">
            <v>0.77</v>
          </cell>
          <cell r="H94" t="str">
            <v>IEEE</v>
          </cell>
          <cell r="I94">
            <v>1</v>
          </cell>
          <cell r="J94">
            <v>294</v>
          </cell>
          <cell r="K94">
            <v>91</v>
          </cell>
          <cell r="L94">
            <v>1.1299999999999999</v>
          </cell>
          <cell r="M94">
            <v>0.73</v>
          </cell>
          <cell r="N94" t="str">
            <v>IEEE</v>
          </cell>
          <cell r="O94">
            <v>1</v>
          </cell>
          <cell r="Q94">
            <v>93.5</v>
          </cell>
          <cell r="R94">
            <v>0.97499999999999987</v>
          </cell>
        </row>
        <row r="95">
          <cell r="A95">
            <v>178</v>
          </cell>
          <cell r="B95">
            <v>19446</v>
          </cell>
          <cell r="C95" t="str">
            <v xml:space="preserve">Duke Energy Kentucky, Inc.                                            </v>
          </cell>
          <cell r="D95">
            <v>178.6</v>
          </cell>
          <cell r="E95">
            <v>98.33</v>
          </cell>
          <cell r="F95">
            <v>1.19</v>
          </cell>
          <cell r="G95">
            <v>0.98</v>
          </cell>
          <cell r="H95" t="str">
            <v>IEEE</v>
          </cell>
          <cell r="I95">
            <v>1</v>
          </cell>
          <cell r="J95">
            <v>180.98</v>
          </cell>
          <cell r="K95">
            <v>101.67</v>
          </cell>
          <cell r="L95">
            <v>1.04</v>
          </cell>
          <cell r="M95">
            <v>0.77</v>
          </cell>
          <cell r="N95" t="str">
            <v>IEEE</v>
          </cell>
          <cell r="O95">
            <v>1</v>
          </cell>
          <cell r="Q95">
            <v>100</v>
          </cell>
          <cell r="R95">
            <v>1.115</v>
          </cell>
        </row>
        <row r="96">
          <cell r="A96">
            <v>179</v>
          </cell>
          <cell r="B96">
            <v>19497</v>
          </cell>
          <cell r="C96" t="str">
            <v xml:space="preserve">The United Illuminating Company                                       </v>
          </cell>
          <cell r="D96">
            <v>48</v>
          </cell>
          <cell r="E96">
            <v>43</v>
          </cell>
          <cell r="F96">
            <v>0.5</v>
          </cell>
          <cell r="G96">
            <v>0.48</v>
          </cell>
          <cell r="H96" t="str">
            <v>Other</v>
          </cell>
          <cell r="I96">
            <v>1</v>
          </cell>
          <cell r="J96">
            <v>77</v>
          </cell>
          <cell r="K96">
            <v>51</v>
          </cell>
          <cell r="L96">
            <v>0.74</v>
          </cell>
          <cell r="M96">
            <v>0.61</v>
          </cell>
          <cell r="N96" t="str">
            <v>Other</v>
          </cell>
          <cell r="O96">
            <v>1</v>
          </cell>
          <cell r="Q96">
            <v>47</v>
          </cell>
          <cell r="R96">
            <v>0.62</v>
          </cell>
        </row>
        <row r="97">
          <cell r="A97">
            <v>181</v>
          </cell>
          <cell r="B97">
            <v>19578</v>
          </cell>
          <cell r="C97" t="str">
            <v xml:space="preserve">Upper Peninsula Power Company                                         </v>
          </cell>
          <cell r="D97">
            <v>161.4</v>
          </cell>
          <cell r="E97">
            <v>121.9</v>
          </cell>
          <cell r="F97">
            <v>1.3</v>
          </cell>
          <cell r="G97">
            <v>1.1000000000000001</v>
          </cell>
          <cell r="H97" t="str">
            <v>IEEE</v>
          </cell>
          <cell r="I97">
            <v>1</v>
          </cell>
          <cell r="J97">
            <v>457.2</v>
          </cell>
          <cell r="K97">
            <v>164.9</v>
          </cell>
          <cell r="L97">
            <v>2.1</v>
          </cell>
          <cell r="M97">
            <v>1.3</v>
          </cell>
          <cell r="N97" t="str">
            <v>IEEE</v>
          </cell>
          <cell r="O97">
            <v>1</v>
          </cell>
          <cell r="Q97">
            <v>143.4</v>
          </cell>
          <cell r="R97">
            <v>1.7000000000000002</v>
          </cell>
        </row>
        <row r="98">
          <cell r="A98">
            <v>182</v>
          </cell>
          <cell r="B98">
            <v>12698</v>
          </cell>
          <cell r="C98" t="str">
            <v xml:space="preserve">KCP&amp;L Greater Missouri Operations Company                             </v>
          </cell>
          <cell r="D98">
            <v>204.37</v>
          </cell>
          <cell r="E98">
            <v>108.56</v>
          </cell>
          <cell r="F98">
            <v>1.55</v>
          </cell>
          <cell r="G98">
            <v>1.1990000000000001</v>
          </cell>
          <cell r="H98" t="str">
            <v>IEEE</v>
          </cell>
          <cell r="I98">
            <v>1</v>
          </cell>
          <cell r="J98">
            <v>121.97</v>
          </cell>
          <cell r="K98">
            <v>65.98</v>
          </cell>
          <cell r="L98">
            <v>1.02</v>
          </cell>
          <cell r="M98">
            <v>0.78600000000000003</v>
          </cell>
          <cell r="N98" t="str">
            <v>IEEE</v>
          </cell>
          <cell r="O98">
            <v>1</v>
          </cell>
          <cell r="Q98">
            <v>87.27000000000001</v>
          </cell>
          <cell r="R98">
            <v>1.2850000000000001</v>
          </cell>
        </row>
        <row r="99">
          <cell r="A99">
            <v>187</v>
          </cell>
          <cell r="C99" t="str">
            <v xml:space="preserve">Avista Corporation                                                    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</row>
        <row r="100">
          <cell r="A100">
            <v>188</v>
          </cell>
          <cell r="B100">
            <v>20387</v>
          </cell>
          <cell r="C100" t="str">
            <v xml:space="preserve">WEST PENN POWER COMPANY                                               </v>
          </cell>
          <cell r="D100">
            <v>187.7</v>
          </cell>
          <cell r="E100">
            <v>168.4</v>
          </cell>
          <cell r="F100">
            <v>1.25</v>
          </cell>
          <cell r="G100">
            <v>1.18</v>
          </cell>
          <cell r="H100" t="str">
            <v>IEEE</v>
          </cell>
          <cell r="I100">
            <v>1</v>
          </cell>
          <cell r="J100">
            <v>170.655</v>
          </cell>
          <cell r="K100">
            <v>148.80199999999999</v>
          </cell>
          <cell r="L100">
            <v>1.18</v>
          </cell>
          <cell r="M100">
            <v>1.105</v>
          </cell>
          <cell r="N100" t="str">
            <v>IEEE</v>
          </cell>
          <cell r="O100">
            <v>1</v>
          </cell>
          <cell r="Q100">
            <v>158.601</v>
          </cell>
          <cell r="R100">
            <v>1.2149999999999999</v>
          </cell>
        </row>
        <row r="101">
          <cell r="A101">
            <v>190</v>
          </cell>
          <cell r="B101">
            <v>20455</v>
          </cell>
          <cell r="C101" t="str">
            <v xml:space="preserve">Western Massachusetts Electric Company                                </v>
          </cell>
          <cell r="D101">
            <v>68.7</v>
          </cell>
          <cell r="E101">
            <v>68.7</v>
          </cell>
          <cell r="F101">
            <v>0.71</v>
          </cell>
          <cell r="G101">
            <v>0.71</v>
          </cell>
          <cell r="H101" t="str">
            <v>IEEE</v>
          </cell>
          <cell r="I101">
            <v>1</v>
          </cell>
          <cell r="J101">
            <v>87</v>
          </cell>
          <cell r="K101">
            <v>87</v>
          </cell>
          <cell r="L101">
            <v>0.88</v>
          </cell>
          <cell r="M101">
            <v>0.88</v>
          </cell>
          <cell r="N101" t="str">
            <v>IEEE</v>
          </cell>
          <cell r="O101">
            <v>1</v>
          </cell>
          <cell r="Q101">
            <v>77.849999999999994</v>
          </cell>
          <cell r="R101">
            <v>0.79499999999999993</v>
          </cell>
        </row>
        <row r="102">
          <cell r="A102">
            <v>192</v>
          </cell>
          <cell r="B102">
            <v>20521</v>
          </cell>
          <cell r="C102" t="str">
            <v xml:space="preserve">Wheeling Power Company                                                </v>
          </cell>
          <cell r="D102">
            <v>451.5</v>
          </cell>
          <cell r="E102">
            <v>451.5</v>
          </cell>
          <cell r="F102">
            <v>1.8520000000000001</v>
          </cell>
          <cell r="G102">
            <v>1.8520000000000001</v>
          </cell>
          <cell r="H102" t="str">
            <v>IEEE</v>
          </cell>
          <cell r="I102">
            <v>1</v>
          </cell>
          <cell r="J102">
            <v>507.4</v>
          </cell>
          <cell r="K102">
            <v>458.7</v>
          </cell>
          <cell r="L102">
            <v>2.4169999999999998</v>
          </cell>
          <cell r="M102">
            <v>2.3069999999999999</v>
          </cell>
          <cell r="N102" t="str">
            <v>IEEE</v>
          </cell>
          <cell r="O102">
            <v>1</v>
          </cell>
          <cell r="Q102">
            <v>455.1</v>
          </cell>
          <cell r="R102">
            <v>2.1345000000000001</v>
          </cell>
        </row>
        <row r="103">
          <cell r="A103">
            <v>193</v>
          </cell>
          <cell r="B103">
            <v>20847</v>
          </cell>
          <cell r="C103" t="str">
            <v xml:space="preserve">Wisconsin Electric Power Company                                      </v>
          </cell>
          <cell r="D103">
            <v>163</v>
          </cell>
          <cell r="E103">
            <v>159</v>
          </cell>
          <cell r="F103">
            <v>1.24</v>
          </cell>
          <cell r="G103">
            <v>1.21</v>
          </cell>
          <cell r="H103" t="str">
            <v>IEEE</v>
          </cell>
          <cell r="I103">
            <v>1</v>
          </cell>
          <cell r="J103">
            <v>222</v>
          </cell>
          <cell r="K103">
            <v>138</v>
          </cell>
          <cell r="L103">
            <v>0.94899999999999995</v>
          </cell>
          <cell r="M103">
            <v>0.77300000000000002</v>
          </cell>
          <cell r="N103" t="str">
            <v>IEEE</v>
          </cell>
          <cell r="O103">
            <v>1</v>
          </cell>
          <cell r="Q103">
            <v>148.5</v>
          </cell>
          <cell r="R103">
            <v>1.0945</v>
          </cell>
        </row>
        <row r="104">
          <cell r="A104">
            <v>194</v>
          </cell>
          <cell r="B104">
            <v>20856</v>
          </cell>
          <cell r="C104" t="str">
            <v xml:space="preserve">Wisconsin Power and Light Company                                     </v>
          </cell>
          <cell r="D104">
            <v>87</v>
          </cell>
          <cell r="E104">
            <v>64.5</v>
          </cell>
          <cell r="F104">
            <v>0.63</v>
          </cell>
          <cell r="G104">
            <v>0.59</v>
          </cell>
          <cell r="H104" t="str">
            <v>Other</v>
          </cell>
          <cell r="I104">
            <v>1</v>
          </cell>
          <cell r="J104">
            <v>81.099999999999994</v>
          </cell>
          <cell r="K104">
            <v>80.8</v>
          </cell>
          <cell r="L104">
            <v>0.69</v>
          </cell>
          <cell r="M104">
            <v>0.69</v>
          </cell>
          <cell r="N104" t="str">
            <v>Other</v>
          </cell>
          <cell r="O104">
            <v>1</v>
          </cell>
          <cell r="Q104">
            <v>72.650000000000006</v>
          </cell>
          <cell r="R104">
            <v>0.65999999999999992</v>
          </cell>
        </row>
        <row r="105">
          <cell r="A105">
            <v>195</v>
          </cell>
          <cell r="B105">
            <v>20860</v>
          </cell>
          <cell r="C105" t="str">
            <v xml:space="preserve">Wisconsin Public Service Corporation                                  </v>
          </cell>
          <cell r="D105">
            <v>145</v>
          </cell>
          <cell r="E105">
            <v>115</v>
          </cell>
          <cell r="F105">
            <v>0.99</v>
          </cell>
          <cell r="G105">
            <v>0.78</v>
          </cell>
          <cell r="H105" t="str">
            <v>IEEE</v>
          </cell>
          <cell r="I105">
            <v>1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115</v>
          </cell>
          <cell r="R105">
            <v>0.99</v>
          </cell>
        </row>
        <row r="106">
          <cell r="A106">
            <v>202</v>
          </cell>
          <cell r="C106" t="str">
            <v xml:space="preserve">Chugach Electric Association, Inc.                                    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</row>
        <row r="107">
          <cell r="A107">
            <v>210</v>
          </cell>
          <cell r="B107">
            <v>12341</v>
          </cell>
          <cell r="C107" t="str">
            <v xml:space="preserve">MidAmerican Energy Company                                            </v>
          </cell>
          <cell r="D107">
            <v>99</v>
          </cell>
          <cell r="E107">
            <v>94</v>
          </cell>
          <cell r="F107">
            <v>0.99</v>
          </cell>
          <cell r="G107">
            <v>0.98</v>
          </cell>
          <cell r="H107" t="str">
            <v>IEEE</v>
          </cell>
          <cell r="I107">
            <v>1</v>
          </cell>
          <cell r="J107">
            <v>147</v>
          </cell>
          <cell r="K107">
            <v>100</v>
          </cell>
          <cell r="L107">
            <v>1.19</v>
          </cell>
          <cell r="M107">
            <v>1</v>
          </cell>
          <cell r="N107" t="str">
            <v>IEEE</v>
          </cell>
          <cell r="O107">
            <v>1</v>
          </cell>
          <cell r="Q107">
            <v>97</v>
          </cell>
          <cell r="R107">
            <v>1.0899999999999999</v>
          </cell>
        </row>
        <row r="108">
          <cell r="A108">
            <v>269</v>
          </cell>
          <cell r="C108" t="str">
            <v xml:space="preserve">Golden State Water Company                                            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</row>
        <row r="109">
          <cell r="A109">
            <v>281</v>
          </cell>
          <cell r="B109">
            <v>9417</v>
          </cell>
          <cell r="C109" t="str">
            <v xml:space="preserve">Interstate Power and Light Company                                    </v>
          </cell>
          <cell r="D109">
            <v>93.1</v>
          </cell>
          <cell r="E109">
            <v>79.099999999999994</v>
          </cell>
          <cell r="F109">
            <v>0.9</v>
          </cell>
          <cell r="G109">
            <v>0.85</v>
          </cell>
          <cell r="H109" t="str">
            <v>Other</v>
          </cell>
          <cell r="I109">
            <v>1</v>
          </cell>
          <cell r="J109">
            <v>87.1</v>
          </cell>
          <cell r="K109">
            <v>83.2</v>
          </cell>
          <cell r="L109">
            <v>0.88</v>
          </cell>
          <cell r="M109">
            <v>0.85</v>
          </cell>
          <cell r="N109" t="str">
            <v>Other</v>
          </cell>
          <cell r="O109">
            <v>1</v>
          </cell>
          <cell r="Q109">
            <v>81.150000000000006</v>
          </cell>
          <cell r="R109">
            <v>0.89</v>
          </cell>
        </row>
        <row r="110">
          <cell r="A110">
            <v>288</v>
          </cell>
          <cell r="B110">
            <v>19728</v>
          </cell>
          <cell r="C110" t="str">
            <v xml:space="preserve">UNS Electric, Inc.                                                    </v>
          </cell>
          <cell r="D110">
            <v>72.350999999999999</v>
          </cell>
          <cell r="E110">
            <v>0</v>
          </cell>
          <cell r="F110">
            <v>0.96699999999999997</v>
          </cell>
          <cell r="G110">
            <v>0</v>
          </cell>
          <cell r="H110" t="str">
            <v>IEEE</v>
          </cell>
          <cell r="I110">
            <v>1</v>
          </cell>
          <cell r="J110">
            <v>62.545999999999999</v>
          </cell>
          <cell r="K110">
            <v>0</v>
          </cell>
          <cell r="L110">
            <v>0.84799999999999998</v>
          </cell>
          <cell r="M110">
            <v>0</v>
          </cell>
          <cell r="N110" t="str">
            <v>IEEE</v>
          </cell>
          <cell r="O110">
            <v>1</v>
          </cell>
          <cell r="Q110">
            <v>0</v>
          </cell>
          <cell r="R110">
            <v>0.90749999999999997</v>
          </cell>
        </row>
        <row r="111">
          <cell r="A111">
            <v>290</v>
          </cell>
          <cell r="B111">
            <v>24590</v>
          </cell>
          <cell r="C111" t="str">
            <v xml:space="preserve">Unitil Energy Systems, Inc.                                           </v>
          </cell>
          <cell r="D111">
            <v>112.73</v>
          </cell>
          <cell r="E111">
            <v>112.73</v>
          </cell>
          <cell r="F111">
            <v>1.579</v>
          </cell>
          <cell r="G111">
            <v>1.579</v>
          </cell>
          <cell r="H111" t="str">
            <v>IEEE</v>
          </cell>
          <cell r="I111">
            <v>1</v>
          </cell>
          <cell r="J111">
            <v>160.63999999999999</v>
          </cell>
          <cell r="K111">
            <v>101.5</v>
          </cell>
          <cell r="L111">
            <v>1.171</v>
          </cell>
          <cell r="M111">
            <v>0.97799999999999998</v>
          </cell>
          <cell r="N111" t="str">
            <v>IEEE</v>
          </cell>
          <cell r="O111">
            <v>1</v>
          </cell>
          <cell r="Q111">
            <v>107.11500000000001</v>
          </cell>
          <cell r="R111">
            <v>1.375</v>
          </cell>
        </row>
        <row r="112">
          <cell r="A112">
            <v>309</v>
          </cell>
          <cell r="B112">
            <v>54913</v>
          </cell>
          <cell r="C112" t="str">
            <v xml:space="preserve">NSTAR Electric Company                                                </v>
          </cell>
          <cell r="D112">
            <v>95.2</v>
          </cell>
          <cell r="E112">
            <v>75.2</v>
          </cell>
          <cell r="F112">
            <v>0.83</v>
          </cell>
          <cell r="G112">
            <v>0.76</v>
          </cell>
          <cell r="H112" t="str">
            <v>IEEE</v>
          </cell>
          <cell r="I112">
            <v>1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Q112">
            <v>75.2</v>
          </cell>
          <cell r="R112">
            <v>0.83</v>
          </cell>
        </row>
        <row r="113">
          <cell r="A113">
            <v>403</v>
          </cell>
          <cell r="B113">
            <v>3461</v>
          </cell>
          <cell r="C113" t="str">
            <v xml:space="preserve">Cheyenne Light, Fuel and Power Company                                </v>
          </cell>
          <cell r="D113">
            <v>31.158000000000001</v>
          </cell>
          <cell r="E113">
            <v>23.989000000000001</v>
          </cell>
          <cell r="F113">
            <v>0.39</v>
          </cell>
          <cell r="G113">
            <v>0.33</v>
          </cell>
          <cell r="H113" t="str">
            <v>IEEE</v>
          </cell>
          <cell r="I113">
            <v>1</v>
          </cell>
          <cell r="J113">
            <v>70.881</v>
          </cell>
          <cell r="K113">
            <v>35.585000000000001</v>
          </cell>
          <cell r="L113">
            <v>0.84</v>
          </cell>
          <cell r="M113">
            <v>0.56599999999999995</v>
          </cell>
          <cell r="N113" t="str">
            <v>IEEE</v>
          </cell>
          <cell r="O113">
            <v>1</v>
          </cell>
          <cell r="Q113">
            <v>29.786999999999999</v>
          </cell>
          <cell r="R113">
            <v>0.61499999999999999</v>
          </cell>
        </row>
        <row r="114">
          <cell r="A114">
            <v>428</v>
          </cell>
          <cell r="B114">
            <v>19390</v>
          </cell>
          <cell r="C114" t="str">
            <v xml:space="preserve">UGI Utilities, Inc.                                                   </v>
          </cell>
          <cell r="D114">
            <v>41</v>
          </cell>
          <cell r="E114">
            <v>41</v>
          </cell>
          <cell r="F114">
            <v>0.4</v>
          </cell>
          <cell r="G114">
            <v>0.4</v>
          </cell>
          <cell r="H114" t="str">
            <v>IEEE</v>
          </cell>
          <cell r="I114">
            <v>1</v>
          </cell>
          <cell r="J114">
            <v>78</v>
          </cell>
          <cell r="K114">
            <v>78</v>
          </cell>
          <cell r="L114">
            <v>0.63</v>
          </cell>
          <cell r="M114">
            <v>0.63</v>
          </cell>
          <cell r="N114" t="str">
            <v>IEEE</v>
          </cell>
          <cell r="O114">
            <v>1</v>
          </cell>
          <cell r="Q114">
            <v>59.5</v>
          </cell>
          <cell r="R114">
            <v>0.51500000000000001</v>
          </cell>
        </row>
        <row r="115">
          <cell r="A115">
            <v>432</v>
          </cell>
          <cell r="B115">
            <v>56146</v>
          </cell>
          <cell r="C115" t="str">
            <v xml:space="preserve">Black Hills/Colorado Electric Utility Company, LP                     </v>
          </cell>
          <cell r="D115">
            <v>112.233</v>
          </cell>
          <cell r="E115">
            <v>81.834000000000003</v>
          </cell>
          <cell r="F115">
            <v>1.9530000000000001</v>
          </cell>
          <cell r="G115">
            <v>1.2569999999999999</v>
          </cell>
          <cell r="H115" t="str">
            <v>IEEE</v>
          </cell>
          <cell r="I115">
            <v>1</v>
          </cell>
          <cell r="J115">
            <v>76.960999999999999</v>
          </cell>
          <cell r="K115">
            <v>76.960999999999999</v>
          </cell>
          <cell r="L115">
            <v>1.1100000000000001</v>
          </cell>
          <cell r="M115">
            <v>1.1100000000000001</v>
          </cell>
          <cell r="N115" t="str">
            <v>IEEE</v>
          </cell>
          <cell r="O115">
            <v>1</v>
          </cell>
          <cell r="Q115">
            <v>79.397500000000008</v>
          </cell>
          <cell r="R115">
            <v>1.5315000000000001</v>
          </cell>
        </row>
        <row r="116">
          <cell r="A116">
            <v>114</v>
          </cell>
          <cell r="B116">
            <v>109</v>
          </cell>
          <cell r="I116">
            <v>107</v>
          </cell>
          <cell r="O116">
            <v>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21">
          <cell r="B21">
            <v>9.7710512204901274</v>
          </cell>
          <cell r="C21">
            <v>7.6190491695758453</v>
          </cell>
          <cell r="D21">
            <v>22.241682700433664</v>
          </cell>
          <cell r="E21">
            <v>21.377875224949651</v>
          </cell>
          <cell r="F21">
            <v>23.941056254705817</v>
          </cell>
          <cell r="G21">
            <v>17.218829326267517</v>
          </cell>
        </row>
        <row r="22">
          <cell r="B22">
            <v>24.927433251049411</v>
          </cell>
          <cell r="C22">
            <v>23.906698940911625</v>
          </cell>
          <cell r="D22">
            <v>82.760561602465827</v>
          </cell>
          <cell r="E22">
            <v>82.348971818218217</v>
          </cell>
          <cell r="F22">
            <v>78.297945829940232</v>
          </cell>
          <cell r="G22">
            <v>51.754294797273126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S242"/>
  <sheetViews>
    <sheetView tabSelected="1" zoomScale="70" zoomScaleNormal="70" workbookViewId="0">
      <selection activeCell="B4" sqref="B4"/>
    </sheetView>
  </sheetViews>
  <sheetFormatPr baseColWidth="10" defaultColWidth="11.42578125" defaultRowHeight="15" x14ac:dyDescent="0.25"/>
  <cols>
    <col min="1" max="1" width="15.42578125" style="1" bestFit="1" customWidth="1"/>
    <col min="2" max="2" width="65.7109375" style="1" bestFit="1" customWidth="1"/>
    <col min="3" max="3" width="6.28515625" style="1" bestFit="1" customWidth="1"/>
    <col min="4" max="12" width="23.28515625" customWidth="1"/>
    <col min="13" max="13" width="21.28515625" bestFit="1" customWidth="1"/>
    <col min="14" max="14" width="19.5703125" bestFit="1" customWidth="1"/>
    <col min="15" max="15" width="19.5703125" style="12" bestFit="1" customWidth="1"/>
    <col min="16" max="16" width="21.28515625" style="12" bestFit="1" customWidth="1"/>
    <col min="17" max="17" width="19.5703125" style="12" bestFit="1" customWidth="1"/>
    <col min="18" max="18" width="19.5703125" style="12" customWidth="1"/>
    <col min="19" max="19" width="21.28515625" style="12" bestFit="1" customWidth="1"/>
    <col min="20" max="20" width="19.5703125" bestFit="1" customWidth="1"/>
    <col min="21" max="21" width="20.7109375" bestFit="1" customWidth="1"/>
  </cols>
  <sheetData>
    <row r="1" spans="1:19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O1" s="12" t="s">
        <v>40</v>
      </c>
    </row>
    <row r="2" spans="1:19" x14ac:dyDescent="0.25">
      <c r="A2" s="2"/>
      <c r="B2" s="2"/>
      <c r="C2" s="2"/>
      <c r="D2" s="2" t="s">
        <v>2</v>
      </c>
      <c r="E2" s="2" t="s">
        <v>3</v>
      </c>
      <c r="F2" s="2" t="s">
        <v>4</v>
      </c>
      <c r="G2" s="2" t="s">
        <v>5</v>
      </c>
      <c r="H2" s="2" t="s">
        <v>8</v>
      </c>
      <c r="I2" s="2" t="s">
        <v>32</v>
      </c>
      <c r="J2" s="2" t="s">
        <v>9</v>
      </c>
      <c r="K2" s="2" t="s">
        <v>7</v>
      </c>
      <c r="L2" s="2"/>
      <c r="O2" s="13" t="s">
        <v>33</v>
      </c>
      <c r="P2" s="13" t="s">
        <v>6</v>
      </c>
      <c r="Q2" s="13" t="s">
        <v>35</v>
      </c>
    </row>
    <row r="3" spans="1:19" x14ac:dyDescent="0.25">
      <c r="A3" s="3" t="s">
        <v>0</v>
      </c>
      <c r="B3" s="3" t="s">
        <v>1</v>
      </c>
      <c r="C3" s="3" t="s">
        <v>19</v>
      </c>
      <c r="D3" s="3" t="s">
        <v>11</v>
      </c>
      <c r="E3" s="3" t="s">
        <v>10</v>
      </c>
      <c r="F3" s="3" t="s">
        <v>13</v>
      </c>
      <c r="G3" s="3" t="s">
        <v>12</v>
      </c>
      <c r="H3" s="3" t="s">
        <v>14</v>
      </c>
      <c r="I3" s="3" t="s">
        <v>15</v>
      </c>
      <c r="J3" s="3" t="s">
        <v>16</v>
      </c>
      <c r="K3" s="3" t="s">
        <v>18</v>
      </c>
      <c r="L3" s="3" t="s">
        <v>39</v>
      </c>
      <c r="O3" s="14" t="s">
        <v>34</v>
      </c>
      <c r="P3" s="14" t="s">
        <v>17</v>
      </c>
      <c r="Q3" s="14" t="s">
        <v>36</v>
      </c>
      <c r="R3" s="14" t="s">
        <v>37</v>
      </c>
      <c r="S3" s="14" t="s">
        <v>38</v>
      </c>
    </row>
    <row r="4" spans="1:19" x14ac:dyDescent="0.25">
      <c r="A4" s="16">
        <v>2</v>
      </c>
      <c r="B4" s="4" t="s">
        <v>41</v>
      </c>
      <c r="C4" s="16">
        <v>2015</v>
      </c>
      <c r="D4" s="5">
        <v>10362336086.725565</v>
      </c>
      <c r="E4" s="6">
        <v>482179501.67502624</v>
      </c>
      <c r="F4" s="6">
        <v>166319272.05633232</v>
      </c>
      <c r="G4" s="5">
        <v>200130817.89581928</v>
      </c>
      <c r="H4" s="6">
        <v>141784625.96345621</v>
      </c>
      <c r="I4" s="6">
        <v>55765507</v>
      </c>
      <c r="J4" s="6">
        <v>3196037</v>
      </c>
      <c r="K4" s="6">
        <v>1458602</v>
      </c>
      <c r="L4" s="6">
        <f>P4-S4</f>
        <v>10906.402471336825</v>
      </c>
      <c r="O4" s="15">
        <v>8081829</v>
      </c>
      <c r="P4" s="15">
        <v>12398</v>
      </c>
      <c r="Q4" s="15">
        <v>67175303</v>
      </c>
      <c r="R4" s="15">
        <f>Q4/8760/P4</f>
        <v>0.61852021168534332</v>
      </c>
      <c r="S4" s="15">
        <f>O4/8760/R4</f>
        <v>1491.5975286631754</v>
      </c>
    </row>
    <row r="5" spans="1:19" x14ac:dyDescent="0.25">
      <c r="A5" s="16">
        <v>3</v>
      </c>
      <c r="B5" s="4" t="s">
        <v>42</v>
      </c>
      <c r="C5" s="16">
        <v>2015</v>
      </c>
      <c r="D5" s="5">
        <v>136857885.88981581</v>
      </c>
      <c r="E5" s="6">
        <v>9401399.0444047693</v>
      </c>
      <c r="F5" s="6">
        <v>1506285.3952177314</v>
      </c>
      <c r="G5" s="5">
        <v>2872854.8938883352</v>
      </c>
      <c r="H5" s="6">
        <v>2827340.8136638631</v>
      </c>
      <c r="I5" s="6">
        <v>398066</v>
      </c>
      <c r="J5" s="6">
        <v>20248</v>
      </c>
      <c r="K5" s="6">
        <v>16671</v>
      </c>
      <c r="L5" s="6">
        <f t="shared" ref="L5:L68" si="0">P5-S5</f>
        <v>76</v>
      </c>
      <c r="O5" s="15">
        <v>0</v>
      </c>
      <c r="P5" s="15">
        <v>76</v>
      </c>
      <c r="Q5" s="15">
        <v>422888</v>
      </c>
      <c r="R5" s="15">
        <f t="shared" ref="R5:R68" si="1">Q5/8760/P5</f>
        <v>0.63519586637827441</v>
      </c>
      <c r="S5" s="15">
        <f t="shared" ref="S5:S68" si="2">O5/8760/R5</f>
        <v>0</v>
      </c>
    </row>
    <row r="6" spans="1:19" x14ac:dyDescent="0.25">
      <c r="A6" s="16">
        <v>6</v>
      </c>
      <c r="B6" s="4" t="s">
        <v>43</v>
      </c>
      <c r="C6" s="16">
        <v>2015</v>
      </c>
      <c r="D6" s="5">
        <v>4110583580.8908143</v>
      </c>
      <c r="E6" s="6">
        <v>168687097.59559405</v>
      </c>
      <c r="F6" s="6">
        <v>51532821.1118479</v>
      </c>
      <c r="G6" s="5">
        <v>147667180.43143904</v>
      </c>
      <c r="H6" s="6">
        <v>36868038.631343305</v>
      </c>
      <c r="I6" s="6">
        <v>28923166</v>
      </c>
      <c r="J6" s="6">
        <v>2623131</v>
      </c>
      <c r="K6" s="6">
        <v>956655</v>
      </c>
      <c r="L6" s="6">
        <f t="shared" si="0"/>
        <v>7311.9172490906094</v>
      </c>
      <c r="O6" s="15">
        <v>5924412</v>
      </c>
      <c r="P6" s="15">
        <v>8690</v>
      </c>
      <c r="Q6" s="15">
        <v>37358526</v>
      </c>
      <c r="R6" s="15">
        <f t="shared" si="1"/>
        <v>0.49075626211832213</v>
      </c>
      <c r="S6" s="15">
        <f t="shared" si="2"/>
        <v>1378.0827509093908</v>
      </c>
    </row>
    <row r="7" spans="1:19" x14ac:dyDescent="0.25">
      <c r="A7" s="16">
        <v>7</v>
      </c>
      <c r="B7" s="4" t="s">
        <v>44</v>
      </c>
      <c r="C7" s="16">
        <v>2015</v>
      </c>
      <c r="D7" s="5">
        <v>6404309942.0893078</v>
      </c>
      <c r="E7" s="6">
        <v>435336208.54039693</v>
      </c>
      <c r="F7" s="6">
        <v>128417508.51315781</v>
      </c>
      <c r="G7" s="5">
        <v>116723058.10939947</v>
      </c>
      <c r="H7" s="6">
        <v>55753180.699321777</v>
      </c>
      <c r="I7" s="6">
        <v>27950491</v>
      </c>
      <c r="J7" s="6">
        <v>1386069</v>
      </c>
      <c r="K7" s="6">
        <v>1177541</v>
      </c>
      <c r="L7" s="6">
        <f t="shared" si="0"/>
        <v>6135.0576931333208</v>
      </c>
      <c r="O7" s="15">
        <v>5678363</v>
      </c>
      <c r="P7" s="15">
        <v>7320</v>
      </c>
      <c r="Q7" s="15">
        <v>35078178</v>
      </c>
      <c r="R7" s="15">
        <f t="shared" si="1"/>
        <v>0.54704347256531172</v>
      </c>
      <c r="S7" s="15">
        <f t="shared" si="2"/>
        <v>1184.9423068666795</v>
      </c>
    </row>
    <row r="8" spans="1:19" x14ac:dyDescent="0.25">
      <c r="A8" s="16">
        <v>8</v>
      </c>
      <c r="B8" s="4" t="s">
        <v>45</v>
      </c>
      <c r="C8" s="16">
        <v>2015</v>
      </c>
      <c r="D8" s="5">
        <v>4394147952.1727867</v>
      </c>
      <c r="E8" s="6">
        <v>202918159.38734728</v>
      </c>
      <c r="F8" s="6">
        <v>119612238.4906462</v>
      </c>
      <c r="G8" s="5">
        <v>84614928.998164192</v>
      </c>
      <c r="H8" s="6">
        <v>68878455.530359179</v>
      </c>
      <c r="I8" s="6">
        <v>21160228</v>
      </c>
      <c r="J8" s="6">
        <v>1078414</v>
      </c>
      <c r="K8" s="6">
        <v>704181</v>
      </c>
      <c r="L8" s="6">
        <f t="shared" si="0"/>
        <v>3197.3550177820644</v>
      </c>
      <c r="O8" s="15">
        <v>10219229</v>
      </c>
      <c r="P8" s="15">
        <v>4665</v>
      </c>
      <c r="Q8" s="15">
        <v>32482449</v>
      </c>
      <c r="R8" s="15">
        <f t="shared" si="1"/>
        <v>0.79486433510989729</v>
      </c>
      <c r="S8" s="15">
        <f t="shared" si="2"/>
        <v>1467.6449822179356</v>
      </c>
    </row>
    <row r="9" spans="1:19" x14ac:dyDescent="0.25">
      <c r="A9" s="16">
        <v>9</v>
      </c>
      <c r="B9" s="4" t="s">
        <v>46</v>
      </c>
      <c r="C9" s="16">
        <v>2015</v>
      </c>
      <c r="D9" s="5">
        <v>2502044174.4136529</v>
      </c>
      <c r="E9" s="6">
        <v>84101644.584321678</v>
      </c>
      <c r="F9" s="6">
        <v>123465235.43269023</v>
      </c>
      <c r="G9" s="5">
        <v>73868751.962672517</v>
      </c>
      <c r="H9" s="6">
        <v>61174161.263822019</v>
      </c>
      <c r="I9" s="6">
        <v>9249001</v>
      </c>
      <c r="J9" s="6">
        <v>689506</v>
      </c>
      <c r="K9" s="6">
        <v>545783</v>
      </c>
      <c r="L9" s="6">
        <f t="shared" si="0"/>
        <v>2130.3547459042534</v>
      </c>
      <c r="O9" s="15">
        <v>1976246</v>
      </c>
      <c r="P9" s="15">
        <v>2553</v>
      </c>
      <c r="Q9" s="15">
        <v>11937567</v>
      </c>
      <c r="R9" s="15">
        <f t="shared" si="1"/>
        <v>0.53377828394207194</v>
      </c>
      <c r="S9" s="15">
        <f t="shared" si="2"/>
        <v>422.64525409574662</v>
      </c>
    </row>
    <row r="10" spans="1:19" x14ac:dyDescent="0.25">
      <c r="A10" s="16">
        <v>11</v>
      </c>
      <c r="B10" s="4" t="s">
        <v>47</v>
      </c>
      <c r="C10" s="16">
        <v>2015</v>
      </c>
      <c r="D10" s="5">
        <v>665805034.79854202</v>
      </c>
      <c r="E10" s="6">
        <v>51667695.954101823</v>
      </c>
      <c r="F10" s="6">
        <v>9946410.9967815373</v>
      </c>
      <c r="G10" s="5">
        <v>15263169.247114245</v>
      </c>
      <c r="H10" s="6">
        <v>68411642.249475881</v>
      </c>
      <c r="I10" s="6">
        <v>2017350</v>
      </c>
      <c r="J10" s="6">
        <v>97007</v>
      </c>
      <c r="K10" s="6">
        <v>169355</v>
      </c>
      <c r="L10" s="6">
        <f t="shared" si="0"/>
        <v>240.09411623964061</v>
      </c>
      <c r="O10" s="15">
        <v>307696</v>
      </c>
      <c r="P10" s="15">
        <v>275</v>
      </c>
      <c r="Q10" s="15">
        <v>2424130</v>
      </c>
      <c r="R10" s="15">
        <f t="shared" si="1"/>
        <v>1.006280614362806</v>
      </c>
      <c r="S10" s="15">
        <f t="shared" si="2"/>
        <v>34.905883760359387</v>
      </c>
    </row>
    <row r="11" spans="1:19" x14ac:dyDescent="0.25">
      <c r="A11" s="16">
        <v>17</v>
      </c>
      <c r="B11" s="4" t="s">
        <v>48</v>
      </c>
      <c r="C11" s="16">
        <v>2015</v>
      </c>
      <c r="D11" s="5">
        <v>7186200875.8556747</v>
      </c>
      <c r="E11" s="6">
        <v>315575917.58019924</v>
      </c>
      <c r="F11" s="6">
        <v>70002983.101812482</v>
      </c>
      <c r="G11" s="5">
        <v>138001133.89866224</v>
      </c>
      <c r="H11" s="6">
        <v>57713650.112222336</v>
      </c>
      <c r="I11" s="6">
        <v>43574984</v>
      </c>
      <c r="J11" s="6">
        <v>2533562</v>
      </c>
      <c r="K11" s="6">
        <v>1506551</v>
      </c>
      <c r="L11" s="6">
        <f t="shared" si="0"/>
        <v>10138.280473837829</v>
      </c>
      <c r="O11" s="15">
        <v>21305576</v>
      </c>
      <c r="P11" s="15">
        <v>14814</v>
      </c>
      <c r="Q11" s="15">
        <v>67502082</v>
      </c>
      <c r="R11" s="15">
        <f t="shared" si="1"/>
        <v>0.52016451487023563</v>
      </c>
      <c r="S11" s="15">
        <f t="shared" si="2"/>
        <v>4675.7195261621719</v>
      </c>
    </row>
    <row r="12" spans="1:19" x14ac:dyDescent="0.25">
      <c r="A12" s="16">
        <v>22</v>
      </c>
      <c r="B12" s="4" t="s">
        <v>49</v>
      </c>
      <c r="C12" s="16">
        <v>2015</v>
      </c>
      <c r="D12" s="5">
        <v>1671401155.0871842</v>
      </c>
      <c r="E12" s="6">
        <v>86560301.996404573</v>
      </c>
      <c r="F12" s="6">
        <v>29898707.736425664</v>
      </c>
      <c r="G12" s="5">
        <v>29612746.790585287</v>
      </c>
      <c r="H12" s="6">
        <v>20408855.877039943</v>
      </c>
      <c r="I12" s="6">
        <v>8613437</v>
      </c>
      <c r="J12" s="6">
        <v>583762</v>
      </c>
      <c r="K12" s="6">
        <v>286615</v>
      </c>
      <c r="L12" s="6">
        <f t="shared" si="0"/>
        <v>1957.4153264523836</v>
      </c>
      <c r="O12" s="15">
        <v>3492203</v>
      </c>
      <c r="P12" s="15">
        <v>2700</v>
      </c>
      <c r="Q12" s="15">
        <v>12697472</v>
      </c>
      <c r="R12" s="15">
        <f t="shared" si="1"/>
        <v>0.53684559445290037</v>
      </c>
      <c r="S12" s="15">
        <f t="shared" si="2"/>
        <v>742.58467354761638</v>
      </c>
    </row>
    <row r="13" spans="1:19" x14ac:dyDescent="0.25">
      <c r="A13" s="16">
        <v>27</v>
      </c>
      <c r="B13" s="4" t="s">
        <v>50</v>
      </c>
      <c r="C13" s="16">
        <v>2015</v>
      </c>
      <c r="D13" s="5">
        <v>3119268215.7254767</v>
      </c>
      <c r="E13" s="6">
        <v>159522006.81358093</v>
      </c>
      <c r="F13" s="6">
        <v>39091999.782545775</v>
      </c>
      <c r="G13" s="5">
        <v>68043331.294042856</v>
      </c>
      <c r="H13" s="6">
        <v>67297466.366021127</v>
      </c>
      <c r="I13" s="6">
        <v>20162115</v>
      </c>
      <c r="J13" s="6">
        <v>141880</v>
      </c>
      <c r="K13" s="6">
        <v>701130</v>
      </c>
      <c r="L13" s="6">
        <f t="shared" si="0"/>
        <v>1074.1592190406429</v>
      </c>
      <c r="O13" s="15">
        <v>643248</v>
      </c>
      <c r="P13" s="15">
        <v>1206</v>
      </c>
      <c r="Q13" s="15">
        <v>5884045</v>
      </c>
      <c r="R13" s="15">
        <f t="shared" si="1"/>
        <v>0.556960725292866</v>
      </c>
      <c r="S13" s="15">
        <f t="shared" si="2"/>
        <v>131.84078095935703</v>
      </c>
    </row>
    <row r="14" spans="1:19" x14ac:dyDescent="0.25">
      <c r="A14" s="16">
        <v>30</v>
      </c>
      <c r="B14" s="4" t="s">
        <v>51</v>
      </c>
      <c r="C14" s="16">
        <v>2015</v>
      </c>
      <c r="D14" s="5">
        <v>2852302745.7948241</v>
      </c>
      <c r="E14" s="6">
        <v>173723099.50747442</v>
      </c>
      <c r="F14" s="6">
        <v>42251122.277866945</v>
      </c>
      <c r="G14" s="5">
        <v>43845096.810736254</v>
      </c>
      <c r="H14" s="6">
        <v>8615185.0252060033</v>
      </c>
      <c r="I14" s="6">
        <v>18501986</v>
      </c>
      <c r="J14" s="6">
        <v>89549</v>
      </c>
      <c r="K14" s="6">
        <v>745641</v>
      </c>
      <c r="L14" s="6">
        <f t="shared" si="0"/>
        <v>4109</v>
      </c>
      <c r="O14" s="15">
        <v>0</v>
      </c>
      <c r="P14" s="15">
        <v>4109</v>
      </c>
      <c r="Q14" s="15">
        <v>3226662</v>
      </c>
      <c r="R14" s="15">
        <f t="shared" si="1"/>
        <v>8.964234873665225E-2</v>
      </c>
      <c r="S14" s="15">
        <f t="shared" si="2"/>
        <v>0</v>
      </c>
    </row>
    <row r="15" spans="1:19" x14ac:dyDescent="0.25">
      <c r="A15" s="16">
        <v>32</v>
      </c>
      <c r="B15" s="4" t="s">
        <v>52</v>
      </c>
      <c r="C15" s="16">
        <v>2015</v>
      </c>
      <c r="D15" s="5">
        <v>19256629408.899803</v>
      </c>
      <c r="E15" s="6">
        <v>873131512.21831512</v>
      </c>
      <c r="F15" s="6">
        <v>533022638.80401915</v>
      </c>
      <c r="G15" s="5">
        <v>458072757.14176118</v>
      </c>
      <c r="H15" s="6">
        <v>359474604.19614798</v>
      </c>
      <c r="I15" s="6">
        <v>86731560</v>
      </c>
      <c r="J15" s="6">
        <v>7730725</v>
      </c>
      <c r="K15" s="6">
        <v>3896654</v>
      </c>
      <c r="L15" s="6">
        <f t="shared" si="0"/>
        <v>20043.589520580084</v>
      </c>
      <c r="O15" s="15">
        <v>565960</v>
      </c>
      <c r="P15" s="15">
        <v>20163</v>
      </c>
      <c r="Q15" s="15">
        <v>95564908</v>
      </c>
      <c r="R15" s="15">
        <f t="shared" si="1"/>
        <v>0.54105222799481034</v>
      </c>
      <c r="S15" s="15">
        <f t="shared" si="2"/>
        <v>119.41047941991427</v>
      </c>
    </row>
    <row r="16" spans="1:19" x14ac:dyDescent="0.25">
      <c r="A16" s="16">
        <v>39</v>
      </c>
      <c r="B16" s="4" t="s">
        <v>53</v>
      </c>
      <c r="C16" s="16">
        <v>2015</v>
      </c>
      <c r="D16" s="5">
        <v>6104478626.525816</v>
      </c>
      <c r="E16" s="6">
        <v>223182799.6465829</v>
      </c>
      <c r="F16" s="6">
        <v>293100310.27854711</v>
      </c>
      <c r="G16" s="5">
        <v>156569456.53296611</v>
      </c>
      <c r="H16" s="6">
        <v>169641509.47482574</v>
      </c>
      <c r="I16" s="6">
        <v>22071088</v>
      </c>
      <c r="J16" s="6">
        <v>502690</v>
      </c>
      <c r="K16" s="6">
        <v>1230310</v>
      </c>
      <c r="L16" s="6">
        <f t="shared" si="0"/>
        <v>4730.0670833062231</v>
      </c>
      <c r="O16" s="15">
        <v>572368</v>
      </c>
      <c r="P16" s="15">
        <v>4850</v>
      </c>
      <c r="Q16" s="15">
        <v>23146146</v>
      </c>
      <c r="R16" s="15">
        <f t="shared" si="1"/>
        <v>0.54479466177093627</v>
      </c>
      <c r="S16" s="15">
        <f t="shared" si="2"/>
        <v>119.93291669377702</v>
      </c>
    </row>
    <row r="17" spans="1:19" x14ac:dyDescent="0.25">
      <c r="A17" s="16">
        <v>41</v>
      </c>
      <c r="B17" s="4" t="s">
        <v>54</v>
      </c>
      <c r="C17" s="16">
        <v>2015</v>
      </c>
      <c r="D17" s="5">
        <v>8564308956.0173044</v>
      </c>
      <c r="E17" s="6">
        <v>599813692.59871209</v>
      </c>
      <c r="F17" s="6">
        <v>196089872.23869497</v>
      </c>
      <c r="G17" s="5">
        <v>165271186.4538244</v>
      </c>
      <c r="H17" s="6">
        <v>64378683.76018206</v>
      </c>
      <c r="I17" s="6">
        <v>32992002</v>
      </c>
      <c r="J17" s="6">
        <v>1782597</v>
      </c>
      <c r="K17" s="6">
        <v>1795337</v>
      </c>
      <c r="L17" s="6">
        <f t="shared" si="0"/>
        <v>6593.3372873513681</v>
      </c>
      <c r="O17" s="15">
        <v>3365436</v>
      </c>
      <c r="P17" s="15">
        <v>7231</v>
      </c>
      <c r="Q17" s="15">
        <v>38163542</v>
      </c>
      <c r="R17" s="15">
        <f t="shared" si="1"/>
        <v>0.60248495663963308</v>
      </c>
      <c r="S17" s="15">
        <f t="shared" si="2"/>
        <v>637.66271264863212</v>
      </c>
    </row>
    <row r="18" spans="1:19" x14ac:dyDescent="0.25">
      <c r="A18" s="16">
        <v>42</v>
      </c>
      <c r="B18" s="4" t="s">
        <v>55</v>
      </c>
      <c r="C18" s="16">
        <v>2015</v>
      </c>
      <c r="D18" s="5">
        <v>2269366094.7524185</v>
      </c>
      <c r="E18" s="6">
        <v>76101614.468831614</v>
      </c>
      <c r="F18" s="6">
        <v>75489810.293730721</v>
      </c>
      <c r="G18" s="5">
        <v>56196417.172559984</v>
      </c>
      <c r="H18" s="6">
        <v>28634169.820277963</v>
      </c>
      <c r="I18" s="6">
        <v>3905044</v>
      </c>
      <c r="J18" s="6">
        <v>466048</v>
      </c>
      <c r="K18" s="6">
        <v>277690</v>
      </c>
      <c r="L18" s="6">
        <f t="shared" si="0"/>
        <v>790.23304473692679</v>
      </c>
      <c r="O18" s="15">
        <v>12527992</v>
      </c>
      <c r="P18" s="15">
        <v>3049</v>
      </c>
      <c r="Q18" s="15">
        <v>16910929</v>
      </c>
      <c r="R18" s="15">
        <f t="shared" si="1"/>
        <v>0.63314901509739696</v>
      </c>
      <c r="S18" s="15">
        <f t="shared" si="2"/>
        <v>2258.7669552630732</v>
      </c>
    </row>
    <row r="19" spans="1:19" x14ac:dyDescent="0.25">
      <c r="A19" s="16">
        <v>43</v>
      </c>
      <c r="B19" s="4" t="s">
        <v>56</v>
      </c>
      <c r="C19" s="16">
        <v>2015</v>
      </c>
      <c r="D19" s="5">
        <v>2695531318.5688086</v>
      </c>
      <c r="E19" s="6">
        <v>180515027.65230522</v>
      </c>
      <c r="F19" s="6">
        <v>86139287.870843217</v>
      </c>
      <c r="G19" s="5">
        <v>76209965.793998525</v>
      </c>
      <c r="H19" s="6">
        <v>64823030.289323978</v>
      </c>
      <c r="I19" s="6">
        <v>12474704</v>
      </c>
      <c r="J19" s="6">
        <v>778579</v>
      </c>
      <c r="K19" s="6">
        <v>511765</v>
      </c>
      <c r="L19" s="6">
        <f t="shared" si="0"/>
        <v>4013.9971767742331</v>
      </c>
      <c r="O19" s="15">
        <v>331140</v>
      </c>
      <c r="P19" s="15">
        <v>4114</v>
      </c>
      <c r="Q19" s="15">
        <v>13622715</v>
      </c>
      <c r="R19" s="15">
        <f t="shared" si="1"/>
        <v>0.378003026751287</v>
      </c>
      <c r="S19" s="15">
        <f t="shared" si="2"/>
        <v>100.00282322576665</v>
      </c>
    </row>
    <row r="20" spans="1:19" x14ac:dyDescent="0.25">
      <c r="A20" s="16">
        <v>44</v>
      </c>
      <c r="B20" s="4" t="s">
        <v>57</v>
      </c>
      <c r="C20" s="16">
        <v>2015</v>
      </c>
      <c r="D20" s="5">
        <v>8347624129.5230751</v>
      </c>
      <c r="E20" s="6">
        <v>473070193.73795444</v>
      </c>
      <c r="F20" s="6">
        <v>271520590.83493143</v>
      </c>
      <c r="G20" s="5">
        <v>260821845.16814154</v>
      </c>
      <c r="H20" s="6">
        <v>124622302.4630093</v>
      </c>
      <c r="I20" s="6">
        <v>42173283</v>
      </c>
      <c r="J20" s="6">
        <v>3011799</v>
      </c>
      <c r="K20" s="6">
        <v>2154875</v>
      </c>
      <c r="L20" s="6">
        <f t="shared" si="0"/>
        <v>9772.7610264411742</v>
      </c>
      <c r="O20" s="15">
        <v>4108482</v>
      </c>
      <c r="P20" s="15">
        <v>10660</v>
      </c>
      <c r="Q20" s="15">
        <v>49362595</v>
      </c>
      <c r="R20" s="15">
        <f t="shared" si="1"/>
        <v>0.52861157872643005</v>
      </c>
      <c r="S20" s="15">
        <f t="shared" si="2"/>
        <v>887.23897355882525</v>
      </c>
    </row>
    <row r="21" spans="1:19" x14ac:dyDescent="0.25">
      <c r="A21" s="16">
        <v>45</v>
      </c>
      <c r="B21" s="4" t="s">
        <v>58</v>
      </c>
      <c r="C21" s="16">
        <v>2015</v>
      </c>
      <c r="D21" s="5">
        <v>17040516547.081205</v>
      </c>
      <c r="E21" s="6">
        <v>635252997.13759685</v>
      </c>
      <c r="F21" s="6">
        <v>127989048.53550084</v>
      </c>
      <c r="G21" s="5">
        <v>257175210.23078731</v>
      </c>
      <c r="H21" s="6">
        <v>148516540.80080515</v>
      </c>
      <c r="I21" s="6">
        <v>78943228</v>
      </c>
      <c r="J21" s="6">
        <v>4132895</v>
      </c>
      <c r="K21" s="6">
        <v>2484084</v>
      </c>
      <c r="L21" s="6">
        <f t="shared" si="0"/>
        <v>16789.152959770588</v>
      </c>
      <c r="O21" s="15">
        <v>8432343</v>
      </c>
      <c r="P21" s="15">
        <v>18490</v>
      </c>
      <c r="Q21" s="15">
        <v>91668456</v>
      </c>
      <c r="R21" s="15">
        <f t="shared" si="1"/>
        <v>0.56595108796313442</v>
      </c>
      <c r="S21" s="15">
        <f t="shared" si="2"/>
        <v>1700.847040229411</v>
      </c>
    </row>
    <row r="22" spans="1:19" x14ac:dyDescent="0.25">
      <c r="A22" s="16">
        <v>46</v>
      </c>
      <c r="B22" s="4" t="s">
        <v>59</v>
      </c>
      <c r="C22" s="16">
        <v>2015</v>
      </c>
      <c r="D22" s="5">
        <v>2982806954.3932061</v>
      </c>
      <c r="E22" s="6">
        <v>149529895.14074227</v>
      </c>
      <c r="F22" s="6">
        <v>77952805.479750916</v>
      </c>
      <c r="G22" s="5">
        <v>42236266.991532683</v>
      </c>
      <c r="H22" s="6">
        <v>109825051.34235606</v>
      </c>
      <c r="I22" s="6">
        <v>13483108</v>
      </c>
      <c r="J22" s="6">
        <v>828572</v>
      </c>
      <c r="K22" s="6">
        <v>587359</v>
      </c>
      <c r="L22" s="6">
        <f t="shared" si="0"/>
        <v>2799.9394883004875</v>
      </c>
      <c r="O22" s="15">
        <v>20755</v>
      </c>
      <c r="P22" s="15">
        <v>2804</v>
      </c>
      <c r="Q22" s="15">
        <v>14332435</v>
      </c>
      <c r="R22" s="15">
        <f t="shared" si="1"/>
        <v>0.58349597606810888</v>
      </c>
      <c r="S22" s="15">
        <f t="shared" si="2"/>
        <v>4.0605116995123298</v>
      </c>
    </row>
    <row r="23" spans="1:19" x14ac:dyDescent="0.25">
      <c r="A23" s="16">
        <v>49</v>
      </c>
      <c r="B23" s="4" t="s">
        <v>60</v>
      </c>
      <c r="C23" s="16">
        <v>2015</v>
      </c>
      <c r="D23" s="5">
        <v>1468446378.458251</v>
      </c>
      <c r="E23" s="6">
        <v>79156216.238804042</v>
      </c>
      <c r="F23" s="6">
        <v>22372929.436397862</v>
      </c>
      <c r="G23" s="5">
        <v>22474077.700432509</v>
      </c>
      <c r="H23" s="6">
        <v>28595950.112822987</v>
      </c>
      <c r="I23" s="6">
        <v>7803882</v>
      </c>
      <c r="J23" s="6">
        <v>596573</v>
      </c>
      <c r="K23" s="6">
        <v>402543</v>
      </c>
      <c r="L23" s="6">
        <f t="shared" si="0"/>
        <v>1308.1001601949415</v>
      </c>
      <c r="O23" s="15">
        <v>3111719</v>
      </c>
      <c r="P23" s="15">
        <v>1792</v>
      </c>
      <c r="Q23" s="15">
        <v>11523460</v>
      </c>
      <c r="R23" s="15">
        <f t="shared" si="1"/>
        <v>0.73407559727658189</v>
      </c>
      <c r="S23" s="15">
        <f t="shared" si="2"/>
        <v>483.89983980505855</v>
      </c>
    </row>
    <row r="24" spans="1:19" x14ac:dyDescent="0.25">
      <c r="A24" s="16">
        <v>51</v>
      </c>
      <c r="B24" s="4" t="s">
        <v>61</v>
      </c>
      <c r="C24" s="16">
        <v>2015</v>
      </c>
      <c r="D24" s="5">
        <v>1234410856.9253073</v>
      </c>
      <c r="E24" s="6">
        <v>34311716.123347901</v>
      </c>
      <c r="F24" s="6">
        <v>15764443.059387613</v>
      </c>
      <c r="G24" s="5">
        <v>27712883.359602917</v>
      </c>
      <c r="H24" s="6">
        <v>19610779.741996419</v>
      </c>
      <c r="I24" s="6">
        <v>4609241</v>
      </c>
      <c r="J24" s="6">
        <v>203716</v>
      </c>
      <c r="K24" s="6">
        <v>169346</v>
      </c>
      <c r="L24" s="6">
        <f t="shared" si="0"/>
        <v>1083.1008512506428</v>
      </c>
      <c r="O24" s="15">
        <v>330787</v>
      </c>
      <c r="P24" s="15">
        <v>1149</v>
      </c>
      <c r="Q24" s="15">
        <v>5767514</v>
      </c>
      <c r="R24" s="15">
        <f t="shared" si="1"/>
        <v>0.57301306277843345</v>
      </c>
      <c r="S24" s="15">
        <f t="shared" si="2"/>
        <v>65.899148749357181</v>
      </c>
    </row>
    <row r="25" spans="1:19" x14ac:dyDescent="0.25">
      <c r="A25" s="16">
        <v>54</v>
      </c>
      <c r="B25" s="4" t="s">
        <v>62</v>
      </c>
      <c r="C25" s="16">
        <v>2015</v>
      </c>
      <c r="D25" s="5">
        <v>135026194.98480445</v>
      </c>
      <c r="E25" s="6">
        <v>7742183.9201959055</v>
      </c>
      <c r="F25" s="6">
        <v>10256430.492932241</v>
      </c>
      <c r="G25" s="5">
        <v>3468252.3836572426</v>
      </c>
      <c r="H25" s="6">
        <v>3468523.3107608818</v>
      </c>
      <c r="I25" s="6">
        <v>453208</v>
      </c>
      <c r="J25" s="6">
        <v>12528</v>
      </c>
      <c r="K25" s="6">
        <v>29218</v>
      </c>
      <c r="L25" s="6">
        <f t="shared" si="0"/>
        <v>86.75499954948333</v>
      </c>
      <c r="O25" s="15">
        <v>7603</v>
      </c>
      <c r="P25" s="15">
        <v>90</v>
      </c>
      <c r="Q25" s="15">
        <v>210869</v>
      </c>
      <c r="R25" s="15">
        <f t="shared" si="1"/>
        <v>0.26746448503297821</v>
      </c>
      <c r="S25" s="15">
        <f t="shared" si="2"/>
        <v>3.2450004505166712</v>
      </c>
    </row>
    <row r="26" spans="1:19" x14ac:dyDescent="0.25">
      <c r="A26" s="16">
        <v>55</v>
      </c>
      <c r="B26" s="4" t="s">
        <v>63</v>
      </c>
      <c r="C26" s="16">
        <v>2015</v>
      </c>
      <c r="D26" s="5">
        <v>7094390364.7747555</v>
      </c>
      <c r="E26" s="6">
        <v>248454390.25881642</v>
      </c>
      <c r="F26" s="6">
        <v>162762067.09149933</v>
      </c>
      <c r="G26" s="5">
        <v>152539672.26948184</v>
      </c>
      <c r="H26" s="6">
        <v>136700287.95883045</v>
      </c>
      <c r="I26" s="6">
        <v>38553183</v>
      </c>
      <c r="J26" s="6">
        <v>2285421</v>
      </c>
      <c r="K26" s="6">
        <v>1721862</v>
      </c>
      <c r="L26" s="6">
        <f t="shared" si="0"/>
        <v>9154.4350807584451</v>
      </c>
      <c r="O26" s="15">
        <v>1436196</v>
      </c>
      <c r="P26" s="15">
        <v>9475</v>
      </c>
      <c r="Q26" s="15">
        <v>42449926</v>
      </c>
      <c r="R26" s="15">
        <f t="shared" si="1"/>
        <v>0.51143872965385961</v>
      </c>
      <c r="S26" s="15">
        <f t="shared" si="2"/>
        <v>320.56491924155534</v>
      </c>
    </row>
    <row r="27" spans="1:19" x14ac:dyDescent="0.25">
      <c r="A27" s="16">
        <v>56</v>
      </c>
      <c r="B27" s="4" t="s">
        <v>64</v>
      </c>
      <c r="C27" s="16">
        <v>2015</v>
      </c>
      <c r="D27" s="5">
        <v>13935011391.15727</v>
      </c>
      <c r="E27" s="6">
        <v>1047220589.3427314</v>
      </c>
      <c r="F27" s="6">
        <v>230374157.96702656</v>
      </c>
      <c r="G27" s="5">
        <v>266647128.49062738</v>
      </c>
      <c r="H27" s="6">
        <v>137716753.2050516</v>
      </c>
      <c r="I27" s="6">
        <v>109820397</v>
      </c>
      <c r="J27" s="6">
        <v>6768828</v>
      </c>
      <c r="K27" s="6">
        <v>4775381</v>
      </c>
      <c r="L27" s="6">
        <f t="shared" si="0"/>
        <v>21225.282024542874</v>
      </c>
      <c r="O27" s="15">
        <v>9584865</v>
      </c>
      <c r="P27" s="15">
        <v>22959</v>
      </c>
      <c r="Q27" s="15">
        <v>126928900</v>
      </c>
      <c r="R27" s="15">
        <f t="shared" si="1"/>
        <v>0.63110764652733153</v>
      </c>
      <c r="S27" s="15">
        <f t="shared" si="2"/>
        <v>1733.7179754571259</v>
      </c>
    </row>
    <row r="28" spans="1:19" x14ac:dyDescent="0.25">
      <c r="A28" s="16">
        <v>57</v>
      </c>
      <c r="B28" s="4" t="s">
        <v>65</v>
      </c>
      <c r="C28" s="16">
        <v>2015</v>
      </c>
      <c r="D28" s="5">
        <v>10264579827.768715</v>
      </c>
      <c r="E28" s="6">
        <v>591189277.27422094</v>
      </c>
      <c r="F28" s="6">
        <v>352461938.29174471</v>
      </c>
      <c r="G28" s="5">
        <v>229291929.89711908</v>
      </c>
      <c r="H28" s="6">
        <v>174699147.99170774</v>
      </c>
      <c r="I28" s="6">
        <v>83804165</v>
      </c>
      <c r="J28" s="6">
        <v>4062903</v>
      </c>
      <c r="K28" s="6">
        <v>2439238</v>
      </c>
      <c r="L28" s="6">
        <f t="shared" si="0"/>
        <v>15394.517953590439</v>
      </c>
      <c r="O28" s="15">
        <v>4054963</v>
      </c>
      <c r="P28" s="15">
        <v>16104</v>
      </c>
      <c r="Q28" s="15">
        <v>92040559</v>
      </c>
      <c r="R28" s="15">
        <f t="shared" si="1"/>
        <v>0.65244120267348982</v>
      </c>
      <c r="S28" s="15">
        <f t="shared" si="2"/>
        <v>709.4820464095618</v>
      </c>
    </row>
    <row r="29" spans="1:19" x14ac:dyDescent="0.25">
      <c r="A29" s="16">
        <v>59</v>
      </c>
      <c r="B29" s="4" t="s">
        <v>66</v>
      </c>
      <c r="C29" s="16">
        <v>2015</v>
      </c>
      <c r="D29" s="5">
        <v>180147529.19316906</v>
      </c>
      <c r="E29" s="6">
        <v>5691197.8776827501</v>
      </c>
      <c r="F29" s="6">
        <v>4546120.7787328819</v>
      </c>
      <c r="G29" s="5">
        <v>6635392.8711524121</v>
      </c>
      <c r="H29" s="6">
        <v>2601718.2029755116</v>
      </c>
      <c r="I29" s="6">
        <v>931776</v>
      </c>
      <c r="J29" s="6">
        <v>9660</v>
      </c>
      <c r="K29" s="6">
        <v>43705</v>
      </c>
      <c r="L29" s="6">
        <f t="shared" si="0"/>
        <v>187.44676317404995</v>
      </c>
      <c r="O29" s="15">
        <v>1486</v>
      </c>
      <c r="P29" s="15">
        <v>188</v>
      </c>
      <c r="Q29" s="15">
        <v>504970</v>
      </c>
      <c r="R29" s="15">
        <f t="shared" si="1"/>
        <v>0.3066222189837754</v>
      </c>
      <c r="S29" s="15">
        <f t="shared" si="2"/>
        <v>0.55323682595005641</v>
      </c>
    </row>
    <row r="30" spans="1:19" x14ac:dyDescent="0.25">
      <c r="A30" s="16">
        <v>61</v>
      </c>
      <c r="B30" s="4" t="s">
        <v>67</v>
      </c>
      <c r="C30" s="16">
        <v>2015</v>
      </c>
      <c r="D30" s="5">
        <v>1240338179.5493641</v>
      </c>
      <c r="E30" s="6">
        <v>66702235.768839248</v>
      </c>
      <c r="F30" s="6">
        <v>13033913.731124235</v>
      </c>
      <c r="G30" s="5">
        <v>34100824.376182079</v>
      </c>
      <c r="H30" s="6">
        <v>12852169.637139486</v>
      </c>
      <c r="I30" s="6">
        <v>4229975</v>
      </c>
      <c r="J30" s="6">
        <v>269560</v>
      </c>
      <c r="K30" s="6">
        <v>260216</v>
      </c>
      <c r="L30" s="6">
        <f t="shared" si="0"/>
        <v>568.31750294487495</v>
      </c>
      <c r="O30" s="15">
        <v>521101</v>
      </c>
      <c r="P30" s="15">
        <v>634</v>
      </c>
      <c r="Q30" s="15">
        <v>5029925</v>
      </c>
      <c r="R30" s="15">
        <f t="shared" si="1"/>
        <v>0.90566616971320746</v>
      </c>
      <c r="S30" s="15">
        <f t="shared" si="2"/>
        <v>65.682497055125069</v>
      </c>
    </row>
    <row r="31" spans="1:19" x14ac:dyDescent="0.25">
      <c r="A31" s="16">
        <v>62</v>
      </c>
      <c r="B31" s="4" t="s">
        <v>68</v>
      </c>
      <c r="C31" s="16">
        <v>2015</v>
      </c>
      <c r="D31" s="5">
        <v>1604505717.763304</v>
      </c>
      <c r="E31" s="6">
        <v>104491579.00419518</v>
      </c>
      <c r="F31" s="6">
        <v>60661706.274152942</v>
      </c>
      <c r="G31" s="5">
        <v>45698095.90120557</v>
      </c>
      <c r="H31" s="6">
        <v>37723495.947302431</v>
      </c>
      <c r="I31" s="6">
        <v>11085872</v>
      </c>
      <c r="J31" s="6">
        <v>556358</v>
      </c>
      <c r="K31" s="6">
        <v>447558</v>
      </c>
      <c r="L31" s="6">
        <f t="shared" si="0"/>
        <v>1992.4898410041956</v>
      </c>
      <c r="O31" s="15">
        <v>2946065</v>
      </c>
      <c r="P31" s="15">
        <v>2495</v>
      </c>
      <c r="Q31" s="15">
        <v>14627430</v>
      </c>
      <c r="R31" s="15">
        <f t="shared" si="1"/>
        <v>0.66925769346913</v>
      </c>
      <c r="S31" s="15">
        <f t="shared" si="2"/>
        <v>502.51015899580449</v>
      </c>
    </row>
    <row r="32" spans="1:19" x14ac:dyDescent="0.25">
      <c r="A32" s="16">
        <v>70</v>
      </c>
      <c r="B32" s="4" t="s">
        <v>69</v>
      </c>
      <c r="C32" s="16">
        <v>2015</v>
      </c>
      <c r="D32" s="5">
        <v>2168602612.7872372</v>
      </c>
      <c r="E32" s="6">
        <v>134159903.59714028</v>
      </c>
      <c r="F32" s="6">
        <v>68503139.324204624</v>
      </c>
      <c r="G32" s="5">
        <v>45168463.457500145</v>
      </c>
      <c r="H32" s="6">
        <v>67575495.785037011</v>
      </c>
      <c r="I32" s="6">
        <v>14264493</v>
      </c>
      <c r="J32" s="6">
        <v>1051718</v>
      </c>
      <c r="K32" s="6">
        <v>520546</v>
      </c>
      <c r="L32" s="6">
        <f t="shared" si="0"/>
        <v>3144.5177232558858</v>
      </c>
      <c r="O32" s="15">
        <v>1254136</v>
      </c>
      <c r="P32" s="15">
        <v>3402</v>
      </c>
      <c r="Q32" s="15">
        <v>16570347</v>
      </c>
      <c r="R32" s="15">
        <f t="shared" si="1"/>
        <v>0.55602355181883345</v>
      </c>
      <c r="S32" s="15">
        <f t="shared" si="2"/>
        <v>257.48227674411402</v>
      </c>
    </row>
    <row r="33" spans="1:19" x14ac:dyDescent="0.25">
      <c r="A33" s="16">
        <v>73</v>
      </c>
      <c r="B33" s="4" t="s">
        <v>70</v>
      </c>
      <c r="C33" s="16">
        <v>2015</v>
      </c>
      <c r="D33" s="5">
        <v>2083573839.5589533</v>
      </c>
      <c r="E33" s="6">
        <v>131783152.10570793</v>
      </c>
      <c r="F33" s="6">
        <v>38624297.458019666</v>
      </c>
      <c r="G33" s="5">
        <v>55827718.628741287</v>
      </c>
      <c r="H33" s="6">
        <v>18908745.524362992</v>
      </c>
      <c r="I33" s="6">
        <v>18015613</v>
      </c>
      <c r="J33" s="6">
        <v>2182967</v>
      </c>
      <c r="K33" s="6">
        <v>587309</v>
      </c>
      <c r="L33" s="6">
        <f t="shared" si="0"/>
        <v>2725.9664387836065</v>
      </c>
      <c r="O33" s="15">
        <v>12389287</v>
      </c>
      <c r="P33" s="15">
        <v>4398</v>
      </c>
      <c r="Q33" s="15">
        <v>32587913</v>
      </c>
      <c r="R33" s="15">
        <f t="shared" si="1"/>
        <v>0.84585752448705409</v>
      </c>
      <c r="S33" s="15">
        <f t="shared" si="2"/>
        <v>1672.0335612163933</v>
      </c>
    </row>
    <row r="34" spans="1:19" x14ac:dyDescent="0.25">
      <c r="A34" s="16">
        <v>74</v>
      </c>
      <c r="B34" s="4" t="s">
        <v>71</v>
      </c>
      <c r="C34" s="16">
        <v>2015</v>
      </c>
      <c r="D34" s="5">
        <v>1672194277.1064498</v>
      </c>
      <c r="E34" s="6">
        <v>96638304.558392107</v>
      </c>
      <c r="F34" s="6">
        <v>25844602.026485194</v>
      </c>
      <c r="G34" s="5">
        <v>36344695.521506123</v>
      </c>
      <c r="H34" s="6">
        <v>34695161.001337722</v>
      </c>
      <c r="I34" s="6">
        <v>13708719</v>
      </c>
      <c r="J34" s="6">
        <v>516368</v>
      </c>
      <c r="K34" s="6">
        <v>482365</v>
      </c>
      <c r="L34" s="6">
        <f t="shared" si="0"/>
        <v>2668.9871203990406</v>
      </c>
      <c r="O34" s="15">
        <v>688842</v>
      </c>
      <c r="P34" s="15">
        <v>2798</v>
      </c>
      <c r="Q34" s="15">
        <v>14939438</v>
      </c>
      <c r="R34" s="15">
        <f t="shared" si="1"/>
        <v>0.60951225761388605</v>
      </c>
      <c r="S34" s="15">
        <f t="shared" si="2"/>
        <v>129.01287960095954</v>
      </c>
    </row>
    <row r="35" spans="1:19" x14ac:dyDescent="0.25">
      <c r="A35" s="16">
        <v>77</v>
      </c>
      <c r="B35" s="4" t="s">
        <v>72</v>
      </c>
      <c r="C35" s="16">
        <v>2015</v>
      </c>
      <c r="D35" s="5">
        <v>5886589304.9171963</v>
      </c>
      <c r="E35" s="6">
        <v>195640458.09380519</v>
      </c>
      <c r="F35" s="6">
        <v>190229151.42441422</v>
      </c>
      <c r="G35" s="5">
        <v>109732378.8889754</v>
      </c>
      <c r="H35" s="6">
        <v>86528380.076688141</v>
      </c>
      <c r="I35" s="6">
        <v>21061616</v>
      </c>
      <c r="J35" s="6">
        <v>1019527</v>
      </c>
      <c r="K35" s="6">
        <v>1106242</v>
      </c>
      <c r="L35" s="6">
        <f t="shared" si="0"/>
        <v>5684.8218868428094</v>
      </c>
      <c r="O35" s="15">
        <v>271370</v>
      </c>
      <c r="P35" s="15">
        <v>5818</v>
      </c>
      <c r="Q35" s="15">
        <v>11855031</v>
      </c>
      <c r="R35" s="15">
        <f t="shared" si="1"/>
        <v>0.23260811981710044</v>
      </c>
      <c r="S35" s="15">
        <f t="shared" si="2"/>
        <v>133.17811315719038</v>
      </c>
    </row>
    <row r="36" spans="1:19" x14ac:dyDescent="0.25">
      <c r="A36" s="16">
        <v>79</v>
      </c>
      <c r="B36" s="4" t="s">
        <v>73</v>
      </c>
      <c r="C36" s="16">
        <v>2015</v>
      </c>
      <c r="D36" s="5">
        <v>2570172342.568059</v>
      </c>
      <c r="E36" s="6">
        <v>199553382.4413836</v>
      </c>
      <c r="F36" s="6">
        <v>58003094.059948936</v>
      </c>
      <c r="G36" s="5">
        <v>52188779.800810941</v>
      </c>
      <c r="H36" s="6">
        <v>47536603.553284563</v>
      </c>
      <c r="I36" s="6">
        <v>14698066</v>
      </c>
      <c r="J36" s="6">
        <v>528040</v>
      </c>
      <c r="K36" s="6">
        <v>524999</v>
      </c>
      <c r="L36" s="6">
        <f t="shared" si="0"/>
        <v>2446.5513511725894</v>
      </c>
      <c r="O36" s="15">
        <v>6098667</v>
      </c>
      <c r="P36" s="15">
        <v>3425</v>
      </c>
      <c r="Q36" s="15">
        <v>21348013</v>
      </c>
      <c r="R36" s="15">
        <f t="shared" si="1"/>
        <v>0.71152928040529284</v>
      </c>
      <c r="S36" s="15">
        <f t="shared" si="2"/>
        <v>978.44864882741069</v>
      </c>
    </row>
    <row r="37" spans="1:19" x14ac:dyDescent="0.25">
      <c r="A37" s="16">
        <v>80</v>
      </c>
      <c r="B37" s="4" t="s">
        <v>74</v>
      </c>
      <c r="C37" s="16">
        <v>2015</v>
      </c>
      <c r="D37" s="5">
        <v>1680973085.5472946</v>
      </c>
      <c r="E37" s="6">
        <v>48859511.130373433</v>
      </c>
      <c r="F37" s="6">
        <v>19558889.321348503</v>
      </c>
      <c r="G37" s="5">
        <v>38873408.875600293</v>
      </c>
      <c r="H37" s="6">
        <v>19237060.693960913</v>
      </c>
      <c r="I37" s="6">
        <v>9657320</v>
      </c>
      <c r="J37" s="6">
        <v>1838193</v>
      </c>
      <c r="K37" s="6">
        <v>323160</v>
      </c>
      <c r="L37" s="6">
        <f t="shared" si="0"/>
        <v>2066.5686241687808</v>
      </c>
      <c r="O37" s="15">
        <v>1104306</v>
      </c>
      <c r="P37" s="15">
        <v>2265</v>
      </c>
      <c r="Q37" s="15">
        <v>12605129</v>
      </c>
      <c r="R37" s="15">
        <f t="shared" si="1"/>
        <v>0.63529433406916846</v>
      </c>
      <c r="S37" s="15">
        <f t="shared" si="2"/>
        <v>198.43137583121919</v>
      </c>
    </row>
    <row r="38" spans="1:19" x14ac:dyDescent="0.25">
      <c r="A38" s="16">
        <v>81</v>
      </c>
      <c r="B38" s="4" t="s">
        <v>75</v>
      </c>
      <c r="C38" s="16">
        <v>2015</v>
      </c>
      <c r="D38" s="5">
        <v>969587396.39630508</v>
      </c>
      <c r="E38" s="6">
        <v>31155839.812953215</v>
      </c>
      <c r="F38" s="6">
        <v>11370906.742664108</v>
      </c>
      <c r="G38" s="5">
        <v>48805862.589086093</v>
      </c>
      <c r="H38" s="6">
        <v>9770091.5889951922</v>
      </c>
      <c r="I38" s="6">
        <v>6218801</v>
      </c>
      <c r="J38" s="6">
        <v>410764</v>
      </c>
      <c r="K38" s="6">
        <v>170064</v>
      </c>
      <c r="L38" s="6">
        <f t="shared" si="0"/>
        <v>1212.1552160671661</v>
      </c>
      <c r="O38" s="15">
        <v>2482185</v>
      </c>
      <c r="P38" s="15">
        <v>1666</v>
      </c>
      <c r="Q38" s="15">
        <v>9111750</v>
      </c>
      <c r="R38" s="15">
        <f t="shared" si="1"/>
        <v>0.62434220263447848</v>
      </c>
      <c r="S38" s="15">
        <f t="shared" si="2"/>
        <v>453.84478393283399</v>
      </c>
    </row>
    <row r="39" spans="1:19" x14ac:dyDescent="0.25">
      <c r="A39" s="16">
        <v>82</v>
      </c>
      <c r="B39" s="4" t="s">
        <v>76</v>
      </c>
      <c r="C39" s="16">
        <v>2015</v>
      </c>
      <c r="D39" s="5">
        <v>2409504701.9196334</v>
      </c>
      <c r="E39" s="6">
        <v>120922930.3345973</v>
      </c>
      <c r="F39" s="6">
        <v>59653996.300074659</v>
      </c>
      <c r="G39" s="5">
        <v>53055698.688060649</v>
      </c>
      <c r="H39" s="6">
        <v>45162649.308013663</v>
      </c>
      <c r="I39" s="6">
        <v>19046395</v>
      </c>
      <c r="J39" s="6">
        <v>1338766</v>
      </c>
      <c r="K39" s="6">
        <v>544330</v>
      </c>
      <c r="L39" s="6">
        <f t="shared" si="0"/>
        <v>4502.2227110646836</v>
      </c>
      <c r="O39" s="15">
        <v>2763736</v>
      </c>
      <c r="P39" s="15">
        <v>5112</v>
      </c>
      <c r="Q39" s="15">
        <v>23169473</v>
      </c>
      <c r="R39" s="15">
        <f t="shared" si="1"/>
        <v>0.5173937811291901</v>
      </c>
      <c r="S39" s="15">
        <f t="shared" si="2"/>
        <v>609.77728893531594</v>
      </c>
    </row>
    <row r="40" spans="1:19" x14ac:dyDescent="0.25">
      <c r="A40" s="16">
        <v>83</v>
      </c>
      <c r="B40" s="4" t="s">
        <v>77</v>
      </c>
      <c r="C40" s="16">
        <v>2015</v>
      </c>
      <c r="D40" s="5">
        <v>169241547.21322936</v>
      </c>
      <c r="E40" s="6">
        <v>9265206.085238263</v>
      </c>
      <c r="F40" s="6">
        <v>1581918.3903121925</v>
      </c>
      <c r="G40" s="5">
        <v>4130386.9022405078</v>
      </c>
      <c r="H40" s="6">
        <v>2708062.2448314014</v>
      </c>
      <c r="I40" s="6">
        <v>2086994</v>
      </c>
      <c r="J40" s="6">
        <v>59415</v>
      </c>
      <c r="K40" s="6">
        <v>47309</v>
      </c>
      <c r="L40" s="6">
        <f t="shared" si="0"/>
        <v>546</v>
      </c>
      <c r="O40" s="15">
        <v>0</v>
      </c>
      <c r="P40" s="15">
        <v>546</v>
      </c>
      <c r="Q40" s="15">
        <v>2146409</v>
      </c>
      <c r="R40" s="15">
        <f t="shared" si="1"/>
        <v>0.44876164550822084</v>
      </c>
      <c r="S40" s="15">
        <f t="shared" si="2"/>
        <v>0</v>
      </c>
    </row>
    <row r="41" spans="1:19" x14ac:dyDescent="0.25">
      <c r="A41" s="16">
        <v>84</v>
      </c>
      <c r="B41" s="4" t="s">
        <v>78</v>
      </c>
      <c r="C41" s="16">
        <v>2015</v>
      </c>
      <c r="D41" s="5">
        <v>39972832.849319324</v>
      </c>
      <c r="E41" s="6">
        <v>3137218.2237366447</v>
      </c>
      <c r="F41" s="6">
        <v>559186.92326930794</v>
      </c>
      <c r="G41" s="5">
        <v>1078487.767489637</v>
      </c>
      <c r="H41" s="6">
        <v>1139251.7171470146</v>
      </c>
      <c r="I41" s="6">
        <v>200872</v>
      </c>
      <c r="J41" s="6">
        <v>18771</v>
      </c>
      <c r="K41" s="6">
        <v>6223</v>
      </c>
      <c r="L41" s="6">
        <f t="shared" si="0"/>
        <v>37.503495280147227</v>
      </c>
      <c r="O41" s="15">
        <v>205408</v>
      </c>
      <c r="P41" s="15">
        <v>72</v>
      </c>
      <c r="Q41" s="15">
        <v>428721</v>
      </c>
      <c r="R41" s="15">
        <f t="shared" si="1"/>
        <v>0.67973268645357687</v>
      </c>
      <c r="S41" s="15">
        <f t="shared" si="2"/>
        <v>34.496504719852773</v>
      </c>
    </row>
    <row r="42" spans="1:19" x14ac:dyDescent="0.25">
      <c r="A42" s="16">
        <v>88</v>
      </c>
      <c r="B42" s="4" t="s">
        <v>79</v>
      </c>
      <c r="C42" s="16">
        <v>2015</v>
      </c>
      <c r="D42" s="5">
        <v>1419616350.8366132</v>
      </c>
      <c r="E42" s="6">
        <v>63542568.173424572</v>
      </c>
      <c r="F42" s="6">
        <v>34043393.59615498</v>
      </c>
      <c r="G42" s="5">
        <v>43609455.399664447</v>
      </c>
      <c r="H42" s="6">
        <v>31967563.77798105</v>
      </c>
      <c r="I42" s="6">
        <v>11767029</v>
      </c>
      <c r="J42" s="6">
        <v>540458</v>
      </c>
      <c r="K42" s="6">
        <v>401385</v>
      </c>
      <c r="L42" s="6">
        <f t="shared" si="0"/>
        <v>2274.0181695208676</v>
      </c>
      <c r="O42" s="15">
        <v>1735184</v>
      </c>
      <c r="P42" s="15">
        <v>2594</v>
      </c>
      <c r="Q42" s="15">
        <v>14066634</v>
      </c>
      <c r="R42" s="15">
        <f t="shared" si="1"/>
        <v>0.61903629027999285</v>
      </c>
      <c r="S42" s="15">
        <f t="shared" si="2"/>
        <v>319.98183047913238</v>
      </c>
    </row>
    <row r="43" spans="1:19" x14ac:dyDescent="0.25">
      <c r="A43" s="16">
        <v>89</v>
      </c>
      <c r="B43" s="4" t="s">
        <v>80</v>
      </c>
      <c r="C43" s="16">
        <v>2015</v>
      </c>
      <c r="D43" s="5">
        <v>443801745.08223677</v>
      </c>
      <c r="E43" s="6">
        <v>28230021.408049453</v>
      </c>
      <c r="F43" s="6">
        <v>15195823.435607985</v>
      </c>
      <c r="G43" s="5">
        <v>13345779.201167868</v>
      </c>
      <c r="H43" s="6">
        <v>10952585.132140087</v>
      </c>
      <c r="I43" s="6">
        <v>3292122</v>
      </c>
      <c r="J43" s="6">
        <v>100196</v>
      </c>
      <c r="K43" s="6">
        <v>147728</v>
      </c>
      <c r="L43" s="6">
        <f t="shared" si="0"/>
        <v>613.31260024096196</v>
      </c>
      <c r="O43" s="15">
        <v>252959</v>
      </c>
      <c r="P43" s="15">
        <v>659</v>
      </c>
      <c r="Q43" s="15">
        <v>3648708</v>
      </c>
      <c r="R43" s="15">
        <f t="shared" si="1"/>
        <v>0.63204731120211199</v>
      </c>
      <c r="S43" s="15">
        <f t="shared" si="2"/>
        <v>45.687399759037994</v>
      </c>
    </row>
    <row r="44" spans="1:19" x14ac:dyDescent="0.25">
      <c r="A44" s="16">
        <v>93</v>
      </c>
      <c r="B44" s="4" t="s">
        <v>81</v>
      </c>
      <c r="C44" s="16">
        <v>2015</v>
      </c>
      <c r="D44" s="5">
        <v>4670190736.7470512</v>
      </c>
      <c r="E44" s="6">
        <v>210540051.31564912</v>
      </c>
      <c r="F44" s="6">
        <v>397841079.72617704</v>
      </c>
      <c r="G44" s="5">
        <v>146452995.94073939</v>
      </c>
      <c r="H44" s="6">
        <v>153028965.48328558</v>
      </c>
      <c r="I44" s="6">
        <v>8696128</v>
      </c>
      <c r="J44" s="6">
        <v>378060</v>
      </c>
      <c r="K44" s="6">
        <v>966910</v>
      </c>
      <c r="L44" s="6">
        <f t="shared" si="0"/>
        <v>4373.5636768335344</v>
      </c>
      <c r="O44" s="15">
        <v>2989</v>
      </c>
      <c r="P44" s="15">
        <v>4375</v>
      </c>
      <c r="Q44" s="15">
        <v>9104410</v>
      </c>
      <c r="R44" s="15">
        <f t="shared" si="1"/>
        <v>0.23755799086757989</v>
      </c>
      <c r="S44" s="15">
        <f t="shared" si="2"/>
        <v>1.4363231664654821</v>
      </c>
    </row>
    <row r="45" spans="1:19" x14ac:dyDescent="0.25">
      <c r="A45" s="16">
        <v>95</v>
      </c>
      <c r="B45" s="4" t="s">
        <v>82</v>
      </c>
      <c r="C45" s="16">
        <v>2015</v>
      </c>
      <c r="D45" s="5">
        <v>416674250.15353626</v>
      </c>
      <c r="E45" s="6">
        <v>26633777.434582334</v>
      </c>
      <c r="F45" s="6">
        <v>5545364.449813718</v>
      </c>
      <c r="G45" s="5">
        <v>15040980.417991079</v>
      </c>
      <c r="H45" s="6">
        <v>7215380.6259996323</v>
      </c>
      <c r="I45" s="6">
        <v>3316017</v>
      </c>
      <c r="J45" s="6">
        <v>240104</v>
      </c>
      <c r="K45" s="6">
        <v>140690</v>
      </c>
      <c r="L45" s="6">
        <f t="shared" si="0"/>
        <v>611.9929440784756</v>
      </c>
      <c r="O45" s="15">
        <v>41</v>
      </c>
      <c r="P45" s="15">
        <v>612</v>
      </c>
      <c r="Q45" s="15">
        <v>3556162</v>
      </c>
      <c r="R45" s="15">
        <f t="shared" si="1"/>
        <v>0.66332445459157785</v>
      </c>
      <c r="S45" s="15">
        <f t="shared" si="2"/>
        <v>7.055921524384997E-3</v>
      </c>
    </row>
    <row r="46" spans="1:19" x14ac:dyDescent="0.25">
      <c r="A46" s="16">
        <v>96</v>
      </c>
      <c r="B46" s="4" t="s">
        <v>83</v>
      </c>
      <c r="C46" s="16">
        <v>2015</v>
      </c>
      <c r="D46" s="5">
        <v>3012696608.7830381</v>
      </c>
      <c r="E46" s="6">
        <v>23264999.243025076</v>
      </c>
      <c r="F46" s="6">
        <v>69964944.621930555</v>
      </c>
      <c r="G46" s="5">
        <v>39551830.515475594</v>
      </c>
      <c r="H46" s="6">
        <v>42024560.709721573</v>
      </c>
      <c r="I46" s="6">
        <v>13847187</v>
      </c>
      <c r="J46" s="6">
        <v>405480</v>
      </c>
      <c r="K46" s="6">
        <v>559325</v>
      </c>
      <c r="L46" s="6">
        <f t="shared" si="0"/>
        <v>2570.6074129515691</v>
      </c>
      <c r="O46" s="15">
        <v>444753</v>
      </c>
      <c r="P46" s="15">
        <v>2798</v>
      </c>
      <c r="Q46" s="15">
        <v>5472557</v>
      </c>
      <c r="R46" s="15">
        <f t="shared" si="1"/>
        <v>0.22327416680538284</v>
      </c>
      <c r="S46" s="15">
        <f t="shared" si="2"/>
        <v>227.39258704843093</v>
      </c>
    </row>
    <row r="47" spans="1:19" x14ac:dyDescent="0.25">
      <c r="A47" s="16">
        <v>98</v>
      </c>
      <c r="B47" s="4" t="s">
        <v>84</v>
      </c>
      <c r="C47" s="16">
        <v>2015</v>
      </c>
      <c r="D47" s="5">
        <v>783669899.82095802</v>
      </c>
      <c r="E47" s="6">
        <v>75029125.517352909</v>
      </c>
      <c r="F47" s="6">
        <v>15643316.075393606</v>
      </c>
      <c r="G47" s="5">
        <v>25780262.857682295</v>
      </c>
      <c r="H47" s="6">
        <v>15928675.294838769</v>
      </c>
      <c r="I47" s="6">
        <v>8424680</v>
      </c>
      <c r="J47" s="6">
        <v>316720</v>
      </c>
      <c r="K47" s="6">
        <v>145054</v>
      </c>
      <c r="L47" s="6">
        <f t="shared" si="0"/>
        <v>971.8205254428749</v>
      </c>
      <c r="O47" s="15">
        <v>5944879</v>
      </c>
      <c r="P47" s="15">
        <v>1631</v>
      </c>
      <c r="Q47" s="15">
        <v>14709344</v>
      </c>
      <c r="R47" s="15">
        <f t="shared" si="1"/>
        <v>1.0295210658782885</v>
      </c>
      <c r="S47" s="15">
        <f t="shared" si="2"/>
        <v>659.1794745571251</v>
      </c>
    </row>
    <row r="48" spans="1:19" x14ac:dyDescent="0.25">
      <c r="A48" s="16">
        <v>99</v>
      </c>
      <c r="B48" s="4" t="s">
        <v>85</v>
      </c>
      <c r="C48" s="16">
        <v>2015</v>
      </c>
      <c r="D48" s="5">
        <v>1484363092.1658759</v>
      </c>
      <c r="E48" s="6">
        <v>41035151.539209031</v>
      </c>
      <c r="F48" s="6">
        <v>34588460.377986118</v>
      </c>
      <c r="G48" s="5">
        <v>28717268.324437261</v>
      </c>
      <c r="H48" s="6">
        <v>34153118.333917357</v>
      </c>
      <c r="I48" s="6">
        <v>9828598</v>
      </c>
      <c r="J48" s="6">
        <v>719799</v>
      </c>
      <c r="K48" s="6">
        <v>187022</v>
      </c>
      <c r="L48" s="6">
        <f t="shared" si="0"/>
        <v>1607.5306838289519</v>
      </c>
      <c r="O48" s="15">
        <v>6659190</v>
      </c>
      <c r="P48" s="15">
        <v>2620</v>
      </c>
      <c r="Q48" s="15">
        <v>17232204</v>
      </c>
      <c r="R48" s="15">
        <f t="shared" si="1"/>
        <v>0.7508193035658266</v>
      </c>
      <c r="S48" s="15">
        <f t="shared" si="2"/>
        <v>1012.4693161710481</v>
      </c>
    </row>
    <row r="49" spans="1:19" x14ac:dyDescent="0.25">
      <c r="A49" s="16">
        <v>100</v>
      </c>
      <c r="B49" s="4" t="s">
        <v>86</v>
      </c>
      <c r="C49" s="16">
        <v>2015</v>
      </c>
      <c r="D49" s="5">
        <v>2280554564.2332044</v>
      </c>
      <c r="E49" s="6">
        <v>89280026.000997439</v>
      </c>
      <c r="F49" s="6">
        <v>36932738.378938667</v>
      </c>
      <c r="G49" s="5">
        <v>43469340.061702378</v>
      </c>
      <c r="H49" s="6">
        <v>35768279.311627887</v>
      </c>
      <c r="I49" s="6">
        <v>13289770</v>
      </c>
      <c r="J49" s="6">
        <v>826001</v>
      </c>
      <c r="K49" s="6">
        <v>444172</v>
      </c>
      <c r="L49" s="6">
        <f t="shared" si="0"/>
        <v>2842.2151383062869</v>
      </c>
      <c r="O49" s="15">
        <v>1679447</v>
      </c>
      <c r="P49" s="15">
        <v>3180</v>
      </c>
      <c r="Q49" s="15">
        <v>15810778</v>
      </c>
      <c r="R49" s="15">
        <f t="shared" si="1"/>
        <v>0.56757337526205454</v>
      </c>
      <c r="S49" s="15">
        <f t="shared" si="2"/>
        <v>337.78486169371297</v>
      </c>
    </row>
    <row r="50" spans="1:19" x14ac:dyDescent="0.25">
      <c r="A50" s="16">
        <v>101</v>
      </c>
      <c r="B50" s="4" t="s">
        <v>87</v>
      </c>
      <c r="C50" s="16">
        <v>2015</v>
      </c>
      <c r="D50" s="5">
        <v>2189200297.2129445</v>
      </c>
      <c r="E50" s="6">
        <v>101901661.09812045</v>
      </c>
      <c r="F50" s="6">
        <v>28313163.290488228</v>
      </c>
      <c r="G50" s="5">
        <v>66327602.810790852</v>
      </c>
      <c r="H50" s="6">
        <v>14407518.667417534</v>
      </c>
      <c r="I50" s="6">
        <v>11470311</v>
      </c>
      <c r="J50" s="6">
        <v>575374</v>
      </c>
      <c r="K50" s="6">
        <v>389373</v>
      </c>
      <c r="L50" s="6">
        <f t="shared" si="0"/>
        <v>1491.7688080345965</v>
      </c>
      <c r="O50" s="15">
        <v>4693563</v>
      </c>
      <c r="P50" s="15">
        <v>2073</v>
      </c>
      <c r="Q50" s="15">
        <v>16739907</v>
      </c>
      <c r="R50" s="15">
        <f t="shared" si="1"/>
        <v>0.92182744219548141</v>
      </c>
      <c r="S50" s="15">
        <f t="shared" si="2"/>
        <v>581.23119196540335</v>
      </c>
    </row>
    <row r="51" spans="1:19" x14ac:dyDescent="0.25">
      <c r="A51" s="16">
        <v>105</v>
      </c>
      <c r="B51" s="4" t="s">
        <v>88</v>
      </c>
      <c r="C51" s="16">
        <v>2015</v>
      </c>
      <c r="D51" s="5">
        <v>35287495.067165077</v>
      </c>
      <c r="E51" s="6">
        <v>2498405.8218603665</v>
      </c>
      <c r="F51" s="6">
        <v>587971.32098463376</v>
      </c>
      <c r="G51" s="5">
        <v>1277888.5802603262</v>
      </c>
      <c r="H51" s="6">
        <v>1970654.5224534259</v>
      </c>
      <c r="I51" s="6">
        <v>96330</v>
      </c>
      <c r="J51" s="6">
        <v>7166</v>
      </c>
      <c r="K51" s="6">
        <v>5373</v>
      </c>
      <c r="L51" s="6">
        <f t="shared" si="0"/>
        <v>24.171744715582886</v>
      </c>
      <c r="O51" s="15">
        <v>3572</v>
      </c>
      <c r="P51" s="15">
        <v>25</v>
      </c>
      <c r="Q51" s="15">
        <v>107817</v>
      </c>
      <c r="R51" s="15">
        <f t="shared" si="1"/>
        <v>0.49231506849315065</v>
      </c>
      <c r="S51" s="15">
        <f t="shared" si="2"/>
        <v>0.82825528441711427</v>
      </c>
    </row>
    <row r="52" spans="1:19" x14ac:dyDescent="0.25">
      <c r="A52" s="16">
        <v>107</v>
      </c>
      <c r="B52" s="4" t="s">
        <v>89</v>
      </c>
      <c r="C52" s="16">
        <v>2015</v>
      </c>
      <c r="D52" s="5">
        <v>1879812742.6190758</v>
      </c>
      <c r="E52" s="6">
        <v>83180894.819755897</v>
      </c>
      <c r="F52" s="6">
        <v>118001523.31290695</v>
      </c>
      <c r="G52" s="5">
        <v>40500557.666159324</v>
      </c>
      <c r="H52" s="6">
        <v>74444690.395666063</v>
      </c>
      <c r="I52" s="6">
        <v>4492267</v>
      </c>
      <c r="J52" s="6">
        <v>486503</v>
      </c>
      <c r="K52" s="6">
        <v>449020</v>
      </c>
      <c r="L52" s="6">
        <f t="shared" si="0"/>
        <v>1738</v>
      </c>
      <c r="O52" s="15">
        <v>0</v>
      </c>
      <c r="P52" s="15">
        <v>1738</v>
      </c>
      <c r="Q52" s="15">
        <v>4990782</v>
      </c>
      <c r="R52" s="15">
        <f t="shared" si="1"/>
        <v>0.3278043570786765</v>
      </c>
      <c r="S52" s="15">
        <f t="shared" si="2"/>
        <v>0</v>
      </c>
    </row>
    <row r="53" spans="1:19" x14ac:dyDescent="0.25">
      <c r="A53" s="16">
        <v>108</v>
      </c>
      <c r="B53" s="4" t="s">
        <v>90</v>
      </c>
      <c r="C53" s="16">
        <v>2015</v>
      </c>
      <c r="D53" s="5">
        <v>3161403362.1090727</v>
      </c>
      <c r="E53" s="6">
        <v>172865837.83163646</v>
      </c>
      <c r="F53" s="6">
        <v>108347731.49466443</v>
      </c>
      <c r="G53" s="5">
        <v>35551481.509305716</v>
      </c>
      <c r="H53" s="6">
        <v>56288789.686935864</v>
      </c>
      <c r="I53" s="6">
        <v>21665971</v>
      </c>
      <c r="J53" s="6">
        <v>489601</v>
      </c>
      <c r="K53" s="6">
        <v>888023</v>
      </c>
      <c r="L53" s="6">
        <f t="shared" si="0"/>
        <v>5003.1467758341514</v>
      </c>
      <c r="O53" s="15">
        <v>3815650</v>
      </c>
      <c r="P53" s="15">
        <v>5864</v>
      </c>
      <c r="Q53" s="15">
        <v>25991622</v>
      </c>
      <c r="R53" s="15">
        <f t="shared" si="1"/>
        <v>0.5059822880263134</v>
      </c>
      <c r="S53" s="15">
        <f t="shared" si="2"/>
        <v>860.85322416584847</v>
      </c>
    </row>
    <row r="54" spans="1:19" x14ac:dyDescent="0.25">
      <c r="A54" s="16">
        <v>114</v>
      </c>
      <c r="B54" s="4" t="s">
        <v>91</v>
      </c>
      <c r="C54" s="16">
        <v>2015</v>
      </c>
      <c r="D54" s="5">
        <v>734166534.44161308</v>
      </c>
      <c r="E54" s="6">
        <v>50793261.617918573</v>
      </c>
      <c r="F54" s="6">
        <v>15247505.05302749</v>
      </c>
      <c r="G54" s="5">
        <v>10361360.110058825</v>
      </c>
      <c r="H54" s="6">
        <v>17216399.422442853</v>
      </c>
      <c r="I54" s="6">
        <v>5549124</v>
      </c>
      <c r="J54" s="6">
        <v>69778</v>
      </c>
      <c r="K54" s="6">
        <v>180727</v>
      </c>
      <c r="L54" s="6">
        <f t="shared" si="0"/>
        <v>833.42233591803927</v>
      </c>
      <c r="O54" s="15">
        <v>1589502</v>
      </c>
      <c r="P54" s="15">
        <v>1069</v>
      </c>
      <c r="Q54" s="15">
        <v>7212813</v>
      </c>
      <c r="R54" s="15">
        <f t="shared" si="1"/>
        <v>0.77023431192895686</v>
      </c>
      <c r="S54" s="15">
        <f t="shared" si="2"/>
        <v>235.57766408196076</v>
      </c>
    </row>
    <row r="55" spans="1:19" x14ac:dyDescent="0.25">
      <c r="A55" s="16">
        <v>115</v>
      </c>
      <c r="B55" s="4" t="s">
        <v>92</v>
      </c>
      <c r="C55" s="16">
        <v>2015</v>
      </c>
      <c r="D55" s="5">
        <v>3575745230.4003792</v>
      </c>
      <c r="E55" s="6">
        <v>182156979.23974562</v>
      </c>
      <c r="F55" s="6">
        <v>187388941.14081901</v>
      </c>
      <c r="G55" s="5">
        <v>119932959.9871901</v>
      </c>
      <c r="H55" s="6">
        <v>98143119.078290716</v>
      </c>
      <c r="I55" s="6">
        <v>15735269</v>
      </c>
      <c r="J55" s="6">
        <v>390145</v>
      </c>
      <c r="K55" s="6">
        <v>885400</v>
      </c>
      <c r="L55" s="6">
        <f t="shared" si="0"/>
        <v>2508.9083729805011</v>
      </c>
      <c r="O55" s="15">
        <v>2151930</v>
      </c>
      <c r="P55" s="15">
        <v>2843</v>
      </c>
      <c r="Q55" s="15">
        <v>18312153</v>
      </c>
      <c r="R55" s="15">
        <f t="shared" si="1"/>
        <v>0.73528963231007194</v>
      </c>
      <c r="S55" s="15">
        <f t="shared" si="2"/>
        <v>334.09162701949896</v>
      </c>
    </row>
    <row r="56" spans="1:19" x14ac:dyDescent="0.25">
      <c r="A56" s="16">
        <v>117</v>
      </c>
      <c r="B56" s="4" t="s">
        <v>93</v>
      </c>
      <c r="C56" s="16">
        <v>2015</v>
      </c>
      <c r="D56" s="5">
        <v>8933358076.0621796</v>
      </c>
      <c r="E56" s="6">
        <v>228687314.92093301</v>
      </c>
      <c r="F56" s="6">
        <v>323250187.4130075</v>
      </c>
      <c r="G56" s="5">
        <v>225969269.59472853</v>
      </c>
      <c r="H56" s="6">
        <v>319570090.32808197</v>
      </c>
      <c r="I56" s="6">
        <v>13036719</v>
      </c>
      <c r="J56" s="6">
        <v>389575</v>
      </c>
      <c r="K56" s="6">
        <v>1290251</v>
      </c>
      <c r="L56" s="6">
        <f t="shared" si="0"/>
        <v>6391.8913670897664</v>
      </c>
      <c r="O56" s="15">
        <v>427313</v>
      </c>
      <c r="P56" s="15">
        <v>6595</v>
      </c>
      <c r="Q56" s="15">
        <v>13874985</v>
      </c>
      <c r="R56" s="15">
        <f t="shared" si="1"/>
        <v>0.24016715652164883</v>
      </c>
      <c r="S56" s="15">
        <f t="shared" si="2"/>
        <v>203.10863291023375</v>
      </c>
    </row>
    <row r="57" spans="1:19" x14ac:dyDescent="0.25">
      <c r="A57" s="16">
        <v>119</v>
      </c>
      <c r="B57" s="4" t="s">
        <v>94</v>
      </c>
      <c r="C57" s="16">
        <v>2015</v>
      </c>
      <c r="D57" s="5">
        <v>2732837617.7033215</v>
      </c>
      <c r="E57" s="6">
        <v>135497789.84549567</v>
      </c>
      <c r="F57" s="6">
        <v>24523332.196136922</v>
      </c>
      <c r="G57" s="5">
        <v>41812653.950374611</v>
      </c>
      <c r="H57" s="6">
        <v>49031866.601008587</v>
      </c>
      <c r="I57" s="6">
        <v>16563594</v>
      </c>
      <c r="J57" s="6">
        <v>866755</v>
      </c>
      <c r="K57" s="6">
        <v>461452</v>
      </c>
      <c r="L57" s="6">
        <f t="shared" si="0"/>
        <v>3021.2292953911056</v>
      </c>
      <c r="O57" s="15">
        <v>194833</v>
      </c>
      <c r="P57" s="15">
        <v>3055</v>
      </c>
      <c r="Q57" s="15">
        <v>17625182</v>
      </c>
      <c r="R57" s="15">
        <f t="shared" si="1"/>
        <v>0.65859478809347649</v>
      </c>
      <c r="S57" s="15">
        <f t="shared" si="2"/>
        <v>33.770704608894256</v>
      </c>
    </row>
    <row r="58" spans="1:19" x14ac:dyDescent="0.25">
      <c r="A58" s="16">
        <v>120</v>
      </c>
      <c r="B58" s="4" t="s">
        <v>95</v>
      </c>
      <c r="C58" s="16">
        <v>2015</v>
      </c>
      <c r="D58" s="5">
        <v>5233297374.4976616</v>
      </c>
      <c r="E58" s="6">
        <v>167389000.72707736</v>
      </c>
      <c r="F58" s="6">
        <v>130618935.20312011</v>
      </c>
      <c r="G58" s="5">
        <v>120013027.25379346</v>
      </c>
      <c r="H58" s="6">
        <v>60025519.134521082</v>
      </c>
      <c r="I58" s="6">
        <v>34619698</v>
      </c>
      <c r="J58" s="6">
        <v>633889</v>
      </c>
      <c r="K58" s="6">
        <v>1441799</v>
      </c>
      <c r="L58" s="6">
        <f t="shared" si="0"/>
        <v>6533.4078299816756</v>
      </c>
      <c r="O58" s="15">
        <v>4864428</v>
      </c>
      <c r="P58" s="15">
        <v>7298</v>
      </c>
      <c r="Q58" s="15">
        <v>46430760</v>
      </c>
      <c r="R58" s="15">
        <f t="shared" si="1"/>
        <v>0.72626953528270077</v>
      </c>
      <c r="S58" s="15">
        <f t="shared" si="2"/>
        <v>764.59217001832405</v>
      </c>
    </row>
    <row r="59" spans="1:19" x14ac:dyDescent="0.25">
      <c r="A59" s="16">
        <v>121</v>
      </c>
      <c r="B59" s="4" t="s">
        <v>96</v>
      </c>
      <c r="C59" s="16">
        <v>2015</v>
      </c>
      <c r="D59" s="5">
        <v>1585708914.9728279</v>
      </c>
      <c r="E59" s="6">
        <v>55558361.943988197</v>
      </c>
      <c r="F59" s="6">
        <v>22477270.425985474</v>
      </c>
      <c r="G59" s="5">
        <v>31167437.822246447</v>
      </c>
      <c r="H59" s="6">
        <v>20955369.973088037</v>
      </c>
      <c r="I59" s="6">
        <v>6647300</v>
      </c>
      <c r="J59" s="6">
        <v>511595</v>
      </c>
      <c r="K59" s="6">
        <v>255036</v>
      </c>
      <c r="L59" s="6">
        <f t="shared" si="0"/>
        <v>1323</v>
      </c>
      <c r="O59" s="15">
        <v>0</v>
      </c>
      <c r="P59" s="15">
        <v>1323</v>
      </c>
      <c r="Q59" s="15">
        <v>7165478</v>
      </c>
      <c r="R59" s="15">
        <f t="shared" si="1"/>
        <v>0.6182743315489565</v>
      </c>
      <c r="S59" s="15">
        <f t="shared" si="2"/>
        <v>0</v>
      </c>
    </row>
    <row r="60" spans="1:19" x14ac:dyDescent="0.25">
      <c r="A60" s="16">
        <v>123</v>
      </c>
      <c r="B60" s="4" t="s">
        <v>97</v>
      </c>
      <c r="C60" s="16">
        <v>2015</v>
      </c>
      <c r="D60" s="5">
        <v>62996482.438696653</v>
      </c>
      <c r="E60" s="6">
        <v>1871817.6589833645</v>
      </c>
      <c r="F60" s="6">
        <v>1037896.4741680578</v>
      </c>
      <c r="G60" s="5">
        <v>1518401.8361762941</v>
      </c>
      <c r="H60" s="6">
        <v>1514387.088580728</v>
      </c>
      <c r="I60" s="6">
        <v>166390</v>
      </c>
      <c r="J60" s="6">
        <v>15963</v>
      </c>
      <c r="K60" s="6">
        <v>13563</v>
      </c>
      <c r="L60" s="6">
        <f t="shared" si="0"/>
        <v>35.830112874444339</v>
      </c>
      <c r="O60" s="15">
        <v>5989</v>
      </c>
      <c r="P60" s="15">
        <v>37</v>
      </c>
      <c r="Q60" s="15">
        <v>189414</v>
      </c>
      <c r="R60" s="15">
        <f t="shared" si="1"/>
        <v>0.58439466864124401</v>
      </c>
      <c r="S60" s="15">
        <f t="shared" si="2"/>
        <v>1.1698871255556611</v>
      </c>
    </row>
    <row r="61" spans="1:19" x14ac:dyDescent="0.25">
      <c r="A61" s="16">
        <v>126</v>
      </c>
      <c r="B61" s="4" t="s">
        <v>98</v>
      </c>
      <c r="C61" s="16">
        <v>2015</v>
      </c>
      <c r="D61" s="5">
        <v>3531536834.7326403</v>
      </c>
      <c r="E61" s="6">
        <v>227650852.80641821</v>
      </c>
      <c r="F61" s="6">
        <v>55726157.239533238</v>
      </c>
      <c r="G61" s="5">
        <v>55510005.24333676</v>
      </c>
      <c r="H61" s="6">
        <v>15482031.248948721</v>
      </c>
      <c r="I61" s="6">
        <v>24291651</v>
      </c>
      <c r="J61" s="6">
        <v>274395</v>
      </c>
      <c r="K61" s="6">
        <v>1037217</v>
      </c>
      <c r="L61" s="6">
        <f t="shared" si="0"/>
        <v>3626.9171904871919</v>
      </c>
      <c r="O61" s="15">
        <v>2764502</v>
      </c>
      <c r="P61" s="15">
        <v>5490</v>
      </c>
      <c r="Q61" s="15">
        <v>8146238</v>
      </c>
      <c r="R61" s="15">
        <f t="shared" si="1"/>
        <v>0.16938722126573014</v>
      </c>
      <c r="S61" s="15">
        <f t="shared" si="2"/>
        <v>1863.0828095128081</v>
      </c>
    </row>
    <row r="62" spans="1:19" x14ac:dyDescent="0.25">
      <c r="A62" s="16">
        <v>127</v>
      </c>
      <c r="B62" s="4" t="s">
        <v>99</v>
      </c>
      <c r="C62" s="16">
        <v>2015</v>
      </c>
      <c r="D62" s="5">
        <v>5304278779.7375002</v>
      </c>
      <c r="E62" s="6">
        <v>284217616.23161137</v>
      </c>
      <c r="F62" s="6">
        <v>308081248.61932027</v>
      </c>
      <c r="G62" s="5">
        <v>191738449.99621236</v>
      </c>
      <c r="H62" s="6">
        <v>59403736.299169958</v>
      </c>
      <c r="I62" s="6">
        <v>43415882</v>
      </c>
      <c r="J62" s="6">
        <v>758583</v>
      </c>
      <c r="K62" s="6">
        <v>1464072</v>
      </c>
      <c r="L62" s="6">
        <f t="shared" si="0"/>
        <v>3034.1803495489803</v>
      </c>
      <c r="O62" s="15">
        <v>2269869</v>
      </c>
      <c r="P62" s="15">
        <v>3515</v>
      </c>
      <c r="Q62" s="15">
        <v>16593726</v>
      </c>
      <c r="R62" s="15">
        <f t="shared" si="1"/>
        <v>0.5389078119215106</v>
      </c>
      <c r="S62" s="15">
        <f t="shared" si="2"/>
        <v>480.81965045101981</v>
      </c>
    </row>
    <row r="63" spans="1:19" x14ac:dyDescent="0.25">
      <c r="A63" s="16">
        <v>130</v>
      </c>
      <c r="B63" s="4" t="s">
        <v>100</v>
      </c>
      <c r="C63" s="16">
        <v>2015</v>
      </c>
      <c r="D63" s="5">
        <v>4096621034.0657148</v>
      </c>
      <c r="E63" s="6">
        <v>246198566.10858744</v>
      </c>
      <c r="F63" s="6">
        <v>70105083.618533701</v>
      </c>
      <c r="G63" s="5">
        <v>75076585.744913727</v>
      </c>
      <c r="H63" s="6">
        <v>48255791.799496926</v>
      </c>
      <c r="I63" s="6">
        <v>26670394</v>
      </c>
      <c r="J63" s="6">
        <v>1119475</v>
      </c>
      <c r="K63" s="6">
        <v>820073</v>
      </c>
      <c r="L63" s="6">
        <f t="shared" si="0"/>
        <v>6060.2663936589652</v>
      </c>
      <c r="O63" s="15">
        <v>2196662</v>
      </c>
      <c r="P63" s="15">
        <v>6537</v>
      </c>
      <c r="Q63" s="15">
        <v>30120762</v>
      </c>
      <c r="R63" s="15">
        <f t="shared" si="1"/>
        <v>0.52599711651903491</v>
      </c>
      <c r="S63" s="15">
        <f t="shared" si="2"/>
        <v>476.73360634103483</v>
      </c>
    </row>
    <row r="64" spans="1:19" x14ac:dyDescent="0.25">
      <c r="A64" s="16">
        <v>131</v>
      </c>
      <c r="B64" s="4" t="s">
        <v>101</v>
      </c>
      <c r="C64" s="16">
        <v>2015</v>
      </c>
      <c r="D64" s="5">
        <v>989814198.2087847</v>
      </c>
      <c r="E64" s="6">
        <v>46026530.546615109</v>
      </c>
      <c r="F64" s="6">
        <v>57459848.565738223</v>
      </c>
      <c r="G64" s="5">
        <v>51755914.715265013</v>
      </c>
      <c r="H64" s="6">
        <v>69823712.699617177</v>
      </c>
      <c r="I64" s="6">
        <v>4028328</v>
      </c>
      <c r="J64" s="6">
        <v>23239</v>
      </c>
      <c r="K64" s="6">
        <v>227968</v>
      </c>
      <c r="L64" s="6">
        <f t="shared" si="0"/>
        <v>1282.7186610676808</v>
      </c>
      <c r="O64" s="15">
        <v>387512</v>
      </c>
      <c r="P64" s="15">
        <v>1405</v>
      </c>
      <c r="Q64" s="15">
        <v>4452473</v>
      </c>
      <c r="R64" s="15">
        <f t="shared" si="1"/>
        <v>0.36176026584767385</v>
      </c>
      <c r="S64" s="15">
        <f t="shared" si="2"/>
        <v>122.28133893231917</v>
      </c>
    </row>
    <row r="65" spans="1:19" x14ac:dyDescent="0.25">
      <c r="A65" s="16">
        <v>132</v>
      </c>
      <c r="B65" s="4" t="s">
        <v>102</v>
      </c>
      <c r="C65" s="16">
        <v>2015</v>
      </c>
      <c r="D65" s="5">
        <v>855626207.41751993</v>
      </c>
      <c r="E65" s="6">
        <v>56015539.679161027</v>
      </c>
      <c r="F65" s="6">
        <v>24363766.131582577</v>
      </c>
      <c r="G65" s="5">
        <v>15904086.426885853</v>
      </c>
      <c r="H65" s="6">
        <v>17571949.342642069</v>
      </c>
      <c r="I65" s="6">
        <v>4593604</v>
      </c>
      <c r="J65" s="6">
        <v>738444</v>
      </c>
      <c r="K65" s="6">
        <v>130822</v>
      </c>
      <c r="L65" s="6">
        <f t="shared" si="0"/>
        <v>877.96504135891541</v>
      </c>
      <c r="O65" s="15">
        <v>115860</v>
      </c>
      <c r="P65" s="15">
        <v>897</v>
      </c>
      <c r="Q65" s="15">
        <v>5459766</v>
      </c>
      <c r="R65" s="15">
        <f t="shared" si="1"/>
        <v>0.69482827079610876</v>
      </c>
      <c r="S65" s="15">
        <f t="shared" si="2"/>
        <v>19.034958641084621</v>
      </c>
    </row>
    <row r="66" spans="1:19" x14ac:dyDescent="0.25">
      <c r="A66" s="16">
        <v>134</v>
      </c>
      <c r="B66" s="4" t="s">
        <v>103</v>
      </c>
      <c r="C66" s="16">
        <v>2015</v>
      </c>
      <c r="D66" s="5">
        <v>10276703280.151302</v>
      </c>
      <c r="E66" s="6">
        <v>316152067.43234921</v>
      </c>
      <c r="F66" s="6">
        <v>235359541.51954594</v>
      </c>
      <c r="G66" s="5">
        <v>208473271.93711689</v>
      </c>
      <c r="H66" s="6">
        <v>58637281.507479101</v>
      </c>
      <c r="I66" s="6">
        <v>54641212</v>
      </c>
      <c r="J66" s="6">
        <v>4298494</v>
      </c>
      <c r="K66" s="6">
        <v>1812975</v>
      </c>
      <c r="L66" s="6">
        <f t="shared" si="0"/>
        <v>9231.5494637035208</v>
      </c>
      <c r="O66" s="15">
        <v>8889451</v>
      </c>
      <c r="P66" s="15">
        <v>10621</v>
      </c>
      <c r="Q66" s="15">
        <v>67951220</v>
      </c>
      <c r="R66" s="15">
        <f t="shared" si="1"/>
        <v>0.73034446704405287</v>
      </c>
      <c r="S66" s="15">
        <f t="shared" si="2"/>
        <v>1389.4505362964787</v>
      </c>
    </row>
    <row r="67" spans="1:19" x14ac:dyDescent="0.25">
      <c r="A67" s="16">
        <v>135</v>
      </c>
      <c r="B67" s="4" t="s">
        <v>104</v>
      </c>
      <c r="C67" s="16">
        <v>2015</v>
      </c>
      <c r="D67" s="5">
        <v>6338431987.4020309</v>
      </c>
      <c r="E67" s="6">
        <v>422261253.214396</v>
      </c>
      <c r="F67" s="6">
        <v>223004456.99523255</v>
      </c>
      <c r="G67" s="5">
        <v>231619287.90016836</v>
      </c>
      <c r="H67" s="6">
        <v>129833728.25678816</v>
      </c>
      <c r="I67" s="6">
        <v>38002064</v>
      </c>
      <c r="J67" s="6">
        <v>2268368</v>
      </c>
      <c r="K67" s="6">
        <v>1601219</v>
      </c>
      <c r="L67" s="6">
        <f t="shared" si="0"/>
        <v>8069.3447574476841</v>
      </c>
      <c r="O67" s="15">
        <v>122781</v>
      </c>
      <c r="P67" s="15">
        <v>8094</v>
      </c>
      <c r="Q67" s="15">
        <v>40307428</v>
      </c>
      <c r="R67" s="15">
        <f t="shared" si="1"/>
        <v>0.56848339093279543</v>
      </c>
      <c r="S67" s="15">
        <f t="shared" si="2"/>
        <v>24.655242552315666</v>
      </c>
    </row>
    <row r="68" spans="1:19" x14ac:dyDescent="0.25">
      <c r="A68" s="16">
        <v>136</v>
      </c>
      <c r="B68" s="4" t="s">
        <v>105</v>
      </c>
      <c r="C68" s="16">
        <v>2015</v>
      </c>
      <c r="D68" s="5">
        <v>3603024499.4296741</v>
      </c>
      <c r="E68" s="6">
        <v>22021260.883659888</v>
      </c>
      <c r="F68" s="6">
        <v>69768834.070230559</v>
      </c>
      <c r="G68" s="5">
        <v>45106469.212719679</v>
      </c>
      <c r="H68" s="6">
        <v>46142580.081548624</v>
      </c>
      <c r="I68" s="6">
        <v>13592363</v>
      </c>
      <c r="J68" s="6">
        <v>405478</v>
      </c>
      <c r="K68" s="6">
        <v>587614</v>
      </c>
      <c r="L68" s="6">
        <f t="shared" si="0"/>
        <v>2526.88034291849</v>
      </c>
      <c r="O68" s="15">
        <v>881079</v>
      </c>
      <c r="P68" s="15">
        <v>3024</v>
      </c>
      <c r="Q68" s="15">
        <v>5359641</v>
      </c>
      <c r="R68" s="15">
        <f t="shared" si="1"/>
        <v>0.20232512049720952</v>
      </c>
      <c r="S68" s="15">
        <f t="shared" si="2"/>
        <v>497.11965708150979</v>
      </c>
    </row>
    <row r="69" spans="1:19" x14ac:dyDescent="0.25">
      <c r="A69" s="16">
        <v>137</v>
      </c>
      <c r="B69" s="4" t="s">
        <v>106</v>
      </c>
      <c r="C69" s="16">
        <v>2015</v>
      </c>
      <c r="D69" s="5">
        <v>641615324.4560132</v>
      </c>
      <c r="E69" s="6">
        <v>35981072.482062809</v>
      </c>
      <c r="F69" s="6">
        <v>17379001.112706892</v>
      </c>
      <c r="G69" s="5">
        <v>12072331.063063666</v>
      </c>
      <c r="H69" s="6">
        <v>11375157.609416097</v>
      </c>
      <c r="I69" s="6">
        <v>4526159</v>
      </c>
      <c r="J69" s="6">
        <v>108690</v>
      </c>
      <c r="K69" s="6">
        <v>163171</v>
      </c>
      <c r="L69" s="6">
        <f t="shared" ref="L69:L130" si="3">P69-S69</f>
        <v>1018</v>
      </c>
      <c r="O69" s="15">
        <v>0</v>
      </c>
      <c r="P69" s="15">
        <v>1018</v>
      </c>
      <c r="Q69" s="15">
        <v>1926993</v>
      </c>
      <c r="R69" s="15">
        <f t="shared" ref="R69:R130" si="4">Q69/8760/P69</f>
        <v>0.2160868073310547</v>
      </c>
      <c r="S69" s="15">
        <f t="shared" ref="S69:S130" si="5">O69/8760/R69</f>
        <v>0</v>
      </c>
    </row>
    <row r="70" spans="1:19" x14ac:dyDescent="0.25">
      <c r="A70" s="16">
        <v>138</v>
      </c>
      <c r="B70" s="4" t="s">
        <v>107</v>
      </c>
      <c r="C70" s="16">
        <v>2015</v>
      </c>
      <c r="D70" s="5">
        <v>8277373649.8227825</v>
      </c>
      <c r="E70" s="6">
        <v>493316305.54825848</v>
      </c>
      <c r="F70" s="6">
        <v>205870079.38287699</v>
      </c>
      <c r="G70" s="5">
        <v>164690711.57894361</v>
      </c>
      <c r="H70" s="6">
        <v>145425739.48010346</v>
      </c>
      <c r="I70" s="6">
        <v>36981131</v>
      </c>
      <c r="J70" s="6">
        <v>2458161</v>
      </c>
      <c r="K70" s="6">
        <v>1418570</v>
      </c>
      <c r="L70" s="6">
        <f t="shared" si="3"/>
        <v>7651.0295674488061</v>
      </c>
      <c r="O70" s="15">
        <v>986607</v>
      </c>
      <c r="P70" s="15">
        <v>7842</v>
      </c>
      <c r="Q70" s="15">
        <v>40513979</v>
      </c>
      <c r="R70" s="15">
        <f t="shared" si="4"/>
        <v>0.58975815448719515</v>
      </c>
      <c r="S70" s="15">
        <f t="shared" si="5"/>
        <v>190.97043255119425</v>
      </c>
    </row>
    <row r="71" spans="1:19" x14ac:dyDescent="0.25">
      <c r="A71" s="16">
        <v>141</v>
      </c>
      <c r="B71" s="4" t="s">
        <v>108</v>
      </c>
      <c r="C71" s="16">
        <v>2015</v>
      </c>
      <c r="D71" s="5">
        <v>4241300359.8642139</v>
      </c>
      <c r="E71" s="6">
        <v>255047116.90768218</v>
      </c>
      <c r="F71" s="6">
        <v>75377877.508296728</v>
      </c>
      <c r="G71" s="5">
        <v>99454185.048975527</v>
      </c>
      <c r="H71" s="6">
        <v>76436471.950380817</v>
      </c>
      <c r="I71" s="6">
        <v>17696386</v>
      </c>
      <c r="J71" s="6">
        <v>1166122</v>
      </c>
      <c r="K71" s="6">
        <v>848564</v>
      </c>
      <c r="L71" s="6">
        <f t="shared" si="3"/>
        <v>3352.6179188745377</v>
      </c>
      <c r="O71" s="15">
        <v>3162844</v>
      </c>
      <c r="P71" s="15">
        <v>3914</v>
      </c>
      <c r="Q71" s="15">
        <v>22051597</v>
      </c>
      <c r="R71" s="15">
        <f t="shared" si="4"/>
        <v>0.64315421400288864</v>
      </c>
      <c r="S71" s="15">
        <f t="shared" si="5"/>
        <v>561.38208112546215</v>
      </c>
    </row>
    <row r="72" spans="1:19" x14ac:dyDescent="0.25">
      <c r="A72" s="16">
        <v>142</v>
      </c>
      <c r="B72" s="4" t="s">
        <v>109</v>
      </c>
      <c r="C72" s="16">
        <v>2015</v>
      </c>
      <c r="D72" s="5">
        <v>1842825704.505599</v>
      </c>
      <c r="E72" s="6">
        <v>97644640.163096756</v>
      </c>
      <c r="F72" s="6">
        <v>32242631.598118681</v>
      </c>
      <c r="G72" s="5">
        <v>31900775.650601942</v>
      </c>
      <c r="H72" s="6">
        <v>5292544.9738035649</v>
      </c>
      <c r="I72" s="6">
        <v>10616310</v>
      </c>
      <c r="J72" s="6">
        <v>168154</v>
      </c>
      <c r="K72" s="6">
        <v>398601</v>
      </c>
      <c r="L72" s="6">
        <f t="shared" si="3"/>
        <v>3120.0541155278352</v>
      </c>
      <c r="O72" s="15">
        <v>1206772</v>
      </c>
      <c r="P72" s="15">
        <v>3631</v>
      </c>
      <c r="Q72" s="15">
        <v>8575838</v>
      </c>
      <c r="R72" s="15">
        <f t="shared" si="4"/>
        <v>0.26961634278140167</v>
      </c>
      <c r="S72" s="15">
        <f t="shared" si="5"/>
        <v>510.94588447216466</v>
      </c>
    </row>
    <row r="73" spans="1:19" x14ac:dyDescent="0.25">
      <c r="A73" s="16">
        <v>143</v>
      </c>
      <c r="B73" s="4" t="s">
        <v>110</v>
      </c>
      <c r="C73" s="16">
        <v>2015</v>
      </c>
      <c r="D73" s="5">
        <v>6989621879.8634472</v>
      </c>
      <c r="E73" s="6">
        <v>231526272.6234383</v>
      </c>
      <c r="F73" s="6">
        <v>131940952.54607451</v>
      </c>
      <c r="G73" s="5">
        <v>126895930.10462478</v>
      </c>
      <c r="H73" s="6">
        <v>121380605.02222589</v>
      </c>
      <c r="I73" s="6">
        <v>25987432</v>
      </c>
      <c r="J73" s="6">
        <v>912910</v>
      </c>
      <c r="K73" s="6">
        <v>817447</v>
      </c>
      <c r="L73" s="6">
        <f t="shared" si="3"/>
        <v>6042</v>
      </c>
      <c r="O73" s="15">
        <v>0</v>
      </c>
      <c r="P73" s="15">
        <v>6042</v>
      </c>
      <c r="Q73" s="15">
        <v>28611813</v>
      </c>
      <c r="R73" s="15">
        <f t="shared" si="4"/>
        <v>0.54058071807847352</v>
      </c>
      <c r="S73" s="15">
        <f t="shared" si="5"/>
        <v>0</v>
      </c>
    </row>
    <row r="74" spans="1:19" x14ac:dyDescent="0.25">
      <c r="A74" s="16">
        <v>144</v>
      </c>
      <c r="B74" s="4" t="s">
        <v>111</v>
      </c>
      <c r="C74" s="16">
        <v>2015</v>
      </c>
      <c r="D74" s="5">
        <v>3984772890.1771054</v>
      </c>
      <c r="E74" s="6">
        <v>232982617.0022524</v>
      </c>
      <c r="F74" s="6">
        <v>54189093.735491887</v>
      </c>
      <c r="G74" s="5">
        <v>93355889.79903008</v>
      </c>
      <c r="H74" s="6">
        <v>43021608.794468679</v>
      </c>
      <c r="I74" s="6">
        <v>27820955</v>
      </c>
      <c r="J74" s="6">
        <v>1212627</v>
      </c>
      <c r="K74" s="6">
        <v>804330</v>
      </c>
      <c r="L74" s="6">
        <f t="shared" si="3"/>
        <v>4805.9913103342324</v>
      </c>
      <c r="O74" s="15">
        <v>5696614</v>
      </c>
      <c r="P74" s="15">
        <v>5748</v>
      </c>
      <c r="Q74" s="15">
        <v>34759910</v>
      </c>
      <c r="R74" s="15">
        <f t="shared" si="4"/>
        <v>0.69033163808416187</v>
      </c>
      <c r="S74" s="15">
        <f t="shared" si="5"/>
        <v>942.00868966576729</v>
      </c>
    </row>
    <row r="75" spans="1:19" x14ac:dyDescent="0.25">
      <c r="A75" s="16">
        <v>145</v>
      </c>
      <c r="B75" s="4" t="s">
        <v>112</v>
      </c>
      <c r="C75" s="16">
        <v>2015</v>
      </c>
      <c r="D75" s="5">
        <v>4454044460.2197456</v>
      </c>
      <c r="E75" s="6">
        <v>306827646.7033639</v>
      </c>
      <c r="F75" s="6">
        <v>161334559.61319685</v>
      </c>
      <c r="G75" s="5">
        <v>93121767.531729922</v>
      </c>
      <c r="H75" s="6">
        <v>87466439.08456704</v>
      </c>
      <c r="I75" s="6">
        <v>28699558</v>
      </c>
      <c r="J75" s="6">
        <v>1761473</v>
      </c>
      <c r="K75" s="6">
        <v>1423809</v>
      </c>
      <c r="L75" s="6">
        <f t="shared" si="3"/>
        <v>5450.1210441346675</v>
      </c>
      <c r="O75" s="15">
        <v>3696916</v>
      </c>
      <c r="P75" s="15">
        <v>6111</v>
      </c>
      <c r="Q75" s="15">
        <v>34184556</v>
      </c>
      <c r="R75" s="15">
        <f t="shared" si="4"/>
        <v>0.63857741373628962</v>
      </c>
      <c r="S75" s="15">
        <f t="shared" si="5"/>
        <v>660.87895586533284</v>
      </c>
    </row>
    <row r="76" spans="1:19" x14ac:dyDescent="0.25">
      <c r="A76" s="16">
        <v>146</v>
      </c>
      <c r="B76" s="4" t="s">
        <v>113</v>
      </c>
      <c r="C76" s="16">
        <v>2015</v>
      </c>
      <c r="D76" s="5">
        <v>2262100510.3229799</v>
      </c>
      <c r="E76" s="6">
        <v>145983421.07138744</v>
      </c>
      <c r="F76" s="6">
        <v>55827277.936553895</v>
      </c>
      <c r="G76" s="5">
        <v>66633530.357670404</v>
      </c>
      <c r="H76" s="6">
        <v>56377973.383100793</v>
      </c>
      <c r="I76" s="6">
        <v>7926556</v>
      </c>
      <c r="J76" s="6">
        <v>255592</v>
      </c>
      <c r="K76" s="6">
        <v>504071</v>
      </c>
      <c r="L76" s="6">
        <f t="shared" si="3"/>
        <v>1473.2736670191202</v>
      </c>
      <c r="O76" s="15">
        <v>514976</v>
      </c>
      <c r="P76" s="15">
        <v>1566</v>
      </c>
      <c r="Q76" s="15">
        <v>8697124</v>
      </c>
      <c r="R76" s="15">
        <f t="shared" si="4"/>
        <v>0.63398619056783123</v>
      </c>
      <c r="S76" s="15">
        <f t="shared" si="5"/>
        <v>92.726332980879661</v>
      </c>
    </row>
    <row r="77" spans="1:19" x14ac:dyDescent="0.25">
      <c r="A77" s="16">
        <v>147</v>
      </c>
      <c r="B77" s="4" t="s">
        <v>114</v>
      </c>
      <c r="C77" s="16">
        <v>2015</v>
      </c>
      <c r="D77" s="5">
        <v>1972907131.8335352</v>
      </c>
      <c r="E77" s="6">
        <v>82603958.999212429</v>
      </c>
      <c r="F77" s="6">
        <v>24659039.805854082</v>
      </c>
      <c r="G77" s="5">
        <v>22649902.431180626</v>
      </c>
      <c r="H77" s="6">
        <v>25266107.91681084</v>
      </c>
      <c r="I77" s="6">
        <v>8986070</v>
      </c>
      <c r="J77" s="6">
        <v>672518</v>
      </c>
      <c r="K77" s="6">
        <v>514899</v>
      </c>
      <c r="L77" s="6">
        <f t="shared" si="3"/>
        <v>1553.0656475810042</v>
      </c>
      <c r="O77" s="15">
        <v>2555442</v>
      </c>
      <c r="P77" s="15">
        <v>1963</v>
      </c>
      <c r="Q77" s="15">
        <v>12236917</v>
      </c>
      <c r="R77" s="15">
        <f t="shared" si="4"/>
        <v>0.71161912039395481</v>
      </c>
      <c r="S77" s="15">
        <f t="shared" si="5"/>
        <v>409.93435241899579</v>
      </c>
    </row>
    <row r="78" spans="1:19" x14ac:dyDescent="0.25">
      <c r="A78" s="16">
        <v>148</v>
      </c>
      <c r="B78" s="4" t="s">
        <v>115</v>
      </c>
      <c r="C78" s="16">
        <v>2015</v>
      </c>
      <c r="D78" s="5">
        <v>2458538634.5013032</v>
      </c>
      <c r="E78" s="6">
        <v>145335887.3919436</v>
      </c>
      <c r="F78" s="6">
        <v>57342196.895877071</v>
      </c>
      <c r="G78" s="5">
        <v>67586679.371218711</v>
      </c>
      <c r="H78" s="6">
        <v>23311099.613125298</v>
      </c>
      <c r="I78" s="6">
        <v>17905328</v>
      </c>
      <c r="J78" s="6">
        <v>629631</v>
      </c>
      <c r="K78" s="6">
        <v>544111</v>
      </c>
      <c r="L78" s="6">
        <f t="shared" si="3"/>
        <v>3948.8452208790295</v>
      </c>
      <c r="O78" s="15">
        <v>1011637</v>
      </c>
      <c r="P78" s="15">
        <v>4164</v>
      </c>
      <c r="Q78" s="15">
        <v>19578726</v>
      </c>
      <c r="R78" s="15">
        <f t="shared" si="4"/>
        <v>0.53674697011566852</v>
      </c>
      <c r="S78" s="15">
        <f t="shared" si="5"/>
        <v>215.15477912097037</v>
      </c>
    </row>
    <row r="79" spans="1:19" x14ac:dyDescent="0.25">
      <c r="A79" s="16">
        <v>149</v>
      </c>
      <c r="B79" s="4" t="s">
        <v>116</v>
      </c>
      <c r="C79" s="16">
        <v>2015</v>
      </c>
      <c r="D79" s="5">
        <v>8887746368.6712494</v>
      </c>
      <c r="E79" s="6">
        <v>361812400.8464669</v>
      </c>
      <c r="F79" s="6">
        <v>490407659.60274565</v>
      </c>
      <c r="G79" s="5">
        <v>164244095.9408049</v>
      </c>
      <c r="H79" s="6">
        <v>179550799.5792937</v>
      </c>
      <c r="I79" s="6">
        <v>41724463</v>
      </c>
      <c r="J79" s="6">
        <v>1115712</v>
      </c>
      <c r="K79" s="6">
        <v>2216274</v>
      </c>
      <c r="L79" s="6">
        <f t="shared" si="3"/>
        <v>8876.1841456385773</v>
      </c>
      <c r="O79" s="15">
        <v>1809442</v>
      </c>
      <c r="P79" s="15">
        <v>9595</v>
      </c>
      <c r="Q79" s="15">
        <v>24153051</v>
      </c>
      <c r="R79" s="15">
        <f t="shared" si="4"/>
        <v>0.28735774911305118</v>
      </c>
      <c r="S79" s="15">
        <f t="shared" si="5"/>
        <v>718.815854361422</v>
      </c>
    </row>
    <row r="80" spans="1:19" x14ac:dyDescent="0.25">
      <c r="A80" s="16">
        <v>150</v>
      </c>
      <c r="B80" s="4" t="s">
        <v>117</v>
      </c>
      <c r="C80" s="16">
        <v>2015</v>
      </c>
      <c r="D80" s="5">
        <v>4129218629.4088326</v>
      </c>
      <c r="E80" s="6">
        <v>200476886.28341809</v>
      </c>
      <c r="F80" s="6">
        <v>175187371.33936873</v>
      </c>
      <c r="G80" s="5">
        <v>88350796.640604451</v>
      </c>
      <c r="H80" s="6">
        <v>58272389.1087882</v>
      </c>
      <c r="I80" s="6">
        <v>20509764</v>
      </c>
      <c r="J80" s="6">
        <v>1455855</v>
      </c>
      <c r="K80" s="6">
        <v>1103635</v>
      </c>
      <c r="L80" s="6">
        <f t="shared" si="3"/>
        <v>3081.4080677715438</v>
      </c>
      <c r="O80" s="15">
        <v>7673384</v>
      </c>
      <c r="P80" s="15">
        <v>4155</v>
      </c>
      <c r="Q80" s="15">
        <v>29697420</v>
      </c>
      <c r="R80" s="15">
        <f t="shared" si="4"/>
        <v>0.81591250020605643</v>
      </c>
      <c r="S80" s="15">
        <f t="shared" si="5"/>
        <v>1073.5919322284562</v>
      </c>
    </row>
    <row r="81" spans="1:19" x14ac:dyDescent="0.25">
      <c r="A81" s="16">
        <v>151</v>
      </c>
      <c r="B81" s="4" t="s">
        <v>118</v>
      </c>
      <c r="C81" s="16">
        <v>2015</v>
      </c>
      <c r="D81" s="5">
        <v>1636683479.6364722</v>
      </c>
      <c r="E81" s="6">
        <v>69292850.492825732</v>
      </c>
      <c r="F81" s="6">
        <v>96938925.656375065</v>
      </c>
      <c r="G81" s="5">
        <v>57023419.48766683</v>
      </c>
      <c r="H81" s="6">
        <v>50896954.705864094</v>
      </c>
      <c r="I81" s="6">
        <v>7126829</v>
      </c>
      <c r="J81" s="6">
        <v>369552</v>
      </c>
      <c r="K81" s="6">
        <v>373848</v>
      </c>
      <c r="L81" s="6">
        <f t="shared" si="3"/>
        <v>1501.4632170871203</v>
      </c>
      <c r="O81" s="15">
        <v>192852</v>
      </c>
      <c r="P81" s="15">
        <v>1540</v>
      </c>
      <c r="Q81" s="15">
        <v>7706717</v>
      </c>
      <c r="R81" s="15">
        <f t="shared" si="4"/>
        <v>0.57127416533238451</v>
      </c>
      <c r="S81" s="15">
        <f t="shared" si="5"/>
        <v>38.536782912879765</v>
      </c>
    </row>
    <row r="82" spans="1:19" x14ac:dyDescent="0.25">
      <c r="A82" s="16">
        <v>152</v>
      </c>
      <c r="B82" s="4" t="s">
        <v>119</v>
      </c>
      <c r="C82" s="16">
        <v>2015</v>
      </c>
      <c r="D82" s="5">
        <v>291011752.94649643</v>
      </c>
      <c r="E82" s="6">
        <v>11554511.192431826</v>
      </c>
      <c r="F82" s="6">
        <v>14382231.334597386</v>
      </c>
      <c r="G82" s="5">
        <v>16443032.040213175</v>
      </c>
      <c r="H82" s="6">
        <v>19335774.66799812</v>
      </c>
      <c r="I82" s="6">
        <v>1631351</v>
      </c>
      <c r="J82" s="6">
        <v>62638</v>
      </c>
      <c r="K82" s="6">
        <v>72871</v>
      </c>
      <c r="L82" s="6">
        <f t="shared" si="3"/>
        <v>396</v>
      </c>
      <c r="O82" s="15">
        <v>0</v>
      </c>
      <c r="P82" s="15">
        <v>396</v>
      </c>
      <c r="Q82" s="15">
        <v>1695240</v>
      </c>
      <c r="R82" s="15">
        <f t="shared" si="4"/>
        <v>0.48868825238688257</v>
      </c>
      <c r="S82" s="15">
        <f t="shared" si="5"/>
        <v>0</v>
      </c>
    </row>
    <row r="83" spans="1:19" x14ac:dyDescent="0.25">
      <c r="A83" s="16">
        <v>155</v>
      </c>
      <c r="B83" s="4" t="s">
        <v>120</v>
      </c>
      <c r="C83" s="16">
        <v>2015</v>
      </c>
      <c r="D83" s="5">
        <v>5559323169.3503361</v>
      </c>
      <c r="E83" s="6">
        <v>363247108.76127231</v>
      </c>
      <c r="F83" s="6">
        <v>238574435.2696248</v>
      </c>
      <c r="G83" s="5">
        <v>132464116.56923127</v>
      </c>
      <c r="H83" s="6">
        <v>340267784.78041977</v>
      </c>
      <c r="I83" s="6">
        <v>16267013</v>
      </c>
      <c r="J83" s="6">
        <v>1544260</v>
      </c>
      <c r="K83" s="6">
        <v>1416661</v>
      </c>
      <c r="L83" s="6">
        <f t="shared" si="3"/>
        <v>2421.9490413951439</v>
      </c>
      <c r="O83" s="15">
        <v>16865020</v>
      </c>
      <c r="P83" s="15">
        <v>4711</v>
      </c>
      <c r="Q83" s="15">
        <v>34709192</v>
      </c>
      <c r="R83" s="15">
        <f t="shared" si="4"/>
        <v>0.84106060914463288</v>
      </c>
      <c r="S83" s="15">
        <f t="shared" si="5"/>
        <v>2289.0509586048561</v>
      </c>
    </row>
    <row r="84" spans="1:19" x14ac:dyDescent="0.25">
      <c r="A84" s="16">
        <v>157</v>
      </c>
      <c r="B84" s="4" t="s">
        <v>121</v>
      </c>
      <c r="C84" s="16">
        <v>2015</v>
      </c>
      <c r="D84" s="5">
        <v>1956822245.7210767</v>
      </c>
      <c r="E84" s="6">
        <v>74619928.133914754</v>
      </c>
      <c r="F84" s="6">
        <v>22927307.086574234</v>
      </c>
      <c r="G84" s="5">
        <v>23832469.507288031</v>
      </c>
      <c r="H84" s="6">
        <v>22202258.466710731</v>
      </c>
      <c r="I84" s="6">
        <v>8246176</v>
      </c>
      <c r="J84" s="6">
        <v>460845</v>
      </c>
      <c r="K84" s="6">
        <v>334293</v>
      </c>
      <c r="L84" s="6">
        <f t="shared" si="3"/>
        <v>1589.961671233795</v>
      </c>
      <c r="O84" s="15">
        <v>664875</v>
      </c>
      <c r="P84" s="15">
        <v>1711</v>
      </c>
      <c r="Q84" s="15">
        <v>9398685</v>
      </c>
      <c r="R84" s="15">
        <f t="shared" si="4"/>
        <v>0.62706560290785651</v>
      </c>
      <c r="S84" s="15">
        <f t="shared" si="5"/>
        <v>121.03832876620507</v>
      </c>
    </row>
    <row r="85" spans="1:19" x14ac:dyDescent="0.25">
      <c r="A85" s="16">
        <v>159</v>
      </c>
      <c r="B85" s="4" t="s">
        <v>122</v>
      </c>
      <c r="C85" s="16">
        <v>2015</v>
      </c>
      <c r="D85" s="5">
        <v>4126549105.9836693</v>
      </c>
      <c r="E85" s="6">
        <v>151103974.35726213</v>
      </c>
      <c r="F85" s="6">
        <v>67104300.606308214</v>
      </c>
      <c r="G85" s="5">
        <v>62298544.21292755</v>
      </c>
      <c r="H85" s="6">
        <v>66948192.027946353</v>
      </c>
      <c r="I85" s="6">
        <v>22172583</v>
      </c>
      <c r="J85" s="6">
        <v>1062512</v>
      </c>
      <c r="K85" s="6">
        <v>694838</v>
      </c>
      <c r="L85" s="6">
        <f t="shared" si="3"/>
        <v>4777.4685441254242</v>
      </c>
      <c r="O85" s="15">
        <v>942262</v>
      </c>
      <c r="P85" s="15">
        <v>4970</v>
      </c>
      <c r="Q85" s="15">
        <v>24323517</v>
      </c>
      <c r="R85" s="15">
        <f t="shared" si="4"/>
        <v>0.55868353959372674</v>
      </c>
      <c r="S85" s="15">
        <f t="shared" si="5"/>
        <v>192.53145587457604</v>
      </c>
    </row>
    <row r="86" spans="1:19" x14ac:dyDescent="0.25">
      <c r="A86" s="16">
        <v>161</v>
      </c>
      <c r="B86" s="4" t="s">
        <v>123</v>
      </c>
      <c r="C86" s="16">
        <v>2015</v>
      </c>
      <c r="D86" s="5">
        <v>20156026361.481895</v>
      </c>
      <c r="E86" s="6">
        <v>1242196606.2160461</v>
      </c>
      <c r="F86" s="6">
        <v>809739789.63260162</v>
      </c>
      <c r="G86" s="5">
        <v>484576442.22048593</v>
      </c>
      <c r="H86" s="6">
        <v>767604468.6404413</v>
      </c>
      <c r="I86" s="6">
        <v>86463471</v>
      </c>
      <c r="J86" s="6">
        <v>3360028</v>
      </c>
      <c r="K86" s="6">
        <v>5019913</v>
      </c>
      <c r="L86" s="6">
        <f t="shared" si="3"/>
        <v>21453.053958309534</v>
      </c>
      <c r="O86" s="15">
        <v>4031926</v>
      </c>
      <c r="P86" s="15">
        <v>22556</v>
      </c>
      <c r="Q86" s="15">
        <v>82455641</v>
      </c>
      <c r="R86" s="15">
        <f t="shared" si="4"/>
        <v>0.41730556864659929</v>
      </c>
      <c r="S86" s="15">
        <f t="shared" si="5"/>
        <v>1102.9460416904649</v>
      </c>
    </row>
    <row r="87" spans="1:19" x14ac:dyDescent="0.25">
      <c r="A87" s="16">
        <v>163</v>
      </c>
      <c r="B87" s="4" t="s">
        <v>124</v>
      </c>
      <c r="C87" s="16">
        <v>2015</v>
      </c>
      <c r="D87" s="5">
        <v>916047981.17204654</v>
      </c>
      <c r="E87" s="6">
        <v>25446009.57338981</v>
      </c>
      <c r="F87" s="6">
        <v>15951844.676235981</v>
      </c>
      <c r="G87" s="5">
        <v>16537267.495218279</v>
      </c>
      <c r="H87" s="6">
        <v>10108544.688487787</v>
      </c>
      <c r="I87" s="6">
        <v>5458157</v>
      </c>
      <c r="J87" s="6">
        <v>261039</v>
      </c>
      <c r="K87" s="6">
        <v>147771</v>
      </c>
      <c r="L87" s="6">
        <f t="shared" si="3"/>
        <v>1154.0057259349865</v>
      </c>
      <c r="O87" s="15">
        <v>337761</v>
      </c>
      <c r="P87" s="15">
        <v>1222</v>
      </c>
      <c r="Q87" s="15">
        <v>6070275</v>
      </c>
      <c r="R87" s="15">
        <f t="shared" si="4"/>
        <v>0.56706527587830413</v>
      </c>
      <c r="S87" s="15">
        <f t="shared" si="5"/>
        <v>67.994274065013528</v>
      </c>
    </row>
    <row r="88" spans="1:19" x14ac:dyDescent="0.25">
      <c r="A88" s="16">
        <v>164</v>
      </c>
      <c r="B88" s="4" t="s">
        <v>125</v>
      </c>
      <c r="C88" s="16">
        <v>2015</v>
      </c>
      <c r="D88" s="5">
        <v>2496500582.2509246</v>
      </c>
      <c r="E88" s="6">
        <v>126282376.79743195</v>
      </c>
      <c r="F88" s="6">
        <v>44562719.316773385</v>
      </c>
      <c r="G88" s="5">
        <v>83411579.50961931</v>
      </c>
      <c r="H88" s="6">
        <v>24354367.480470404</v>
      </c>
      <c r="I88" s="6">
        <v>17862612</v>
      </c>
      <c r="J88" s="6">
        <v>528659</v>
      </c>
      <c r="K88" s="6">
        <v>529818</v>
      </c>
      <c r="L88" s="6">
        <f t="shared" si="3"/>
        <v>3413.3008936589563</v>
      </c>
      <c r="O88" s="15">
        <v>9406788</v>
      </c>
      <c r="P88" s="15">
        <v>5149</v>
      </c>
      <c r="Q88" s="15">
        <v>27905500</v>
      </c>
      <c r="R88" s="15">
        <f t="shared" si="4"/>
        <v>0.61867534681114655</v>
      </c>
      <c r="S88" s="15">
        <f t="shared" si="5"/>
        <v>1735.6991063410437</v>
      </c>
    </row>
    <row r="89" spans="1:19" x14ac:dyDescent="0.25">
      <c r="A89" s="16">
        <v>166</v>
      </c>
      <c r="B89" s="4" t="s">
        <v>126</v>
      </c>
      <c r="C89" s="16">
        <v>2015</v>
      </c>
      <c r="D89" s="5">
        <v>2457113622.3627806</v>
      </c>
      <c r="E89" s="6">
        <v>97570571.635554373</v>
      </c>
      <c r="F89" s="6">
        <v>38197796.087287821</v>
      </c>
      <c r="G89" s="5">
        <v>45856309.119564503</v>
      </c>
      <c r="H89" s="6">
        <v>27465942.541942105</v>
      </c>
      <c r="I89" s="6">
        <v>19127404</v>
      </c>
      <c r="J89" s="6">
        <v>802249</v>
      </c>
      <c r="K89" s="6">
        <v>387437</v>
      </c>
      <c r="L89" s="6">
        <f t="shared" si="3"/>
        <v>3202.6551913702624</v>
      </c>
      <c r="O89" s="15">
        <v>9287427</v>
      </c>
      <c r="P89" s="15">
        <v>4694</v>
      </c>
      <c r="Q89" s="15">
        <v>29232128</v>
      </c>
      <c r="R89" s="15">
        <f t="shared" si="4"/>
        <v>0.7109077360975733</v>
      </c>
      <c r="S89" s="15">
        <f t="shared" si="5"/>
        <v>1491.3448086297378</v>
      </c>
    </row>
    <row r="90" spans="1:19" x14ac:dyDescent="0.25">
      <c r="A90" s="16">
        <v>167</v>
      </c>
      <c r="B90" s="4" t="s">
        <v>127</v>
      </c>
      <c r="C90" s="16">
        <v>2015</v>
      </c>
      <c r="D90" s="5">
        <v>46476177.858279653</v>
      </c>
      <c r="E90" s="6">
        <v>4725511.7463147743</v>
      </c>
      <c r="F90" s="6">
        <v>1930144.6599287884</v>
      </c>
      <c r="G90" s="5">
        <v>1675616.0103156753</v>
      </c>
      <c r="H90" s="6">
        <v>3135771.2337116227</v>
      </c>
      <c r="I90" s="6">
        <v>788342</v>
      </c>
      <c r="J90" s="6">
        <v>13612</v>
      </c>
      <c r="K90" s="6">
        <v>14704</v>
      </c>
      <c r="L90" s="6">
        <f t="shared" si="3"/>
        <v>123</v>
      </c>
      <c r="O90" s="15">
        <v>0</v>
      </c>
      <c r="P90" s="15">
        <v>123</v>
      </c>
      <c r="Q90" s="15">
        <v>801954</v>
      </c>
      <c r="R90" s="15">
        <f t="shared" si="4"/>
        <v>0.74428666889408612</v>
      </c>
      <c r="S90" s="15">
        <f t="shared" si="5"/>
        <v>0</v>
      </c>
    </row>
    <row r="91" spans="1:19" x14ac:dyDescent="0.25">
      <c r="A91" s="16">
        <v>170</v>
      </c>
      <c r="B91" s="4" t="s">
        <v>128</v>
      </c>
      <c r="C91" s="16">
        <v>2015</v>
      </c>
      <c r="D91" s="5">
        <v>2339410851.9153671</v>
      </c>
      <c r="E91" s="6">
        <v>114711773.55255744</v>
      </c>
      <c r="F91" s="6">
        <v>78241962.766344756</v>
      </c>
      <c r="G91" s="5">
        <v>49199523.166897349</v>
      </c>
      <c r="H91" s="6">
        <v>54242666.352010667</v>
      </c>
      <c r="I91" s="6">
        <v>19006474</v>
      </c>
      <c r="J91" s="6">
        <v>1099589</v>
      </c>
      <c r="K91" s="6">
        <v>718712</v>
      </c>
      <c r="L91" s="6">
        <f t="shared" si="3"/>
        <v>3758.4865224521795</v>
      </c>
      <c r="O91" s="15">
        <v>115288</v>
      </c>
      <c r="P91" s="15">
        <v>3780</v>
      </c>
      <c r="Q91" s="15">
        <v>20256541</v>
      </c>
      <c r="R91" s="15">
        <f t="shared" si="4"/>
        <v>0.61174352516247488</v>
      </c>
      <c r="S91" s="15">
        <f t="shared" si="5"/>
        <v>21.513477547820234</v>
      </c>
    </row>
    <row r="92" spans="1:19" x14ac:dyDescent="0.25">
      <c r="A92" s="16">
        <v>175</v>
      </c>
      <c r="B92" s="4" t="s">
        <v>129</v>
      </c>
      <c r="C92" s="16">
        <v>2015</v>
      </c>
      <c r="D92" s="5">
        <v>1288489775.9853773</v>
      </c>
      <c r="E92" s="6">
        <v>72470594.965873823</v>
      </c>
      <c r="F92" s="6">
        <v>23663394.313547153</v>
      </c>
      <c r="G92" s="5">
        <v>18683432.346960846</v>
      </c>
      <c r="H92" s="6">
        <v>4789287.080924347</v>
      </c>
      <c r="I92" s="6">
        <v>10454511</v>
      </c>
      <c r="J92" s="6">
        <v>231548</v>
      </c>
      <c r="K92" s="6">
        <v>308152</v>
      </c>
      <c r="L92" s="6">
        <f t="shared" si="3"/>
        <v>1461.4385938348239</v>
      </c>
      <c r="O92" s="15">
        <v>1324871</v>
      </c>
      <c r="P92" s="15">
        <v>2149</v>
      </c>
      <c r="Q92" s="15">
        <v>4140936</v>
      </c>
      <c r="R92" s="15">
        <f t="shared" si="4"/>
        <v>0.21996723547747599</v>
      </c>
      <c r="S92" s="15">
        <f t="shared" si="5"/>
        <v>687.56140616517609</v>
      </c>
    </row>
    <row r="93" spans="1:19" x14ac:dyDescent="0.25">
      <c r="A93" s="16">
        <v>176</v>
      </c>
      <c r="B93" s="4" t="s">
        <v>130</v>
      </c>
      <c r="C93" s="16">
        <v>2015</v>
      </c>
      <c r="D93" s="5">
        <v>2026184517.6649852</v>
      </c>
      <c r="E93" s="6">
        <v>78525486.092805833</v>
      </c>
      <c r="F93" s="6">
        <v>37600403.423028603</v>
      </c>
      <c r="G93" s="5">
        <v>19507966.635312654</v>
      </c>
      <c r="H93" s="6">
        <v>23355521.715673227</v>
      </c>
      <c r="I93" s="6">
        <v>9053069</v>
      </c>
      <c r="J93" s="6">
        <v>809142</v>
      </c>
      <c r="K93" s="6">
        <v>417174</v>
      </c>
      <c r="L93" s="6">
        <f t="shared" si="3"/>
        <v>1447.8179131890711</v>
      </c>
      <c r="O93" s="15">
        <v>5226327</v>
      </c>
      <c r="P93" s="15">
        <v>2214</v>
      </c>
      <c r="Q93" s="15">
        <v>15102269</v>
      </c>
      <c r="R93" s="15">
        <f t="shared" si="4"/>
        <v>0.77868261540301853</v>
      </c>
      <c r="S93" s="15">
        <f t="shared" si="5"/>
        <v>766.18208681092881</v>
      </c>
    </row>
    <row r="94" spans="1:19" x14ac:dyDescent="0.25">
      <c r="A94" s="16">
        <v>177</v>
      </c>
      <c r="B94" s="4" t="s">
        <v>131</v>
      </c>
      <c r="C94" s="16">
        <v>2015</v>
      </c>
      <c r="D94" s="5">
        <v>6821216275.039217</v>
      </c>
      <c r="E94" s="6">
        <v>161217716.89282861</v>
      </c>
      <c r="F94" s="6">
        <v>161525315.74448892</v>
      </c>
      <c r="G94" s="5">
        <v>143364152.7930631</v>
      </c>
      <c r="H94" s="6">
        <v>111295949.04430194</v>
      </c>
      <c r="I94" s="6">
        <v>35875728</v>
      </c>
      <c r="J94" s="6">
        <v>1634326</v>
      </c>
      <c r="K94" s="6">
        <v>1203552</v>
      </c>
      <c r="L94" s="6">
        <f t="shared" si="3"/>
        <v>6401.501952231326</v>
      </c>
      <c r="O94" s="15">
        <v>7380118</v>
      </c>
      <c r="P94" s="15">
        <v>7661</v>
      </c>
      <c r="Q94" s="15">
        <v>44890172</v>
      </c>
      <c r="R94" s="15">
        <f t="shared" si="4"/>
        <v>0.66890077776367163</v>
      </c>
      <c r="S94" s="15">
        <f t="shared" si="5"/>
        <v>1259.4980477686743</v>
      </c>
    </row>
    <row r="95" spans="1:19" x14ac:dyDescent="0.25">
      <c r="A95" s="16">
        <v>178</v>
      </c>
      <c r="B95" s="4" t="s">
        <v>132</v>
      </c>
      <c r="C95" s="16">
        <v>2015</v>
      </c>
      <c r="D95" s="5">
        <v>520451982.71912295</v>
      </c>
      <c r="E95" s="6">
        <v>23089199.404394608</v>
      </c>
      <c r="F95" s="6">
        <v>9003741.8467671424</v>
      </c>
      <c r="G95" s="5">
        <v>12190009.483170273</v>
      </c>
      <c r="H95" s="6">
        <v>5504164.6558531057</v>
      </c>
      <c r="I95" s="6">
        <v>4033290</v>
      </c>
      <c r="J95" s="6">
        <v>133217</v>
      </c>
      <c r="K95" s="6">
        <v>138606</v>
      </c>
      <c r="L95" s="6">
        <f t="shared" si="3"/>
        <v>628.35075527478318</v>
      </c>
      <c r="O95" s="15">
        <v>1244496</v>
      </c>
      <c r="P95" s="15">
        <v>816</v>
      </c>
      <c r="Q95" s="15">
        <v>5411739</v>
      </c>
      <c r="R95" s="15">
        <f t="shared" si="4"/>
        <v>0.75708140276658609</v>
      </c>
      <c r="S95" s="15">
        <f t="shared" si="5"/>
        <v>187.64924472521682</v>
      </c>
    </row>
    <row r="96" spans="1:19" x14ac:dyDescent="0.25">
      <c r="A96" s="16">
        <v>179</v>
      </c>
      <c r="B96" s="4" t="s">
        <v>133</v>
      </c>
      <c r="C96" s="16">
        <v>2015</v>
      </c>
      <c r="D96" s="5">
        <v>1375182479.8140986</v>
      </c>
      <c r="E96" s="6">
        <v>86068642.979076236</v>
      </c>
      <c r="F96" s="6">
        <v>98108344.082656428</v>
      </c>
      <c r="G96" s="5">
        <v>99641618.684386194</v>
      </c>
      <c r="H96" s="6">
        <v>39134090.613813445</v>
      </c>
      <c r="I96" s="6">
        <v>5450238</v>
      </c>
      <c r="J96" s="6">
        <v>213470</v>
      </c>
      <c r="K96" s="6">
        <v>332221</v>
      </c>
      <c r="L96" s="6">
        <f t="shared" si="3"/>
        <v>1241</v>
      </c>
      <c r="O96" s="15">
        <v>0</v>
      </c>
      <c r="P96" s="15">
        <v>1241</v>
      </c>
      <c r="Q96" s="15">
        <v>5683919</v>
      </c>
      <c r="R96" s="15">
        <f t="shared" si="4"/>
        <v>0.52284383635233045</v>
      </c>
      <c r="S96" s="15">
        <f t="shared" si="5"/>
        <v>0</v>
      </c>
    </row>
    <row r="97" spans="1:19" x14ac:dyDescent="0.25">
      <c r="A97" s="16">
        <v>181</v>
      </c>
      <c r="B97" s="4" t="s">
        <v>134</v>
      </c>
      <c r="C97" s="16">
        <v>2015</v>
      </c>
      <c r="D97" s="5">
        <v>226400748.54526037</v>
      </c>
      <c r="E97" s="6">
        <v>7599374.7182594528</v>
      </c>
      <c r="F97" s="6">
        <v>6847780.2363770828</v>
      </c>
      <c r="G97" s="5">
        <v>13178236.872309843</v>
      </c>
      <c r="H97" s="6">
        <v>8746921.3220017813</v>
      </c>
      <c r="I97" s="6">
        <v>782686</v>
      </c>
      <c r="J97" s="6">
        <v>35225</v>
      </c>
      <c r="K97" s="6">
        <v>51942</v>
      </c>
      <c r="L97" s="6">
        <f t="shared" si="3"/>
        <v>94.893587200936182</v>
      </c>
      <c r="O97" s="15">
        <v>61441</v>
      </c>
      <c r="P97" s="15">
        <v>102</v>
      </c>
      <c r="Q97" s="15">
        <v>881877</v>
      </c>
      <c r="R97" s="15">
        <f t="shared" si="4"/>
        <v>0.98696951383293041</v>
      </c>
      <c r="S97" s="15">
        <f t="shared" si="5"/>
        <v>7.1064127990638148</v>
      </c>
    </row>
    <row r="98" spans="1:19" x14ac:dyDescent="0.25">
      <c r="A98" s="16">
        <v>182</v>
      </c>
      <c r="B98" s="4" t="s">
        <v>135</v>
      </c>
      <c r="C98" s="16">
        <v>2015</v>
      </c>
      <c r="D98" s="5">
        <v>1621086633.1869459</v>
      </c>
      <c r="E98" s="6">
        <v>73748437.163019478</v>
      </c>
      <c r="F98" s="6">
        <v>52941933.998174496</v>
      </c>
      <c r="G98" s="5">
        <v>29535579.929839097</v>
      </c>
      <c r="H98" s="6">
        <v>38894623.760155305</v>
      </c>
      <c r="I98" s="6">
        <v>7970618</v>
      </c>
      <c r="J98" s="6">
        <v>391276</v>
      </c>
      <c r="K98" s="6">
        <v>318158</v>
      </c>
      <c r="L98" s="6">
        <f t="shared" si="3"/>
        <v>1754.114962816474</v>
      </c>
      <c r="O98" s="15">
        <v>414956</v>
      </c>
      <c r="P98" s="15">
        <v>1841</v>
      </c>
      <c r="Q98" s="15">
        <v>8792469</v>
      </c>
      <c r="R98" s="15">
        <f t="shared" si="4"/>
        <v>0.54519636439397878</v>
      </c>
      <c r="S98" s="15">
        <f t="shared" si="5"/>
        <v>86.885037183526052</v>
      </c>
    </row>
    <row r="99" spans="1:19" x14ac:dyDescent="0.25">
      <c r="A99" s="16">
        <v>187</v>
      </c>
      <c r="B99" s="4" t="s">
        <v>136</v>
      </c>
      <c r="C99" s="16">
        <v>2015</v>
      </c>
      <c r="D99" s="5">
        <v>1948004785.4022617</v>
      </c>
      <c r="E99" s="6">
        <v>71861037.727639243</v>
      </c>
      <c r="F99" s="6">
        <v>44551833.922565818</v>
      </c>
      <c r="G99" s="5">
        <v>35174666.022744104</v>
      </c>
      <c r="H99" s="6">
        <v>35959043.272374332</v>
      </c>
      <c r="I99" s="6">
        <v>8615654</v>
      </c>
      <c r="J99" s="6">
        <v>543090</v>
      </c>
      <c r="K99" s="6">
        <v>373614</v>
      </c>
      <c r="L99" s="6">
        <f t="shared" si="3"/>
        <v>1201.9704229419904</v>
      </c>
      <c r="O99" s="15">
        <v>3326381</v>
      </c>
      <c r="P99" s="15">
        <v>1638</v>
      </c>
      <c r="Q99" s="15">
        <v>12495969</v>
      </c>
      <c r="R99" s="15">
        <f t="shared" si="4"/>
        <v>0.8708672035726831</v>
      </c>
      <c r="S99" s="15">
        <f t="shared" si="5"/>
        <v>436.02957705800964</v>
      </c>
    </row>
    <row r="100" spans="1:19" x14ac:dyDescent="0.25">
      <c r="A100" s="16">
        <v>188</v>
      </c>
      <c r="B100" s="4" t="s">
        <v>137</v>
      </c>
      <c r="C100" s="16">
        <v>2015</v>
      </c>
      <c r="D100" s="5">
        <v>2750676372.5203753</v>
      </c>
      <c r="E100" s="6">
        <v>43542770.753455818</v>
      </c>
      <c r="F100" s="6">
        <v>60821196.967961095</v>
      </c>
      <c r="G100" s="5">
        <v>53337262.441901594</v>
      </c>
      <c r="H100" s="6">
        <v>35157856.632997014</v>
      </c>
      <c r="I100" s="6">
        <v>20049145</v>
      </c>
      <c r="J100" s="6">
        <v>450963</v>
      </c>
      <c r="K100" s="6">
        <v>721796</v>
      </c>
      <c r="L100" s="6">
        <f t="shared" si="3"/>
        <v>4004.4225310193269</v>
      </c>
      <c r="O100" s="15">
        <v>33868</v>
      </c>
      <c r="P100" s="15">
        <v>4021</v>
      </c>
      <c r="Q100" s="15">
        <v>8214959</v>
      </c>
      <c r="R100" s="15">
        <f t="shared" si="4"/>
        <v>0.23322076790911642</v>
      </c>
      <c r="S100" s="15">
        <f t="shared" si="5"/>
        <v>16.57746898067294</v>
      </c>
    </row>
    <row r="101" spans="1:19" x14ac:dyDescent="0.25">
      <c r="A101" s="16">
        <v>190</v>
      </c>
      <c r="B101" s="4" t="s">
        <v>138</v>
      </c>
      <c r="C101" s="16">
        <v>2015</v>
      </c>
      <c r="D101" s="5">
        <v>1154136525.4076979</v>
      </c>
      <c r="E101" s="6">
        <v>39371044.106998436</v>
      </c>
      <c r="F101" s="6">
        <v>64043350.056622252</v>
      </c>
      <c r="G101" s="5">
        <v>26364014.597567581</v>
      </c>
      <c r="H101" s="6">
        <v>40623415.315002747</v>
      </c>
      <c r="I101" s="6">
        <v>3563191</v>
      </c>
      <c r="J101" s="6">
        <v>60893</v>
      </c>
      <c r="K101" s="6">
        <v>208606</v>
      </c>
      <c r="L101" s="6">
        <f t="shared" si="3"/>
        <v>698.64931541411829</v>
      </c>
      <c r="O101" s="15">
        <v>38130</v>
      </c>
      <c r="P101" s="15">
        <v>706</v>
      </c>
      <c r="Q101" s="15">
        <v>3662214</v>
      </c>
      <c r="R101" s="15">
        <f t="shared" si="4"/>
        <v>0.59215433272536777</v>
      </c>
      <c r="S101" s="15">
        <f t="shared" si="5"/>
        <v>7.3506845858816536</v>
      </c>
    </row>
    <row r="102" spans="1:19" x14ac:dyDescent="0.25">
      <c r="A102" s="16">
        <v>192</v>
      </c>
      <c r="B102" s="4" t="s">
        <v>139</v>
      </c>
      <c r="C102" s="16">
        <v>2015</v>
      </c>
      <c r="D102" s="5">
        <v>161641445.38131395</v>
      </c>
      <c r="E102" s="6">
        <v>5440034.1359682567</v>
      </c>
      <c r="F102" s="6">
        <v>3608166.9464976704</v>
      </c>
      <c r="G102" s="5">
        <v>6590315.7708601309</v>
      </c>
      <c r="H102" s="6">
        <v>1589581.2611439347</v>
      </c>
      <c r="I102" s="6">
        <v>3630655</v>
      </c>
      <c r="J102" s="6">
        <v>109800</v>
      </c>
      <c r="K102" s="6">
        <v>41403</v>
      </c>
      <c r="L102" s="6">
        <f t="shared" si="3"/>
        <v>434.63491994587343</v>
      </c>
      <c r="O102" s="15">
        <v>820709</v>
      </c>
      <c r="P102" s="15">
        <v>530</v>
      </c>
      <c r="Q102" s="15">
        <v>4561164</v>
      </c>
      <c r="R102" s="15">
        <f t="shared" si="4"/>
        <v>0.98241664512794002</v>
      </c>
      <c r="S102" s="15">
        <f t="shared" si="5"/>
        <v>95.365080054126537</v>
      </c>
    </row>
    <row r="103" spans="1:19" x14ac:dyDescent="0.25">
      <c r="A103" s="16">
        <v>193</v>
      </c>
      <c r="B103" s="4" t="s">
        <v>140</v>
      </c>
      <c r="C103" s="16">
        <v>2015</v>
      </c>
      <c r="D103" s="5">
        <v>4689648105.0609274</v>
      </c>
      <c r="E103" s="6">
        <v>231389285.75677159</v>
      </c>
      <c r="F103" s="6">
        <v>127409706.64871775</v>
      </c>
      <c r="G103" s="5">
        <v>78527353.846233413</v>
      </c>
      <c r="H103" s="6">
        <v>26332449.236891273</v>
      </c>
      <c r="I103" s="6">
        <v>25819668</v>
      </c>
      <c r="J103" s="6">
        <v>866914</v>
      </c>
      <c r="K103" s="6">
        <v>1136461</v>
      </c>
      <c r="L103" s="6">
        <f t="shared" si="3"/>
        <v>3868.1674254439795</v>
      </c>
      <c r="O103" s="15">
        <v>9999032</v>
      </c>
      <c r="P103" s="15">
        <v>5314</v>
      </c>
      <c r="Q103" s="15">
        <v>36750352</v>
      </c>
      <c r="R103" s="15">
        <f t="shared" si="4"/>
        <v>0.78947039181416201</v>
      </c>
      <c r="S103" s="15">
        <f t="shared" si="5"/>
        <v>1445.8325745560203</v>
      </c>
    </row>
    <row r="104" spans="1:19" x14ac:dyDescent="0.25">
      <c r="A104" s="16">
        <v>194</v>
      </c>
      <c r="B104" s="4" t="s">
        <v>141</v>
      </c>
      <c r="C104" s="16">
        <v>2015</v>
      </c>
      <c r="D104" s="5">
        <v>2422955950.0535817</v>
      </c>
      <c r="E104" s="6">
        <v>129170817.93292497</v>
      </c>
      <c r="F104" s="6">
        <v>19498847.745957013</v>
      </c>
      <c r="G104" s="5">
        <v>30627039.342569422</v>
      </c>
      <c r="H104" s="6">
        <v>15130091.590634733</v>
      </c>
      <c r="I104" s="6">
        <v>10613003</v>
      </c>
      <c r="J104" s="6">
        <v>269201</v>
      </c>
      <c r="K104" s="6">
        <v>465823</v>
      </c>
      <c r="L104" s="6">
        <f t="shared" si="3"/>
        <v>1804.0313125570087</v>
      </c>
      <c r="O104" s="15">
        <v>4586010</v>
      </c>
      <c r="P104" s="15">
        <v>2564</v>
      </c>
      <c r="Q104" s="15">
        <v>15472387</v>
      </c>
      <c r="R104" s="15">
        <f t="shared" si="4"/>
        <v>0.68886670192835109</v>
      </c>
      <c r="S104" s="15">
        <f t="shared" si="5"/>
        <v>759.96868744299115</v>
      </c>
    </row>
    <row r="105" spans="1:19" x14ac:dyDescent="0.25">
      <c r="A105" s="16">
        <v>195</v>
      </c>
      <c r="B105" s="4" t="s">
        <v>142</v>
      </c>
      <c r="C105" s="16">
        <v>2015</v>
      </c>
      <c r="D105" s="5">
        <v>1583273890.0931613</v>
      </c>
      <c r="E105" s="6">
        <v>131907686.35102618</v>
      </c>
      <c r="F105" s="6">
        <v>44921223.884724073</v>
      </c>
      <c r="G105" s="5">
        <v>51154496.018424958</v>
      </c>
      <c r="H105" s="6">
        <v>24262905.240371451</v>
      </c>
      <c r="I105" s="6">
        <v>10853584</v>
      </c>
      <c r="J105" s="6">
        <v>376652</v>
      </c>
      <c r="K105" s="6">
        <v>447868</v>
      </c>
      <c r="L105" s="6">
        <f t="shared" si="3"/>
        <v>1565.2146406922448</v>
      </c>
      <c r="O105" s="15">
        <v>3985493</v>
      </c>
      <c r="P105" s="15">
        <v>2117</v>
      </c>
      <c r="Q105" s="15">
        <v>15290889</v>
      </c>
      <c r="R105" s="15">
        <f t="shared" si="4"/>
        <v>0.82453248652461153</v>
      </c>
      <c r="S105" s="15">
        <f t="shared" si="5"/>
        <v>551.78535930775513</v>
      </c>
    </row>
    <row r="106" spans="1:19" x14ac:dyDescent="0.25">
      <c r="A106" s="16">
        <v>202</v>
      </c>
      <c r="B106" s="4" t="s">
        <v>143</v>
      </c>
      <c r="C106" s="16">
        <v>2015</v>
      </c>
      <c r="D106" s="5">
        <v>360307995.74655741</v>
      </c>
      <c r="E106" s="6">
        <v>18757500.581416868</v>
      </c>
      <c r="F106" s="6">
        <v>6658855.7174651502</v>
      </c>
      <c r="G106" s="5">
        <v>14045893.73902932</v>
      </c>
      <c r="H106" s="6">
        <v>10579167.975665655</v>
      </c>
      <c r="I106" s="6">
        <v>1133427</v>
      </c>
      <c r="J106" s="6">
        <v>76027</v>
      </c>
      <c r="K106" s="6">
        <v>80016</v>
      </c>
      <c r="L106" s="6">
        <f t="shared" si="3"/>
        <v>258.68422616082665</v>
      </c>
      <c r="O106" s="15">
        <v>442524</v>
      </c>
      <c r="P106" s="15">
        <v>353</v>
      </c>
      <c r="Q106" s="15">
        <v>1656255</v>
      </c>
      <c r="R106" s="15">
        <f t="shared" si="4"/>
        <v>0.53560964725057236</v>
      </c>
      <c r="S106" s="15">
        <f t="shared" si="5"/>
        <v>94.315773839173332</v>
      </c>
    </row>
    <row r="107" spans="1:19" x14ac:dyDescent="0.25">
      <c r="A107" s="16">
        <v>210</v>
      </c>
      <c r="B107" s="4" t="s">
        <v>144</v>
      </c>
      <c r="C107" s="16">
        <v>2015</v>
      </c>
      <c r="D107" s="5">
        <v>3624576637.3565049</v>
      </c>
      <c r="E107" s="6">
        <v>111474131.33258316</v>
      </c>
      <c r="F107" s="6">
        <v>118479444.05216059</v>
      </c>
      <c r="G107" s="5">
        <v>84176628.451627105</v>
      </c>
      <c r="H107" s="6">
        <v>27085818.40024044</v>
      </c>
      <c r="I107" s="6">
        <v>23091805</v>
      </c>
      <c r="J107" s="6">
        <v>597468</v>
      </c>
      <c r="K107" s="6">
        <v>752776</v>
      </c>
      <c r="L107" s="6">
        <f t="shared" si="3"/>
        <v>3376.914337000484</v>
      </c>
      <c r="O107" s="15">
        <v>8740852</v>
      </c>
      <c r="P107" s="15">
        <v>4624</v>
      </c>
      <c r="Q107" s="15">
        <v>32409722</v>
      </c>
      <c r="R107" s="15">
        <f t="shared" si="4"/>
        <v>0.80011677213189869</v>
      </c>
      <c r="S107" s="15">
        <f t="shared" si="5"/>
        <v>1247.085662999516</v>
      </c>
    </row>
    <row r="108" spans="1:19" x14ac:dyDescent="0.25">
      <c r="A108" s="16">
        <v>269</v>
      </c>
      <c r="B108" s="4" t="s">
        <v>145</v>
      </c>
      <c r="C108" s="16">
        <v>2015</v>
      </c>
      <c r="D108" s="5">
        <v>119523974.91161361</v>
      </c>
      <c r="E108" s="6">
        <v>13182871.350318234</v>
      </c>
      <c r="F108" s="6">
        <v>994480.85940678767</v>
      </c>
      <c r="G108" s="5">
        <v>2065930.6781869621</v>
      </c>
      <c r="H108" s="6">
        <v>7502814.1640320597</v>
      </c>
      <c r="I108" s="6">
        <v>133665</v>
      </c>
      <c r="J108" s="6">
        <v>18290</v>
      </c>
      <c r="K108" s="6">
        <v>23755</v>
      </c>
      <c r="L108" s="6">
        <f t="shared" si="3"/>
        <v>41</v>
      </c>
      <c r="O108" s="15">
        <v>0</v>
      </c>
      <c r="P108" s="15">
        <v>41</v>
      </c>
      <c r="Q108" s="15">
        <v>151955</v>
      </c>
      <c r="R108" s="15">
        <f t="shared" si="4"/>
        <v>0.42308441920035639</v>
      </c>
      <c r="S108" s="15">
        <f t="shared" si="5"/>
        <v>0</v>
      </c>
    </row>
    <row r="109" spans="1:19" x14ac:dyDescent="0.25">
      <c r="A109" s="16">
        <v>281</v>
      </c>
      <c r="B109" s="4" t="s">
        <v>146</v>
      </c>
      <c r="C109" s="16">
        <v>2015</v>
      </c>
      <c r="D109" s="5">
        <v>3128743843.3198013</v>
      </c>
      <c r="E109" s="6">
        <v>142155258.7530944</v>
      </c>
      <c r="F109" s="6">
        <v>68038130.729498088</v>
      </c>
      <c r="G109" s="5">
        <v>35777345.455464624</v>
      </c>
      <c r="H109" s="6">
        <v>21381693.189712703</v>
      </c>
      <c r="I109" s="6">
        <v>14891758</v>
      </c>
      <c r="J109" s="6">
        <v>366395</v>
      </c>
      <c r="K109" s="6">
        <v>513234</v>
      </c>
      <c r="L109" s="6">
        <f t="shared" si="3"/>
        <v>2686.6253358966455</v>
      </c>
      <c r="O109" s="15">
        <v>1811414</v>
      </c>
      <c r="P109" s="15">
        <v>3005</v>
      </c>
      <c r="Q109" s="15">
        <v>17097149</v>
      </c>
      <c r="R109" s="15">
        <f t="shared" si="4"/>
        <v>0.64949395603978155</v>
      </c>
      <c r="S109" s="15">
        <f t="shared" si="5"/>
        <v>318.37466410335429</v>
      </c>
    </row>
    <row r="110" spans="1:19" x14ac:dyDescent="0.25">
      <c r="A110" s="16">
        <v>288</v>
      </c>
      <c r="B110" s="4" t="s">
        <v>147</v>
      </c>
      <c r="C110" s="16">
        <v>2015</v>
      </c>
      <c r="D110" s="5">
        <v>695383950.9739753</v>
      </c>
      <c r="E110" s="6">
        <v>18155691.326363474</v>
      </c>
      <c r="F110" s="6">
        <v>8960139.3538543433</v>
      </c>
      <c r="G110" s="5">
        <v>4681633.3325374462</v>
      </c>
      <c r="H110" s="6">
        <v>3522921.9528122982</v>
      </c>
      <c r="I110" s="6">
        <v>1628036</v>
      </c>
      <c r="J110" s="6">
        <v>103138</v>
      </c>
      <c r="K110" s="6">
        <v>94218</v>
      </c>
      <c r="L110" s="6">
        <f t="shared" si="3"/>
        <v>380.99580995625712</v>
      </c>
      <c r="O110" s="15">
        <v>118253</v>
      </c>
      <c r="P110" s="15">
        <v>407</v>
      </c>
      <c r="Q110" s="15">
        <v>1850816</v>
      </c>
      <c r="R110" s="15">
        <f t="shared" si="4"/>
        <v>0.51911637665062327</v>
      </c>
      <c r="S110" s="15">
        <f t="shared" si="5"/>
        <v>26.004190043742863</v>
      </c>
    </row>
    <row r="111" spans="1:19" x14ac:dyDescent="0.25">
      <c r="A111" s="16">
        <v>290</v>
      </c>
      <c r="B111" s="4" t="s">
        <v>148</v>
      </c>
      <c r="C111" s="16">
        <v>2015</v>
      </c>
      <c r="D111" s="5">
        <v>295024270.36770523</v>
      </c>
      <c r="E111" s="6">
        <v>18108303.786274496</v>
      </c>
      <c r="F111" s="6">
        <v>6987979.1165867876</v>
      </c>
      <c r="G111" s="5">
        <v>8460033.0309458096</v>
      </c>
      <c r="H111" s="6">
        <v>3467437.4517238387</v>
      </c>
      <c r="I111" s="6">
        <v>1210564</v>
      </c>
      <c r="J111" s="6">
        <v>42780</v>
      </c>
      <c r="K111" s="6">
        <v>77844</v>
      </c>
      <c r="L111" s="6">
        <f t="shared" si="3"/>
        <v>260.71613085698124</v>
      </c>
      <c r="O111" s="15">
        <v>19315</v>
      </c>
      <c r="P111" s="15">
        <v>268</v>
      </c>
      <c r="Q111" s="15">
        <v>710669</v>
      </c>
      <c r="R111" s="15">
        <f t="shared" si="4"/>
        <v>0.30271118721461188</v>
      </c>
      <c r="S111" s="15">
        <f t="shared" si="5"/>
        <v>7.2838691430187605</v>
      </c>
    </row>
    <row r="112" spans="1:19" x14ac:dyDescent="0.25">
      <c r="A112" s="16">
        <v>309</v>
      </c>
      <c r="B112" s="4" t="s">
        <v>149</v>
      </c>
      <c r="C112" s="16">
        <v>2015</v>
      </c>
      <c r="D112" s="5">
        <v>5528907188.5210896</v>
      </c>
      <c r="E112" s="6">
        <v>283368103.04502779</v>
      </c>
      <c r="F112" s="6">
        <v>242771123.84680194</v>
      </c>
      <c r="G112" s="5">
        <v>116031256.27187227</v>
      </c>
      <c r="H112" s="6">
        <v>78733263.368311718</v>
      </c>
      <c r="I112" s="6">
        <v>21055286</v>
      </c>
      <c r="J112" s="6">
        <v>1099324</v>
      </c>
      <c r="K112" s="6">
        <v>1187199</v>
      </c>
      <c r="L112" s="6">
        <f t="shared" si="3"/>
        <v>3954.5742660889528</v>
      </c>
      <c r="O112" s="15">
        <v>2801371</v>
      </c>
      <c r="P112" s="15">
        <v>4454</v>
      </c>
      <c r="Q112" s="15">
        <v>24983307</v>
      </c>
      <c r="R112" s="15">
        <f t="shared" si="4"/>
        <v>0.64031784574124539</v>
      </c>
      <c r="S112" s="15">
        <f t="shared" si="5"/>
        <v>499.42573391104708</v>
      </c>
    </row>
    <row r="113" spans="1:19" x14ac:dyDescent="0.25">
      <c r="A113" s="16">
        <v>403</v>
      </c>
      <c r="B113" s="4" t="s">
        <v>150</v>
      </c>
      <c r="C113" s="16">
        <v>2015</v>
      </c>
      <c r="D113" s="5">
        <v>202790357.34617129</v>
      </c>
      <c r="E113" s="6">
        <v>6183137.0213007089</v>
      </c>
      <c r="F113" s="6">
        <v>1972507.149195255</v>
      </c>
      <c r="G113" s="5">
        <v>3392052.2753746132</v>
      </c>
      <c r="H113" s="6">
        <v>1910382.1656172562</v>
      </c>
      <c r="I113" s="6">
        <v>1297038</v>
      </c>
      <c r="J113" s="6">
        <v>111931</v>
      </c>
      <c r="K113" s="6">
        <v>41180</v>
      </c>
      <c r="L113" s="6">
        <f t="shared" si="3"/>
        <v>195.1495908868778</v>
      </c>
      <c r="O113" s="15">
        <v>121659</v>
      </c>
      <c r="P113" s="15">
        <v>212</v>
      </c>
      <c r="Q113" s="15">
        <v>1530628</v>
      </c>
      <c r="R113" s="15">
        <f t="shared" si="4"/>
        <v>0.82419445162401994</v>
      </c>
      <c r="S113" s="15">
        <f t="shared" si="5"/>
        <v>16.850409113122197</v>
      </c>
    </row>
    <row r="114" spans="1:19" x14ac:dyDescent="0.25">
      <c r="A114" s="16">
        <v>428</v>
      </c>
      <c r="B114" s="4" t="s">
        <v>151</v>
      </c>
      <c r="C114" s="16">
        <v>2015</v>
      </c>
      <c r="D114" s="5">
        <v>176146191.96677223</v>
      </c>
      <c r="E114" s="6">
        <v>14168483.03880324</v>
      </c>
      <c r="F114" s="6">
        <v>4262509.9530783445</v>
      </c>
      <c r="G114" s="5">
        <v>6489594.3054773593</v>
      </c>
      <c r="H114" s="6">
        <v>5472349.8965099026</v>
      </c>
      <c r="I114" s="6">
        <v>990252</v>
      </c>
      <c r="J114" s="6">
        <v>55410</v>
      </c>
      <c r="K114" s="6">
        <v>61899</v>
      </c>
      <c r="L114" s="6">
        <f t="shared" si="3"/>
        <v>210.96538318128714</v>
      </c>
      <c r="O114" s="15">
        <v>132</v>
      </c>
      <c r="P114" s="15">
        <v>211</v>
      </c>
      <c r="Q114" s="15">
        <v>804580</v>
      </c>
      <c r="R114" s="15">
        <f t="shared" si="4"/>
        <v>0.43529399034820054</v>
      </c>
      <c r="S114" s="15">
        <f t="shared" si="5"/>
        <v>3.4616818712868827E-2</v>
      </c>
    </row>
    <row r="115" spans="1:19" x14ac:dyDescent="0.25">
      <c r="A115" s="16">
        <v>432</v>
      </c>
      <c r="B115" s="4" t="s">
        <v>152</v>
      </c>
      <c r="C115" s="16">
        <v>2015</v>
      </c>
      <c r="D115" s="5">
        <v>545833296.43744338</v>
      </c>
      <c r="E115" s="6">
        <v>25409585.591113064</v>
      </c>
      <c r="F115" s="6">
        <v>5271963.779078899</v>
      </c>
      <c r="G115" s="5">
        <v>14469590.440489184</v>
      </c>
      <c r="H115" s="6">
        <v>14603432.281365395</v>
      </c>
      <c r="I115" s="6">
        <v>1918199</v>
      </c>
      <c r="J115" s="6">
        <v>130934</v>
      </c>
      <c r="K115" s="6">
        <v>94842</v>
      </c>
      <c r="L115" s="6">
        <f t="shared" si="3"/>
        <v>384.25823676420879</v>
      </c>
      <c r="O115" s="15">
        <v>41306</v>
      </c>
      <c r="P115" s="15">
        <v>392</v>
      </c>
      <c r="Q115" s="15">
        <v>2091507</v>
      </c>
      <c r="R115" s="15">
        <f t="shared" si="4"/>
        <v>0.6090727215543752</v>
      </c>
      <c r="S115" s="15">
        <f t="shared" si="5"/>
        <v>7.7417632357912254</v>
      </c>
    </row>
    <row r="116" spans="1:19" x14ac:dyDescent="0.25">
      <c r="A116" s="16">
        <v>2</v>
      </c>
      <c r="B116" s="4" t="s">
        <v>41</v>
      </c>
      <c r="C116" s="16">
        <v>2016</v>
      </c>
      <c r="D116" s="5">
        <v>10440123891.743431</v>
      </c>
      <c r="E116" s="6">
        <v>474433006.0617578</v>
      </c>
      <c r="F116" s="6">
        <v>167488441.57923222</v>
      </c>
      <c r="G116" s="5">
        <v>293939317.31028312</v>
      </c>
      <c r="H116" s="6">
        <v>160401482.6611186</v>
      </c>
      <c r="I116" s="6">
        <v>54952074</v>
      </c>
      <c r="J116" s="6">
        <v>3139046</v>
      </c>
      <c r="K116" s="6">
        <v>1468744</v>
      </c>
      <c r="L116" s="6">
        <f t="shared" si="3"/>
        <v>9740.4593094442062</v>
      </c>
      <c r="O116" s="15">
        <v>8921349</v>
      </c>
      <c r="P116" s="15">
        <v>11233</v>
      </c>
      <c r="Q116" s="15">
        <v>67142902</v>
      </c>
      <c r="R116" s="15">
        <f t="shared" si="4"/>
        <v>0.6823390759532314</v>
      </c>
      <c r="S116" s="15">
        <f t="shared" si="5"/>
        <v>1492.5406905557941</v>
      </c>
    </row>
    <row r="117" spans="1:19" x14ac:dyDescent="0.25">
      <c r="A117" s="16">
        <v>3</v>
      </c>
      <c r="B117" s="4" t="s">
        <v>42</v>
      </c>
      <c r="C117" s="16">
        <v>2016</v>
      </c>
      <c r="D117" s="5">
        <v>136547275.24417707</v>
      </c>
      <c r="E117" s="6">
        <v>9536905.6937121879</v>
      </c>
      <c r="F117" s="6">
        <v>1536185.9116947209</v>
      </c>
      <c r="G117" s="5">
        <v>3187967.4378728895</v>
      </c>
      <c r="H117" s="6">
        <v>2924382.1809279933</v>
      </c>
      <c r="I117" s="6">
        <v>395154</v>
      </c>
      <c r="J117" s="6">
        <v>18118</v>
      </c>
      <c r="K117" s="6">
        <v>16853</v>
      </c>
      <c r="L117" s="6">
        <f t="shared" si="3"/>
        <v>78</v>
      </c>
      <c r="O117" s="15">
        <v>0</v>
      </c>
      <c r="P117" s="15">
        <v>78</v>
      </c>
      <c r="Q117" s="15">
        <v>415371</v>
      </c>
      <c r="R117" s="15">
        <f t="shared" si="4"/>
        <v>0.60790744643484373</v>
      </c>
      <c r="S117" s="15">
        <f t="shared" si="5"/>
        <v>0</v>
      </c>
    </row>
    <row r="118" spans="1:19" x14ac:dyDescent="0.25">
      <c r="A118" s="16">
        <v>6</v>
      </c>
      <c r="B118" s="4" t="s">
        <v>43</v>
      </c>
      <c r="C118" s="16">
        <v>2016</v>
      </c>
      <c r="D118" s="5">
        <v>4204803269.7044339</v>
      </c>
      <c r="E118" s="6">
        <v>164937054.69865993</v>
      </c>
      <c r="F118" s="6">
        <v>58950821.714846283</v>
      </c>
      <c r="G118" s="5">
        <v>167628498.01099274</v>
      </c>
      <c r="H118" s="6">
        <v>35827841.364421897</v>
      </c>
      <c r="I118" s="6">
        <v>28438239</v>
      </c>
      <c r="J118" s="6">
        <v>2345762</v>
      </c>
      <c r="K118" s="6">
        <v>956754</v>
      </c>
      <c r="L118" s="6">
        <f t="shared" si="3"/>
        <v>6087.7507195286962</v>
      </c>
      <c r="O118" s="15">
        <v>6424581</v>
      </c>
      <c r="P118" s="15">
        <v>7363</v>
      </c>
      <c r="Q118" s="15">
        <v>37094073</v>
      </c>
      <c r="R118" s="15">
        <f t="shared" si="4"/>
        <v>0.57510297693577106</v>
      </c>
      <c r="S118" s="15">
        <f t="shared" si="5"/>
        <v>1275.2492804713033</v>
      </c>
    </row>
    <row r="119" spans="1:19" x14ac:dyDescent="0.25">
      <c r="A119" s="16">
        <v>7</v>
      </c>
      <c r="B119" s="4" t="s">
        <v>44</v>
      </c>
      <c r="C119" s="16">
        <v>2016</v>
      </c>
      <c r="D119" s="5">
        <v>6626804336.5471783</v>
      </c>
      <c r="E119" s="6">
        <v>438072441.72668231</v>
      </c>
      <c r="F119" s="6">
        <v>140971152.60376483</v>
      </c>
      <c r="G119" s="5">
        <v>118745180.97273293</v>
      </c>
      <c r="H119" s="6">
        <v>66902806.710065864</v>
      </c>
      <c r="I119" s="6">
        <v>28022002</v>
      </c>
      <c r="J119" s="6">
        <v>1808396</v>
      </c>
      <c r="K119" s="6">
        <v>1193557</v>
      </c>
      <c r="L119" s="6">
        <f t="shared" si="3"/>
        <v>6434.2105106652398</v>
      </c>
      <c r="O119" s="15">
        <v>3906044</v>
      </c>
      <c r="P119" s="15">
        <v>7275</v>
      </c>
      <c r="Q119" s="15">
        <v>33797366</v>
      </c>
      <c r="R119" s="15">
        <f t="shared" si="4"/>
        <v>0.53032945754679972</v>
      </c>
      <c r="S119" s="15">
        <f t="shared" si="5"/>
        <v>840.78948933476056</v>
      </c>
    </row>
    <row r="120" spans="1:19" x14ac:dyDescent="0.25">
      <c r="A120" s="16">
        <v>8</v>
      </c>
      <c r="B120" s="4" t="s">
        <v>45</v>
      </c>
      <c r="C120" s="16">
        <v>2016</v>
      </c>
      <c r="D120" s="5">
        <v>4731895821.6775026</v>
      </c>
      <c r="E120" s="6">
        <v>190881929.16018456</v>
      </c>
      <c r="F120" s="6">
        <v>111187277.93905088</v>
      </c>
      <c r="G120" s="5">
        <v>82598340.191951886</v>
      </c>
      <c r="H120" s="6">
        <v>62434213.764031202</v>
      </c>
      <c r="I120" s="6">
        <v>20639386</v>
      </c>
      <c r="J120" s="6">
        <v>1404219</v>
      </c>
      <c r="K120" s="6">
        <v>706880</v>
      </c>
      <c r="L120" s="6">
        <f t="shared" si="3"/>
        <v>3228.7354008352404</v>
      </c>
      <c r="O120" s="15">
        <v>8724404</v>
      </c>
      <c r="P120" s="15">
        <v>4505</v>
      </c>
      <c r="Q120" s="15">
        <v>30795683</v>
      </c>
      <c r="R120" s="15">
        <f t="shared" si="4"/>
        <v>0.7803527029834938</v>
      </c>
      <c r="S120" s="15">
        <f t="shared" si="5"/>
        <v>1276.2645991647594</v>
      </c>
    </row>
    <row r="121" spans="1:19" x14ac:dyDescent="0.25">
      <c r="A121" s="16">
        <v>9</v>
      </c>
      <c r="B121" s="4" t="s">
        <v>46</v>
      </c>
      <c r="C121" s="16">
        <v>2016</v>
      </c>
      <c r="D121" s="5">
        <v>2573996876.5779638</v>
      </c>
      <c r="E121" s="6">
        <v>82727357.064571053</v>
      </c>
      <c r="F121" s="6">
        <v>138068375.97237858</v>
      </c>
      <c r="G121" s="5">
        <v>90074753.035580203</v>
      </c>
      <c r="H121" s="6">
        <v>89619490.606651694</v>
      </c>
      <c r="I121" s="6">
        <v>9058873</v>
      </c>
      <c r="J121" s="6">
        <v>572188</v>
      </c>
      <c r="K121" s="6">
        <v>548442</v>
      </c>
      <c r="L121" s="6">
        <f t="shared" si="3"/>
        <v>2279.5593451605091</v>
      </c>
      <c r="O121" s="15">
        <v>1664386</v>
      </c>
      <c r="P121" s="15">
        <v>2673</v>
      </c>
      <c r="Q121" s="15">
        <v>11307687</v>
      </c>
      <c r="R121" s="15">
        <f t="shared" si="4"/>
        <v>0.48291502031989092</v>
      </c>
      <c r="S121" s="15">
        <f t="shared" si="5"/>
        <v>393.44065483949106</v>
      </c>
    </row>
    <row r="122" spans="1:19" x14ac:dyDescent="0.25">
      <c r="A122" s="16">
        <v>11</v>
      </c>
      <c r="B122" s="4" t="s">
        <v>47</v>
      </c>
      <c r="C122" s="16">
        <v>2016</v>
      </c>
      <c r="D122" s="5">
        <v>672203165.95150316</v>
      </c>
      <c r="E122" s="6">
        <v>51394206.010431021</v>
      </c>
      <c r="F122" s="6">
        <v>11348251.265448904</v>
      </c>
      <c r="G122" s="5">
        <v>15984912.857510863</v>
      </c>
      <c r="H122" s="6">
        <v>53946269.473496497</v>
      </c>
      <c r="I122" s="6">
        <v>1929137</v>
      </c>
      <c r="J122" s="6">
        <v>85832</v>
      </c>
      <c r="K122" s="6">
        <v>162804</v>
      </c>
      <c r="L122" s="6">
        <f t="shared" si="3"/>
        <v>231.81591242541037</v>
      </c>
      <c r="O122" s="15">
        <v>288737</v>
      </c>
      <c r="P122" s="15">
        <v>265</v>
      </c>
      <c r="Q122" s="15">
        <v>2305783</v>
      </c>
      <c r="R122" s="15">
        <f t="shared" si="4"/>
        <v>0.99327259412423541</v>
      </c>
      <c r="S122" s="15">
        <f t="shared" si="5"/>
        <v>33.184087574589633</v>
      </c>
    </row>
    <row r="123" spans="1:19" x14ac:dyDescent="0.25">
      <c r="A123" s="16">
        <v>17</v>
      </c>
      <c r="B123" s="4" t="s">
        <v>48</v>
      </c>
      <c r="C123" s="16">
        <v>2016</v>
      </c>
      <c r="D123" s="5">
        <v>7664587855.4254408</v>
      </c>
      <c r="E123" s="6">
        <v>298642395.41457677</v>
      </c>
      <c r="F123" s="6">
        <v>71461847.64754191</v>
      </c>
      <c r="G123" s="5">
        <v>168609255.31211728</v>
      </c>
      <c r="H123" s="6">
        <v>78042427.866702929</v>
      </c>
      <c r="I123" s="6">
        <v>43867827</v>
      </c>
      <c r="J123" s="6">
        <v>2527023</v>
      </c>
      <c r="K123" s="6">
        <v>1526437</v>
      </c>
      <c r="L123" s="6">
        <f t="shared" si="3"/>
        <v>8592.5284166350721</v>
      </c>
      <c r="O123" s="15">
        <v>25184327</v>
      </c>
      <c r="P123" s="15">
        <v>13248</v>
      </c>
      <c r="Q123" s="15">
        <v>71666631</v>
      </c>
      <c r="R123" s="15">
        <f t="shared" si="4"/>
        <v>0.61753640249652575</v>
      </c>
      <c r="S123" s="15">
        <f t="shared" si="5"/>
        <v>4655.4715833649279</v>
      </c>
    </row>
    <row r="124" spans="1:19" x14ac:dyDescent="0.25">
      <c r="A124" s="16">
        <v>22</v>
      </c>
      <c r="B124" s="4" t="s">
        <v>49</v>
      </c>
      <c r="C124" s="16">
        <v>2016</v>
      </c>
      <c r="D124" s="5">
        <v>1699488590.2517033</v>
      </c>
      <c r="E124" s="6">
        <v>92796029.335060403</v>
      </c>
      <c r="F124" s="6">
        <v>31689564.528557979</v>
      </c>
      <c r="G124" s="5">
        <v>29753821.339090634</v>
      </c>
      <c r="H124" s="6">
        <v>17765511.538117491</v>
      </c>
      <c r="I124" s="6">
        <v>8464108</v>
      </c>
      <c r="J124" s="6">
        <v>1253415</v>
      </c>
      <c r="K124" s="6">
        <v>288019</v>
      </c>
      <c r="L124" s="6">
        <f t="shared" si="3"/>
        <v>1883.5505892986189</v>
      </c>
      <c r="O124" s="15">
        <v>3132319</v>
      </c>
      <c r="P124" s="15">
        <v>2490</v>
      </c>
      <c r="Q124" s="15">
        <v>12860882</v>
      </c>
      <c r="R124" s="15">
        <f t="shared" si="4"/>
        <v>0.58961333920155512</v>
      </c>
      <c r="S124" s="15">
        <f t="shared" si="5"/>
        <v>606.44941070138111</v>
      </c>
    </row>
    <row r="125" spans="1:19" x14ac:dyDescent="0.25">
      <c r="A125" s="16">
        <v>27</v>
      </c>
      <c r="B125" s="4" t="s">
        <v>50</v>
      </c>
      <c r="C125" s="16">
        <v>2016</v>
      </c>
      <c r="D125" s="5">
        <v>3257789954.8772244</v>
      </c>
      <c r="E125" s="6">
        <v>142027105.22529233</v>
      </c>
      <c r="F125" s="6">
        <v>33404028.270494662</v>
      </c>
      <c r="G125" s="5">
        <v>83468111.163670763</v>
      </c>
      <c r="H125" s="6">
        <v>38436818.017721906</v>
      </c>
      <c r="I125" s="6">
        <v>20489648</v>
      </c>
      <c r="J125" s="6">
        <v>216505</v>
      </c>
      <c r="K125" s="6">
        <v>706794</v>
      </c>
      <c r="L125" s="6">
        <f t="shared" si="3"/>
        <v>1041.0643001320873</v>
      </c>
      <c r="O125" s="15">
        <v>830870</v>
      </c>
      <c r="P125" s="15">
        <v>1203</v>
      </c>
      <c r="Q125" s="15">
        <v>6172429</v>
      </c>
      <c r="R125" s="15">
        <f t="shared" si="4"/>
        <v>0.58571503129542968</v>
      </c>
      <c r="S125" s="15">
        <f t="shared" si="5"/>
        <v>161.9356998679126</v>
      </c>
    </row>
    <row r="126" spans="1:19" x14ac:dyDescent="0.25">
      <c r="A126" s="16">
        <v>30</v>
      </c>
      <c r="B126" s="4" t="s">
        <v>51</v>
      </c>
      <c r="C126" s="16">
        <v>2016</v>
      </c>
      <c r="D126" s="5">
        <v>2947797559.9842167</v>
      </c>
      <c r="E126" s="6">
        <v>182590513.64552769</v>
      </c>
      <c r="F126" s="6">
        <v>37575477.909728192</v>
      </c>
      <c r="G126" s="5">
        <v>51351003.715733558</v>
      </c>
      <c r="H126" s="6">
        <v>26234295.066622417</v>
      </c>
      <c r="I126" s="6">
        <v>18817928</v>
      </c>
      <c r="J126" s="6">
        <v>73783</v>
      </c>
      <c r="K126" s="6">
        <v>747748</v>
      </c>
      <c r="L126" s="6">
        <f t="shared" si="3"/>
        <v>4320</v>
      </c>
      <c r="O126" s="15">
        <v>0</v>
      </c>
      <c r="P126" s="15">
        <v>4320</v>
      </c>
      <c r="Q126" s="15">
        <v>2843035</v>
      </c>
      <c r="R126" s="15">
        <f t="shared" si="4"/>
        <v>7.5126707043801796E-2</v>
      </c>
      <c r="S126" s="15">
        <f t="shared" si="5"/>
        <v>0</v>
      </c>
    </row>
    <row r="127" spans="1:19" x14ac:dyDescent="0.25">
      <c r="A127" s="16">
        <v>32</v>
      </c>
      <c r="B127" s="4" t="s">
        <v>52</v>
      </c>
      <c r="C127" s="16">
        <v>2016</v>
      </c>
      <c r="D127" s="5">
        <v>19866305738.728302</v>
      </c>
      <c r="E127" s="6">
        <v>1008227874.2404597</v>
      </c>
      <c r="F127" s="6">
        <v>526882602.79039824</v>
      </c>
      <c r="G127" s="5">
        <v>452117825.61473703</v>
      </c>
      <c r="H127" s="6">
        <v>360703712.10578352</v>
      </c>
      <c r="I127" s="6">
        <v>88903412</v>
      </c>
      <c r="J127" s="6">
        <v>7995872</v>
      </c>
      <c r="K127" s="6">
        <v>3953907</v>
      </c>
      <c r="L127" s="6">
        <f t="shared" si="3"/>
        <v>21022.872101831155</v>
      </c>
      <c r="O127" s="15">
        <v>705078</v>
      </c>
      <c r="P127" s="15">
        <v>21175</v>
      </c>
      <c r="Q127" s="15">
        <v>98141280</v>
      </c>
      <c r="R127" s="15">
        <f t="shared" si="4"/>
        <v>0.52908346945706852</v>
      </c>
      <c r="S127" s="15">
        <f t="shared" si="5"/>
        <v>152.12789816884393</v>
      </c>
    </row>
    <row r="128" spans="1:19" x14ac:dyDescent="0.25">
      <c r="A128" s="16">
        <v>39</v>
      </c>
      <c r="B128" s="4" t="s">
        <v>53</v>
      </c>
      <c r="C128" s="16">
        <v>2016</v>
      </c>
      <c r="D128" s="5">
        <v>6320192275.7450495</v>
      </c>
      <c r="E128" s="6">
        <v>218112254.85804045</v>
      </c>
      <c r="F128" s="6">
        <v>300197976.67310148</v>
      </c>
      <c r="G128" s="5">
        <v>178169960.62194204</v>
      </c>
      <c r="H128" s="6">
        <v>160500014.72674718</v>
      </c>
      <c r="I128" s="6">
        <v>21616735</v>
      </c>
      <c r="J128" s="6">
        <v>917830</v>
      </c>
      <c r="K128" s="6">
        <v>1238367</v>
      </c>
      <c r="L128" s="6">
        <f t="shared" si="3"/>
        <v>4828.5039580162957</v>
      </c>
      <c r="O128" s="15">
        <v>725698</v>
      </c>
      <c r="P128" s="15">
        <v>4984</v>
      </c>
      <c r="Q128" s="15">
        <v>23260263</v>
      </c>
      <c r="R128" s="15">
        <f t="shared" si="4"/>
        <v>0.53276106829525716</v>
      </c>
      <c r="S128" s="15">
        <f t="shared" si="5"/>
        <v>155.49604198370412</v>
      </c>
    </row>
    <row r="129" spans="1:19" x14ac:dyDescent="0.25">
      <c r="A129" s="16">
        <v>41</v>
      </c>
      <c r="B129" s="4" t="s">
        <v>54</v>
      </c>
      <c r="C129" s="16">
        <v>2016</v>
      </c>
      <c r="D129" s="5">
        <v>8447549159.280673</v>
      </c>
      <c r="E129" s="6">
        <v>718209841.98259318</v>
      </c>
      <c r="F129" s="6">
        <v>192123675.71070421</v>
      </c>
      <c r="G129" s="5">
        <v>165316790.35212487</v>
      </c>
      <c r="H129" s="6">
        <v>57852982.75924816</v>
      </c>
      <c r="I129" s="6">
        <v>33659725</v>
      </c>
      <c r="J129" s="6">
        <v>1787613</v>
      </c>
      <c r="K129" s="6">
        <v>1804631</v>
      </c>
      <c r="L129" s="6">
        <f t="shared" si="3"/>
        <v>7023.758611229463</v>
      </c>
      <c r="O129" s="15">
        <v>3086806</v>
      </c>
      <c r="P129" s="15">
        <v>7635</v>
      </c>
      <c r="Q129" s="15">
        <v>38557212</v>
      </c>
      <c r="R129" s="15">
        <f t="shared" si="4"/>
        <v>0.5764909258910389</v>
      </c>
      <c r="S129" s="15">
        <f t="shared" si="5"/>
        <v>611.24138877053667</v>
      </c>
    </row>
    <row r="130" spans="1:19" x14ac:dyDescent="0.25">
      <c r="A130" s="16">
        <v>42</v>
      </c>
      <c r="B130" s="4" t="s">
        <v>55</v>
      </c>
      <c r="C130" s="16">
        <v>2016</v>
      </c>
      <c r="D130" s="5">
        <v>2350030719.0077691</v>
      </c>
      <c r="E130" s="6">
        <v>78330716.852264017</v>
      </c>
      <c r="F130" s="6">
        <v>98051470.923417538</v>
      </c>
      <c r="G130" s="5">
        <v>38788944.07669843</v>
      </c>
      <c r="H130" s="6">
        <v>32594490.911072608</v>
      </c>
      <c r="I130" s="6">
        <v>3856016</v>
      </c>
      <c r="J130" s="6">
        <v>177560</v>
      </c>
      <c r="K130" s="6">
        <v>271328</v>
      </c>
      <c r="L130" s="6">
        <f t="shared" si="3"/>
        <v>824.21581497494208</v>
      </c>
      <c r="O130" s="15">
        <v>12302113</v>
      </c>
      <c r="P130" s="15">
        <v>3331</v>
      </c>
      <c r="Q130" s="15">
        <v>16346975</v>
      </c>
      <c r="R130" s="15">
        <f t="shared" si="4"/>
        <v>0.56022006500440724</v>
      </c>
      <c r="S130" s="15">
        <f t="shared" si="5"/>
        <v>2506.7841850250579</v>
      </c>
    </row>
    <row r="131" spans="1:19" x14ac:dyDescent="0.25">
      <c r="A131" s="16">
        <v>43</v>
      </c>
      <c r="B131" s="4" t="s">
        <v>56</v>
      </c>
      <c r="C131" s="16">
        <v>2016</v>
      </c>
      <c r="D131" s="5">
        <v>2602578744.4578085</v>
      </c>
      <c r="E131" s="6">
        <v>165585495.0801475</v>
      </c>
      <c r="F131" s="6">
        <v>88679687.420958325</v>
      </c>
      <c r="G131" s="5">
        <v>86498782.937554836</v>
      </c>
      <c r="H131" s="6">
        <v>94711731.530655771</v>
      </c>
      <c r="I131" s="6">
        <v>12141119</v>
      </c>
      <c r="J131" s="6">
        <v>1076291</v>
      </c>
      <c r="K131" s="6">
        <v>516709</v>
      </c>
      <c r="L131" s="6">
        <f t="shared" ref="L131:L194" si="6">P131-S131</f>
        <v>3964.5862486259075</v>
      </c>
      <c r="O131" s="15">
        <v>345287</v>
      </c>
      <c r="P131" s="15">
        <v>4068</v>
      </c>
      <c r="Q131" s="15">
        <v>13582599</v>
      </c>
      <c r="R131" s="15">
        <f t="shared" ref="R131:R194" si="7">Q131/8760/P131</f>
        <v>0.38115167158308755</v>
      </c>
      <c r="S131" s="15">
        <f t="shared" ref="S131:S194" si="8">O131/8760/R131</f>
        <v>103.41375137409268</v>
      </c>
    </row>
    <row r="132" spans="1:19" x14ac:dyDescent="0.25">
      <c r="A132" s="16">
        <v>44</v>
      </c>
      <c r="B132" s="4" t="s">
        <v>57</v>
      </c>
      <c r="C132" s="16">
        <v>2016</v>
      </c>
      <c r="D132" s="5">
        <v>8230637747.6340866</v>
      </c>
      <c r="E132" s="6">
        <v>513389032.80995566</v>
      </c>
      <c r="F132" s="6">
        <v>270783942.25250447</v>
      </c>
      <c r="G132" s="5">
        <v>279258812.65131909</v>
      </c>
      <c r="H132" s="6">
        <v>134938044.4889107</v>
      </c>
      <c r="I132" s="6">
        <v>43664588</v>
      </c>
      <c r="J132" s="6">
        <v>1544444</v>
      </c>
      <c r="K132" s="6">
        <v>2169416</v>
      </c>
      <c r="L132" s="6">
        <f t="shared" si="6"/>
        <v>10862.200939809321</v>
      </c>
      <c r="O132" s="15">
        <v>2333576</v>
      </c>
      <c r="P132" s="15">
        <v>11422</v>
      </c>
      <c r="Q132" s="15">
        <v>47613701</v>
      </c>
      <c r="R132" s="15">
        <f t="shared" si="7"/>
        <v>0.47586709818191125</v>
      </c>
      <c r="S132" s="15">
        <f t="shared" si="8"/>
        <v>559.79906019067914</v>
      </c>
    </row>
    <row r="133" spans="1:19" x14ac:dyDescent="0.25">
      <c r="A133" s="16">
        <v>45</v>
      </c>
      <c r="B133" s="4" t="s">
        <v>58</v>
      </c>
      <c r="C133" s="16">
        <v>2016</v>
      </c>
      <c r="D133" s="5">
        <v>16608090577.725233</v>
      </c>
      <c r="E133" s="6">
        <v>768962607.28294444</v>
      </c>
      <c r="F133" s="6">
        <v>132860987.33421984</v>
      </c>
      <c r="G133" s="5">
        <v>299647900.26613832</v>
      </c>
      <c r="H133" s="6">
        <v>152693227.2447724</v>
      </c>
      <c r="I133" s="6">
        <v>79462909</v>
      </c>
      <c r="J133" s="6">
        <v>4782092</v>
      </c>
      <c r="K133" s="6">
        <v>2519341</v>
      </c>
      <c r="L133" s="6">
        <f t="shared" si="6"/>
        <v>16271.23106384022</v>
      </c>
      <c r="O133" s="15">
        <v>9081806</v>
      </c>
      <c r="P133" s="15">
        <v>18022</v>
      </c>
      <c r="Q133" s="15">
        <v>93485956</v>
      </c>
      <c r="R133" s="15">
        <f t="shared" si="7"/>
        <v>0.59216029216447275</v>
      </c>
      <c r="S133" s="15">
        <f t="shared" si="8"/>
        <v>1750.76893615978</v>
      </c>
    </row>
    <row r="134" spans="1:19" x14ac:dyDescent="0.25">
      <c r="A134" s="16">
        <v>46</v>
      </c>
      <c r="B134" s="4" t="s">
        <v>59</v>
      </c>
      <c r="C134" s="16">
        <v>2016</v>
      </c>
      <c r="D134" s="5">
        <v>2963712645.7877703</v>
      </c>
      <c r="E134" s="6">
        <v>156026748.89896008</v>
      </c>
      <c r="F134" s="6">
        <v>67853047.048405245</v>
      </c>
      <c r="G134" s="5">
        <v>48851475.687082455</v>
      </c>
      <c r="H134" s="6">
        <v>114442241.53668557</v>
      </c>
      <c r="I134" s="6">
        <v>13153540</v>
      </c>
      <c r="J134" s="6">
        <v>871710</v>
      </c>
      <c r="K134" s="6">
        <v>587954</v>
      </c>
      <c r="L134" s="6">
        <f t="shared" si="6"/>
        <v>2792.2072447749447</v>
      </c>
      <c r="O134" s="15">
        <v>19051</v>
      </c>
      <c r="P134" s="15">
        <v>2796</v>
      </c>
      <c r="Q134" s="15">
        <v>14044301</v>
      </c>
      <c r="R134" s="15">
        <f t="shared" si="7"/>
        <v>0.57340154068760985</v>
      </c>
      <c r="S134" s="15">
        <f t="shared" si="8"/>
        <v>3.7927552250553442</v>
      </c>
    </row>
    <row r="135" spans="1:19" x14ac:dyDescent="0.25">
      <c r="A135" s="16">
        <v>49</v>
      </c>
      <c r="B135" s="4" t="s">
        <v>60</v>
      </c>
      <c r="C135" s="16">
        <v>2016</v>
      </c>
      <c r="D135" s="5">
        <v>1618132968.9567494</v>
      </c>
      <c r="E135" s="6">
        <v>87157764.649842978</v>
      </c>
      <c r="F135" s="6">
        <v>22650293.912723314</v>
      </c>
      <c r="G135" s="5">
        <v>23614362.414597422</v>
      </c>
      <c r="H135" s="6">
        <v>28947102.910814479</v>
      </c>
      <c r="I135" s="6">
        <v>7812491</v>
      </c>
      <c r="J135" s="6">
        <v>556519</v>
      </c>
      <c r="K135" s="6">
        <v>408529</v>
      </c>
      <c r="L135" s="6">
        <f t="shared" si="6"/>
        <v>1408.7836901629314</v>
      </c>
      <c r="O135" s="15">
        <v>2786020</v>
      </c>
      <c r="P135" s="15">
        <v>1877</v>
      </c>
      <c r="Q135" s="15">
        <v>11168683</v>
      </c>
      <c r="R135" s="15">
        <f t="shared" si="7"/>
        <v>0.67925616024794255</v>
      </c>
      <c r="S135" s="15">
        <f t="shared" si="8"/>
        <v>468.21630983706854</v>
      </c>
    </row>
    <row r="136" spans="1:19" x14ac:dyDescent="0.25">
      <c r="A136" s="16">
        <v>51</v>
      </c>
      <c r="B136" s="4" t="s">
        <v>61</v>
      </c>
      <c r="C136" s="16">
        <v>2016</v>
      </c>
      <c r="D136" s="5">
        <v>1283994745.0918481</v>
      </c>
      <c r="E136" s="6">
        <v>36142926.328231476</v>
      </c>
      <c r="F136" s="6">
        <v>15681603.417926552</v>
      </c>
      <c r="G136" s="5">
        <v>25589315.258478597</v>
      </c>
      <c r="H136" s="6">
        <v>20542113.626094081</v>
      </c>
      <c r="I136" s="6">
        <v>4618760</v>
      </c>
      <c r="J136" s="6">
        <v>173366</v>
      </c>
      <c r="K136" s="6">
        <v>170533</v>
      </c>
      <c r="L136" s="6">
        <f t="shared" si="6"/>
        <v>1056.1944537845866</v>
      </c>
      <c r="O136" s="15">
        <v>331947</v>
      </c>
      <c r="P136" s="15">
        <v>1114</v>
      </c>
      <c r="Q136" s="15">
        <v>6397119</v>
      </c>
      <c r="R136" s="15">
        <f t="shared" si="7"/>
        <v>0.65553386537468339</v>
      </c>
      <c r="S136" s="15">
        <f t="shared" si="8"/>
        <v>57.805546215413528</v>
      </c>
    </row>
    <row r="137" spans="1:19" x14ac:dyDescent="0.25">
      <c r="A137" s="16">
        <v>54</v>
      </c>
      <c r="B137" s="4" t="s">
        <v>62</v>
      </c>
      <c r="C137" s="16">
        <v>2016</v>
      </c>
      <c r="D137" s="5">
        <v>142959014.15381774</v>
      </c>
      <c r="E137" s="6">
        <v>8639424.5888672508</v>
      </c>
      <c r="F137" s="6">
        <v>8548529.2057121377</v>
      </c>
      <c r="G137" s="5">
        <v>3613197.5238028937</v>
      </c>
      <c r="H137" s="6">
        <v>3373639.4134728252</v>
      </c>
      <c r="I137" s="6">
        <v>433432</v>
      </c>
      <c r="J137" s="6">
        <v>4517</v>
      </c>
      <c r="K137" s="6">
        <v>29385</v>
      </c>
      <c r="L137" s="6">
        <f t="shared" si="6"/>
        <v>80.16721385596334</v>
      </c>
      <c r="O137" s="15">
        <v>11066</v>
      </c>
      <c r="P137" s="15">
        <v>85</v>
      </c>
      <c r="Q137" s="15">
        <v>194631</v>
      </c>
      <c r="R137" s="15">
        <f t="shared" si="7"/>
        <v>0.26139000805801776</v>
      </c>
      <c r="S137" s="15">
        <f t="shared" si="8"/>
        <v>4.832786144036664</v>
      </c>
    </row>
    <row r="138" spans="1:19" x14ac:dyDescent="0.25">
      <c r="A138" s="16">
        <v>55</v>
      </c>
      <c r="B138" s="4" t="s">
        <v>63</v>
      </c>
      <c r="C138" s="16">
        <v>2016</v>
      </c>
      <c r="D138" s="5">
        <v>7251331111.9521437</v>
      </c>
      <c r="E138" s="6">
        <v>251067452.28397378</v>
      </c>
      <c r="F138" s="6">
        <v>186844018.97961837</v>
      </c>
      <c r="G138" s="5">
        <v>163214044.7507219</v>
      </c>
      <c r="H138" s="6">
        <v>157748425.99197453</v>
      </c>
      <c r="I138" s="6">
        <v>38773961</v>
      </c>
      <c r="J138" s="6">
        <v>2160162</v>
      </c>
      <c r="K138" s="6">
        <v>1743149</v>
      </c>
      <c r="L138" s="6">
        <f t="shared" si="6"/>
        <v>9300.8691891634298</v>
      </c>
      <c r="O138" s="15">
        <v>1886974</v>
      </c>
      <c r="P138" s="15">
        <v>9728</v>
      </c>
      <c r="Q138" s="15">
        <v>42976256</v>
      </c>
      <c r="R138" s="15">
        <f t="shared" si="7"/>
        <v>0.50431386685892809</v>
      </c>
      <c r="S138" s="15">
        <f t="shared" si="8"/>
        <v>427.13081083656988</v>
      </c>
    </row>
    <row r="139" spans="1:19" x14ac:dyDescent="0.25">
      <c r="A139" s="16">
        <v>56</v>
      </c>
      <c r="B139" s="4" t="s">
        <v>64</v>
      </c>
      <c r="C139" s="16">
        <v>2016</v>
      </c>
      <c r="D139" s="5">
        <v>14651196744.873934</v>
      </c>
      <c r="E139" s="6">
        <v>1018844026.2419338</v>
      </c>
      <c r="F139" s="6">
        <v>176400600.13678449</v>
      </c>
      <c r="G139" s="5">
        <v>263471485.10062352</v>
      </c>
      <c r="H139" s="6">
        <v>126841895.17447124</v>
      </c>
      <c r="I139" s="6">
        <v>109662646</v>
      </c>
      <c r="J139" s="6">
        <v>6246790</v>
      </c>
      <c r="K139" s="6">
        <v>4840280</v>
      </c>
      <c r="L139" s="6">
        <f t="shared" si="6"/>
        <v>22027.841656280452</v>
      </c>
      <c r="O139" s="15">
        <v>9617045</v>
      </c>
      <c r="P139" s="15">
        <v>23858</v>
      </c>
      <c r="Q139" s="15">
        <v>125368092</v>
      </c>
      <c r="R139" s="15">
        <f t="shared" si="7"/>
        <v>0.59985858107960677</v>
      </c>
      <c r="S139" s="15">
        <f t="shared" si="8"/>
        <v>1830.1583437195491</v>
      </c>
    </row>
    <row r="140" spans="1:19" x14ac:dyDescent="0.25">
      <c r="A140" s="16">
        <v>57</v>
      </c>
      <c r="B140" s="4" t="s">
        <v>65</v>
      </c>
      <c r="C140" s="16">
        <v>2016</v>
      </c>
      <c r="D140" s="5">
        <v>10162236115.053648</v>
      </c>
      <c r="E140" s="6">
        <v>576762685.08299482</v>
      </c>
      <c r="F140" s="6">
        <v>368453301.42772448</v>
      </c>
      <c r="G140" s="5">
        <v>260038571.50129461</v>
      </c>
      <c r="H140" s="6">
        <v>202849991.18387187</v>
      </c>
      <c r="I140" s="6">
        <v>84872503</v>
      </c>
      <c r="J140" s="6">
        <v>3836232</v>
      </c>
      <c r="K140" s="6">
        <v>2468873</v>
      </c>
      <c r="L140" s="6">
        <f t="shared" si="6"/>
        <v>15408.920752578113</v>
      </c>
      <c r="O140" s="15">
        <v>4813965</v>
      </c>
      <c r="P140" s="15">
        <v>16244</v>
      </c>
      <c r="Q140" s="15">
        <v>93641469</v>
      </c>
      <c r="R140" s="15">
        <f t="shared" si="7"/>
        <v>0.65806854290562078</v>
      </c>
      <c r="S140" s="15">
        <f t="shared" si="8"/>
        <v>835.07924742188743</v>
      </c>
    </row>
    <row r="141" spans="1:19" x14ac:dyDescent="0.25">
      <c r="A141" s="16">
        <v>59</v>
      </c>
      <c r="B141" s="4" t="s">
        <v>66</v>
      </c>
      <c r="C141" s="16">
        <v>2016</v>
      </c>
      <c r="D141" s="5">
        <v>260688378.28978875</v>
      </c>
      <c r="E141" s="6">
        <v>5725265.0006068051</v>
      </c>
      <c r="F141" s="6">
        <v>3257707.5813016258</v>
      </c>
      <c r="G141" s="5">
        <v>7160394.4037664728</v>
      </c>
      <c r="H141" s="6">
        <v>2633446.0020862343</v>
      </c>
      <c r="I141" s="6">
        <v>909124</v>
      </c>
      <c r="J141" s="6">
        <v>19764</v>
      </c>
      <c r="K141" s="6">
        <v>43692</v>
      </c>
      <c r="L141" s="6">
        <f t="shared" si="6"/>
        <v>193.52798567147548</v>
      </c>
      <c r="O141" s="15">
        <v>1118</v>
      </c>
      <c r="P141" s="15">
        <v>194</v>
      </c>
      <c r="Q141" s="15">
        <v>459503</v>
      </c>
      <c r="R141" s="15">
        <f t="shared" si="7"/>
        <v>0.27038495033658144</v>
      </c>
      <c r="S141" s="15">
        <f t="shared" si="8"/>
        <v>0.47201432852451464</v>
      </c>
    </row>
    <row r="142" spans="1:19" x14ac:dyDescent="0.25">
      <c r="A142" s="16">
        <v>61</v>
      </c>
      <c r="B142" s="4" t="s">
        <v>67</v>
      </c>
      <c r="C142" s="16">
        <v>2016</v>
      </c>
      <c r="D142" s="5">
        <v>1283316995.1064343</v>
      </c>
      <c r="E142" s="6">
        <v>67531906.571876779</v>
      </c>
      <c r="F142" s="6">
        <v>11254504.62491546</v>
      </c>
      <c r="G142" s="5">
        <v>38042173.240137339</v>
      </c>
      <c r="H142" s="6">
        <v>12041772.201372897</v>
      </c>
      <c r="I142" s="6">
        <v>4222833</v>
      </c>
      <c r="J142" s="6">
        <v>219547</v>
      </c>
      <c r="K142" s="6">
        <v>262008</v>
      </c>
      <c r="L142" s="6">
        <f t="shared" si="6"/>
        <v>579.33022208395653</v>
      </c>
      <c r="O142" s="15">
        <v>465911</v>
      </c>
      <c r="P142" s="15">
        <v>640</v>
      </c>
      <c r="Q142" s="15">
        <v>4914853</v>
      </c>
      <c r="R142" s="15">
        <f t="shared" si="7"/>
        <v>0.8766504352168949</v>
      </c>
      <c r="S142" s="15">
        <f t="shared" si="8"/>
        <v>60.669777916043472</v>
      </c>
    </row>
    <row r="143" spans="1:19" x14ac:dyDescent="0.25">
      <c r="A143" s="16">
        <v>62</v>
      </c>
      <c r="B143" s="4" t="s">
        <v>68</v>
      </c>
      <c r="C143" s="16">
        <v>2016</v>
      </c>
      <c r="D143" s="5">
        <v>1595371947.2798035</v>
      </c>
      <c r="E143" s="6">
        <v>102030774.47192898</v>
      </c>
      <c r="F143" s="6">
        <v>55648941.1326866</v>
      </c>
      <c r="G143" s="5">
        <v>45523670.938597061</v>
      </c>
      <c r="H143" s="6">
        <v>34569805.934076786</v>
      </c>
      <c r="I143" s="6">
        <v>11081505</v>
      </c>
      <c r="J143" s="6">
        <v>602414</v>
      </c>
      <c r="K143" s="6">
        <v>453137</v>
      </c>
      <c r="L143" s="6">
        <f t="shared" si="6"/>
        <v>1926.574096072397</v>
      </c>
      <c r="O143" s="15">
        <v>3535264</v>
      </c>
      <c r="P143" s="15">
        <v>2508</v>
      </c>
      <c r="Q143" s="15">
        <v>15249479</v>
      </c>
      <c r="R143" s="15">
        <f t="shared" si="7"/>
        <v>0.69410211524036325</v>
      </c>
      <c r="S143" s="15">
        <f t="shared" si="8"/>
        <v>581.42590392760303</v>
      </c>
    </row>
    <row r="144" spans="1:19" x14ac:dyDescent="0.25">
      <c r="A144" s="16">
        <v>70</v>
      </c>
      <c r="B144" s="4" t="s">
        <v>69</v>
      </c>
      <c r="C144" s="16">
        <v>2016</v>
      </c>
      <c r="D144" s="5">
        <v>2226194256.5010533</v>
      </c>
      <c r="E144" s="6">
        <v>136129281.76796427</v>
      </c>
      <c r="F144" s="6">
        <v>72891367.001672536</v>
      </c>
      <c r="G144" s="5">
        <v>47969126.013803259</v>
      </c>
      <c r="H144" s="6">
        <v>74438437.399477184</v>
      </c>
      <c r="I144" s="6">
        <v>14195750</v>
      </c>
      <c r="J144" s="6">
        <v>1181741</v>
      </c>
      <c r="K144" s="6">
        <v>529901</v>
      </c>
      <c r="L144" s="6">
        <f t="shared" si="6"/>
        <v>3062.8032102766529</v>
      </c>
      <c r="O144" s="15">
        <v>1185879</v>
      </c>
      <c r="P144" s="15">
        <v>3299</v>
      </c>
      <c r="Q144" s="15">
        <v>16563370</v>
      </c>
      <c r="R144" s="15">
        <f t="shared" si="7"/>
        <v>0.57314206186737093</v>
      </c>
      <c r="S144" s="15">
        <f t="shared" si="8"/>
        <v>236.19678972334736</v>
      </c>
    </row>
    <row r="145" spans="1:19" x14ac:dyDescent="0.25">
      <c r="A145" s="16">
        <v>73</v>
      </c>
      <c r="B145" s="4" t="s">
        <v>70</v>
      </c>
      <c r="C145" s="16">
        <v>2016</v>
      </c>
      <c r="D145" s="5">
        <v>2119866239.763943</v>
      </c>
      <c r="E145" s="6">
        <v>129087540.97303987</v>
      </c>
      <c r="F145" s="6">
        <v>42036376.147308931</v>
      </c>
      <c r="G145" s="5">
        <v>67373911.768723756</v>
      </c>
      <c r="H145" s="6">
        <v>21607520.54378901</v>
      </c>
      <c r="I145" s="6">
        <v>18407620</v>
      </c>
      <c r="J145" s="6">
        <v>1837631</v>
      </c>
      <c r="K145" s="6">
        <v>589087</v>
      </c>
      <c r="L145" s="6">
        <f t="shared" si="6"/>
        <v>3046.4668821010523</v>
      </c>
      <c r="O145" s="15">
        <v>9971793</v>
      </c>
      <c r="P145" s="15">
        <v>4547</v>
      </c>
      <c r="Q145" s="15">
        <v>30217089</v>
      </c>
      <c r="R145" s="15">
        <f t="shared" si="7"/>
        <v>0.75861873401399693</v>
      </c>
      <c r="S145" s="15">
        <f t="shared" si="8"/>
        <v>1500.5331178989477</v>
      </c>
    </row>
    <row r="146" spans="1:19" x14ac:dyDescent="0.25">
      <c r="A146" s="16">
        <v>74</v>
      </c>
      <c r="B146" s="4" t="s">
        <v>71</v>
      </c>
      <c r="C146" s="16">
        <v>2016</v>
      </c>
      <c r="D146" s="5">
        <v>2353842067.2376361</v>
      </c>
      <c r="E146" s="6">
        <v>174410673.72838527</v>
      </c>
      <c r="F146" s="6">
        <v>27010684.990309253</v>
      </c>
      <c r="G146" s="5">
        <v>37165945.051123612</v>
      </c>
      <c r="H146" s="6">
        <v>34816740.675973684</v>
      </c>
      <c r="I146" s="6">
        <v>13679291</v>
      </c>
      <c r="J146" s="6">
        <v>462350</v>
      </c>
      <c r="K146" s="6">
        <v>486827</v>
      </c>
      <c r="L146" s="6">
        <f t="shared" si="6"/>
        <v>2577.7985124520496</v>
      </c>
      <c r="O146" s="15">
        <v>506694</v>
      </c>
      <c r="P146" s="15">
        <v>2670</v>
      </c>
      <c r="Q146" s="15">
        <v>14673006</v>
      </c>
      <c r="R146" s="15">
        <f t="shared" si="7"/>
        <v>0.62734108049869175</v>
      </c>
      <c r="S146" s="15">
        <f t="shared" si="8"/>
        <v>92.201487547950293</v>
      </c>
    </row>
    <row r="147" spans="1:19" x14ac:dyDescent="0.25">
      <c r="A147" s="16">
        <v>77</v>
      </c>
      <c r="B147" s="4" t="s">
        <v>72</v>
      </c>
      <c r="C147" s="16">
        <v>2016</v>
      </c>
      <c r="D147" s="5">
        <v>6069253536.5260248</v>
      </c>
      <c r="E147" s="6">
        <v>213939863.71606812</v>
      </c>
      <c r="F147" s="6">
        <v>192865718.65001053</v>
      </c>
      <c r="G147" s="5">
        <v>102767140.44588536</v>
      </c>
      <c r="H147" s="6">
        <v>110296103.26552284</v>
      </c>
      <c r="I147" s="6">
        <v>20943313</v>
      </c>
      <c r="J147" s="6">
        <v>915387</v>
      </c>
      <c r="K147" s="6">
        <v>1113459</v>
      </c>
      <c r="L147" s="6">
        <f t="shared" si="6"/>
        <v>5795.5649630047401</v>
      </c>
      <c r="O147" s="15">
        <v>307567</v>
      </c>
      <c r="P147" s="15">
        <v>5955</v>
      </c>
      <c r="Q147" s="15">
        <v>11487823</v>
      </c>
      <c r="R147" s="15">
        <f t="shared" si="7"/>
        <v>0.22021751799071421</v>
      </c>
      <c r="S147" s="15">
        <f t="shared" si="8"/>
        <v>159.43503699526013</v>
      </c>
    </row>
    <row r="148" spans="1:19" x14ac:dyDescent="0.25">
      <c r="A148" s="16">
        <v>79</v>
      </c>
      <c r="B148" s="4" t="s">
        <v>73</v>
      </c>
      <c r="C148" s="16">
        <v>2016</v>
      </c>
      <c r="D148" s="5">
        <v>2602592094.4406652</v>
      </c>
      <c r="E148" s="6">
        <v>178255526.87230694</v>
      </c>
      <c r="F148" s="6">
        <v>76341546.036074087</v>
      </c>
      <c r="G148" s="5">
        <v>55538126.368827924</v>
      </c>
      <c r="H148" s="6">
        <v>56223933.005511329</v>
      </c>
      <c r="I148" s="6">
        <v>14805433</v>
      </c>
      <c r="J148" s="6">
        <v>710073</v>
      </c>
      <c r="K148" s="6">
        <v>531639</v>
      </c>
      <c r="L148" s="6">
        <f t="shared" si="6"/>
        <v>2470.25243007687</v>
      </c>
      <c r="O148" s="15">
        <v>6628443</v>
      </c>
      <c r="P148" s="15">
        <v>3524</v>
      </c>
      <c r="Q148" s="15">
        <v>22167200</v>
      </c>
      <c r="R148" s="15">
        <f t="shared" si="7"/>
        <v>0.71807669781640826</v>
      </c>
      <c r="S148" s="15">
        <f t="shared" si="8"/>
        <v>1053.7475699231297</v>
      </c>
    </row>
    <row r="149" spans="1:19" x14ac:dyDescent="0.25">
      <c r="A149" s="16">
        <v>80</v>
      </c>
      <c r="B149" s="4" t="s">
        <v>74</v>
      </c>
      <c r="C149" s="16">
        <v>2016</v>
      </c>
      <c r="D149" s="5">
        <v>1677663051.3504987</v>
      </c>
      <c r="E149" s="6">
        <v>53993861.273495555</v>
      </c>
      <c r="F149" s="6">
        <v>21235524.114109598</v>
      </c>
      <c r="G149" s="5">
        <v>47631367.274205647</v>
      </c>
      <c r="H149" s="6">
        <v>20981353.469084129</v>
      </c>
      <c r="I149" s="6">
        <v>9743174</v>
      </c>
      <c r="J149" s="6">
        <v>834136</v>
      </c>
      <c r="K149" s="6">
        <v>325943</v>
      </c>
      <c r="L149" s="6">
        <f t="shared" si="6"/>
        <v>1994.1842022019537</v>
      </c>
      <c r="O149" s="15">
        <v>1553860</v>
      </c>
      <c r="P149" s="15">
        <v>2287</v>
      </c>
      <c r="Q149" s="15">
        <v>12136223</v>
      </c>
      <c r="R149" s="15">
        <f t="shared" si="7"/>
        <v>0.60577769325530639</v>
      </c>
      <c r="S149" s="15">
        <f t="shared" si="8"/>
        <v>292.81579779804639</v>
      </c>
    </row>
    <row r="150" spans="1:19" x14ac:dyDescent="0.25">
      <c r="A150" s="16">
        <v>81</v>
      </c>
      <c r="B150" s="4" t="s">
        <v>75</v>
      </c>
      <c r="C150" s="16">
        <v>2016</v>
      </c>
      <c r="D150" s="5">
        <v>963370392.99410415</v>
      </c>
      <c r="E150" s="6">
        <v>29809889.974221181</v>
      </c>
      <c r="F150" s="6">
        <v>14012575.873551259</v>
      </c>
      <c r="G150" s="5">
        <v>51236213.334581427</v>
      </c>
      <c r="H150" s="6">
        <v>9821873.4533793256</v>
      </c>
      <c r="I150" s="6">
        <v>5862697</v>
      </c>
      <c r="J150" s="6">
        <v>418186</v>
      </c>
      <c r="K150" s="6">
        <v>168879</v>
      </c>
      <c r="L150" s="6">
        <f t="shared" si="6"/>
        <v>1095.488658323708</v>
      </c>
      <c r="O150" s="15">
        <v>1413350</v>
      </c>
      <c r="P150" s="15">
        <v>1342</v>
      </c>
      <c r="Q150" s="15">
        <v>7694233</v>
      </c>
      <c r="R150" s="15">
        <f t="shared" si="7"/>
        <v>0.65449858454293663</v>
      </c>
      <c r="S150" s="15">
        <f t="shared" si="8"/>
        <v>246.51134167629186</v>
      </c>
    </row>
    <row r="151" spans="1:19" x14ac:dyDescent="0.25">
      <c r="A151" s="16">
        <v>82</v>
      </c>
      <c r="B151" s="4" t="s">
        <v>76</v>
      </c>
      <c r="C151" s="16">
        <v>2016</v>
      </c>
      <c r="D151" s="5">
        <v>2414390949.2934327</v>
      </c>
      <c r="E151" s="6">
        <v>118067344.94450229</v>
      </c>
      <c r="F151" s="6">
        <v>65915391.582127415</v>
      </c>
      <c r="G151" s="5">
        <v>56838042.978803225</v>
      </c>
      <c r="H151" s="6">
        <v>44393915.105804563</v>
      </c>
      <c r="I151" s="6">
        <v>18881364</v>
      </c>
      <c r="J151" s="6">
        <v>1294152</v>
      </c>
      <c r="K151" s="6">
        <v>547093</v>
      </c>
      <c r="L151" s="6">
        <f t="shared" si="6"/>
        <v>3918.9477119285589</v>
      </c>
      <c r="O151" s="15">
        <v>2556599</v>
      </c>
      <c r="P151" s="15">
        <v>4415</v>
      </c>
      <c r="Q151" s="15">
        <v>22754425</v>
      </c>
      <c r="R151" s="15">
        <f t="shared" si="7"/>
        <v>0.58834362411248486</v>
      </c>
      <c r="S151" s="15">
        <f t="shared" si="8"/>
        <v>496.05228807144107</v>
      </c>
    </row>
    <row r="152" spans="1:19" x14ac:dyDescent="0.25">
      <c r="A152" s="16">
        <v>83</v>
      </c>
      <c r="B152" s="4" t="s">
        <v>77</v>
      </c>
      <c r="C152" s="16">
        <v>2016</v>
      </c>
      <c r="D152" s="5">
        <v>164606754.11832148</v>
      </c>
      <c r="E152" s="6">
        <v>8679258.3873689286</v>
      </c>
      <c r="F152" s="6">
        <v>1781534.0221394114</v>
      </c>
      <c r="G152" s="5">
        <v>5571268.9555730028</v>
      </c>
      <c r="H152" s="6">
        <v>2416364.1645153412</v>
      </c>
      <c r="I152" s="6">
        <v>2038552</v>
      </c>
      <c r="J152" s="6">
        <v>58035</v>
      </c>
      <c r="K152" s="6">
        <v>47489</v>
      </c>
      <c r="L152" s="6">
        <f t="shared" si="6"/>
        <v>454</v>
      </c>
      <c r="O152" s="15">
        <v>0</v>
      </c>
      <c r="P152" s="15">
        <v>454</v>
      </c>
      <c r="Q152" s="15">
        <v>2096587</v>
      </c>
      <c r="R152" s="15">
        <f t="shared" si="7"/>
        <v>0.52717272142095628</v>
      </c>
      <c r="S152" s="15">
        <f t="shared" si="8"/>
        <v>0</v>
      </c>
    </row>
    <row r="153" spans="1:19" x14ac:dyDescent="0.25">
      <c r="A153" s="16">
        <v>84</v>
      </c>
      <c r="B153" s="4" t="s">
        <v>78</v>
      </c>
      <c r="C153" s="16">
        <v>2016</v>
      </c>
      <c r="D153" s="5">
        <v>40829864.15271306</v>
      </c>
      <c r="E153" s="6">
        <v>3095116.1218227865</v>
      </c>
      <c r="F153" s="6">
        <v>549799.53419694083</v>
      </c>
      <c r="G153" s="5">
        <v>1034517.674578725</v>
      </c>
      <c r="H153" s="6">
        <v>1217004.2235439387</v>
      </c>
      <c r="I153" s="6">
        <v>195560</v>
      </c>
      <c r="J153" s="6">
        <v>20867</v>
      </c>
      <c r="K153" s="6">
        <v>6218</v>
      </c>
      <c r="L153" s="6">
        <f t="shared" si="6"/>
        <v>37.344813127846763</v>
      </c>
      <c r="O153" s="15">
        <v>183818</v>
      </c>
      <c r="P153" s="15">
        <v>69</v>
      </c>
      <c r="Q153" s="15">
        <v>400675</v>
      </c>
      <c r="R153" s="15">
        <f t="shared" si="7"/>
        <v>0.66288630798755876</v>
      </c>
      <c r="S153" s="15">
        <f t="shared" si="8"/>
        <v>31.655186872153241</v>
      </c>
    </row>
    <row r="154" spans="1:19" x14ac:dyDescent="0.25">
      <c r="A154" s="16">
        <v>88</v>
      </c>
      <c r="B154" s="4" t="s">
        <v>79</v>
      </c>
      <c r="C154" s="16">
        <v>2016</v>
      </c>
      <c r="D154" s="5">
        <v>1476708132.0823607</v>
      </c>
      <c r="E154" s="6">
        <v>64831599.212224565</v>
      </c>
      <c r="F154" s="6">
        <v>37835616.561273351</v>
      </c>
      <c r="G154" s="5">
        <v>42624972.704037145</v>
      </c>
      <c r="H154" s="6">
        <v>33824984.367699064</v>
      </c>
      <c r="I154" s="6">
        <v>11947052</v>
      </c>
      <c r="J154" s="6">
        <v>600401</v>
      </c>
      <c r="K154" s="6">
        <v>404756</v>
      </c>
      <c r="L154" s="6">
        <f t="shared" si="6"/>
        <v>2319.8041010718466</v>
      </c>
      <c r="O154" s="15">
        <v>1209441</v>
      </c>
      <c r="P154" s="15">
        <v>2543</v>
      </c>
      <c r="Q154" s="15">
        <v>13779861</v>
      </c>
      <c r="R154" s="15">
        <f t="shared" si="7"/>
        <v>0.61857785810093791</v>
      </c>
      <c r="S154" s="15">
        <f t="shared" si="8"/>
        <v>223.19589892815318</v>
      </c>
    </row>
    <row r="155" spans="1:19" x14ac:dyDescent="0.25">
      <c r="A155" s="16">
        <v>89</v>
      </c>
      <c r="B155" s="4" t="s">
        <v>80</v>
      </c>
      <c r="C155" s="16">
        <v>2016</v>
      </c>
      <c r="D155" s="5">
        <v>452704908.77511054</v>
      </c>
      <c r="E155" s="6">
        <v>31792542.145967096</v>
      </c>
      <c r="F155" s="6">
        <v>16518524.830419807</v>
      </c>
      <c r="G155" s="5">
        <v>14010957.514879141</v>
      </c>
      <c r="H155" s="6">
        <v>11363683.08955713</v>
      </c>
      <c r="I155" s="6">
        <v>3327047</v>
      </c>
      <c r="J155" s="6">
        <v>95609</v>
      </c>
      <c r="K155" s="6">
        <v>150493</v>
      </c>
      <c r="L155" s="6">
        <f t="shared" si="6"/>
        <v>641.32509167498699</v>
      </c>
      <c r="O155" s="15">
        <v>414952</v>
      </c>
      <c r="P155" s="15">
        <v>719</v>
      </c>
      <c r="Q155" s="15">
        <v>3841015</v>
      </c>
      <c r="R155" s="15">
        <f t="shared" si="7"/>
        <v>0.60983592762652339</v>
      </c>
      <c r="S155" s="15">
        <f t="shared" si="8"/>
        <v>77.67490832501305</v>
      </c>
    </row>
    <row r="156" spans="1:19" x14ac:dyDescent="0.25">
      <c r="A156" s="16">
        <v>93</v>
      </c>
      <c r="B156" s="4" t="s">
        <v>81</v>
      </c>
      <c r="C156" s="16">
        <v>2016</v>
      </c>
      <c r="D156" s="5">
        <v>4639940159.164216</v>
      </c>
      <c r="E156" s="6">
        <v>202731384.44157082</v>
      </c>
      <c r="F156" s="6">
        <v>370349967.10680014</v>
      </c>
      <c r="G156" s="5">
        <v>164298864.756331</v>
      </c>
      <c r="H156" s="6">
        <v>162362612.97891757</v>
      </c>
      <c r="I156" s="6">
        <v>6482987</v>
      </c>
      <c r="J156" s="6">
        <v>283863</v>
      </c>
      <c r="K156" s="6">
        <v>757269</v>
      </c>
      <c r="L156" s="6">
        <f t="shared" si="6"/>
        <v>4538.6069576815453</v>
      </c>
      <c r="O156" s="15">
        <v>3586</v>
      </c>
      <c r="P156" s="15">
        <v>4541</v>
      </c>
      <c r="Q156" s="15">
        <v>6804738</v>
      </c>
      <c r="R156" s="15">
        <f t="shared" si="7"/>
        <v>0.17106288820578414</v>
      </c>
      <c r="S156" s="15">
        <f t="shared" si="8"/>
        <v>2.3930423184551701</v>
      </c>
    </row>
    <row r="157" spans="1:19" x14ac:dyDescent="0.25">
      <c r="A157" s="16">
        <v>95</v>
      </c>
      <c r="B157" s="4" t="s">
        <v>82</v>
      </c>
      <c r="C157" s="16">
        <v>2016</v>
      </c>
      <c r="D157" s="5">
        <v>430636294.6186533</v>
      </c>
      <c r="E157" s="6">
        <v>26437435.665420044</v>
      </c>
      <c r="F157" s="6">
        <v>6668232.538159892</v>
      </c>
      <c r="G157" s="5">
        <v>14841834.242588932</v>
      </c>
      <c r="H157" s="6">
        <v>6011682.0300799292</v>
      </c>
      <c r="I157" s="6">
        <v>3258537</v>
      </c>
      <c r="J157" s="6">
        <v>227910</v>
      </c>
      <c r="K157" s="6">
        <v>142948</v>
      </c>
      <c r="L157" s="6">
        <f t="shared" si="6"/>
        <v>589.38963263121684</v>
      </c>
      <c r="O157" s="15">
        <v>45018</v>
      </c>
      <c r="P157" s="15">
        <v>597</v>
      </c>
      <c r="Q157" s="15">
        <v>3531465</v>
      </c>
      <c r="R157" s="15">
        <f t="shared" si="7"/>
        <v>0.67526846561575005</v>
      </c>
      <c r="S157" s="15">
        <f t="shared" si="8"/>
        <v>7.6103673687832094</v>
      </c>
    </row>
    <row r="158" spans="1:19" x14ac:dyDescent="0.25">
      <c r="A158" s="16">
        <v>96</v>
      </c>
      <c r="B158" s="4" t="s">
        <v>83</v>
      </c>
      <c r="C158" s="16">
        <v>2016</v>
      </c>
      <c r="D158" s="5">
        <v>3069164611.7092152</v>
      </c>
      <c r="E158" s="6">
        <v>56725559.640512735</v>
      </c>
      <c r="F158" s="6">
        <v>66691553.443372622</v>
      </c>
      <c r="G158" s="5">
        <v>47114758.421944372</v>
      </c>
      <c r="H158" s="6">
        <v>50330708.30954124</v>
      </c>
      <c r="I158" s="6">
        <v>13903969</v>
      </c>
      <c r="J158" s="6">
        <v>522135</v>
      </c>
      <c r="K158" s="6">
        <v>562850</v>
      </c>
      <c r="L158" s="6">
        <f t="shared" si="6"/>
        <v>2813.015014875109</v>
      </c>
      <c r="O158" s="15">
        <v>239090</v>
      </c>
      <c r="P158" s="15">
        <v>2947</v>
      </c>
      <c r="Q158" s="15">
        <v>5258785</v>
      </c>
      <c r="R158" s="15">
        <f t="shared" si="7"/>
        <v>0.20370475818609748</v>
      </c>
      <c r="S158" s="15">
        <f t="shared" si="8"/>
        <v>133.98498512489101</v>
      </c>
    </row>
    <row r="159" spans="1:19" x14ac:dyDescent="0.25">
      <c r="A159" s="16">
        <v>98</v>
      </c>
      <c r="B159" s="4" t="s">
        <v>84</v>
      </c>
      <c r="C159" s="16">
        <v>2016</v>
      </c>
      <c r="D159" s="5">
        <v>829483919.59125543</v>
      </c>
      <c r="E159" s="6">
        <v>81702004.928101122</v>
      </c>
      <c r="F159" s="6">
        <v>11753870.873094803</v>
      </c>
      <c r="G159" s="5">
        <v>30759520.40240299</v>
      </c>
      <c r="H159" s="6">
        <v>13061043.068061849</v>
      </c>
      <c r="I159" s="6">
        <v>8181382</v>
      </c>
      <c r="J159" s="6">
        <v>487187</v>
      </c>
      <c r="K159" s="6">
        <v>145639</v>
      </c>
      <c r="L159" s="6">
        <f t="shared" si="6"/>
        <v>901.26856527222787</v>
      </c>
      <c r="O159" s="15">
        <v>5965953</v>
      </c>
      <c r="P159" s="15">
        <v>1520</v>
      </c>
      <c r="Q159" s="15">
        <v>14656195</v>
      </c>
      <c r="R159" s="15">
        <f t="shared" si="7"/>
        <v>1.1007115927661619</v>
      </c>
      <c r="S159" s="15">
        <f t="shared" si="8"/>
        <v>618.73143472777213</v>
      </c>
    </row>
    <row r="160" spans="1:19" x14ac:dyDescent="0.25">
      <c r="A160" s="16">
        <v>99</v>
      </c>
      <c r="B160" s="4" t="s">
        <v>85</v>
      </c>
      <c r="C160" s="16">
        <v>2016</v>
      </c>
      <c r="D160" s="5">
        <v>1474593540.9305716</v>
      </c>
      <c r="E160" s="6">
        <v>40025952.421362057</v>
      </c>
      <c r="F160" s="6">
        <v>38297984.387541145</v>
      </c>
      <c r="G160" s="5">
        <v>33685764.337712176</v>
      </c>
      <c r="H160" s="6">
        <v>36708299.90422067</v>
      </c>
      <c r="I160" s="6">
        <v>9838622</v>
      </c>
      <c r="J160" s="6">
        <v>599133</v>
      </c>
      <c r="K160" s="6">
        <v>187621</v>
      </c>
      <c r="L160" s="6">
        <f t="shared" si="6"/>
        <v>1656.9103058207213</v>
      </c>
      <c r="O160" s="15">
        <v>5027863</v>
      </c>
      <c r="P160" s="15">
        <v>2453</v>
      </c>
      <c r="Q160" s="15">
        <v>15492410</v>
      </c>
      <c r="R160" s="15">
        <f t="shared" si="7"/>
        <v>0.72097022190701165</v>
      </c>
      <c r="S160" s="15">
        <f t="shared" si="8"/>
        <v>796.08969417927869</v>
      </c>
    </row>
    <row r="161" spans="1:19" x14ac:dyDescent="0.25">
      <c r="A161" s="16">
        <v>100</v>
      </c>
      <c r="B161" s="4" t="s">
        <v>86</v>
      </c>
      <c r="C161" s="16">
        <v>2016</v>
      </c>
      <c r="D161" s="5">
        <v>2345484864.0585413</v>
      </c>
      <c r="E161" s="6">
        <v>82058596.561597422</v>
      </c>
      <c r="F161" s="6">
        <v>32664738.721673146</v>
      </c>
      <c r="G161" s="5">
        <v>50946669.866900213</v>
      </c>
      <c r="H161" s="6">
        <v>39893186.432575263</v>
      </c>
      <c r="I161" s="6">
        <v>13441742</v>
      </c>
      <c r="J161" s="6">
        <v>842370</v>
      </c>
      <c r="K161" s="6">
        <v>446654</v>
      </c>
      <c r="L161" s="6">
        <f t="shared" si="6"/>
        <v>2883.210176886007</v>
      </c>
      <c r="O161" s="15">
        <v>1020511</v>
      </c>
      <c r="P161" s="15">
        <v>3089</v>
      </c>
      <c r="Q161" s="15">
        <v>15318340</v>
      </c>
      <c r="R161" s="15">
        <f t="shared" si="7"/>
        <v>0.56609548390148579</v>
      </c>
      <c r="S161" s="15">
        <f t="shared" si="8"/>
        <v>205.78982311399278</v>
      </c>
    </row>
    <row r="162" spans="1:19" x14ac:dyDescent="0.25">
      <c r="A162" s="16">
        <v>101</v>
      </c>
      <c r="B162" s="4" t="s">
        <v>87</v>
      </c>
      <c r="C162" s="16">
        <v>2016</v>
      </c>
      <c r="D162" s="5">
        <v>2266681365.3787088</v>
      </c>
      <c r="E162" s="6">
        <v>108444117.58582665</v>
      </c>
      <c r="F162" s="6">
        <v>23413948.865510616</v>
      </c>
      <c r="G162" s="5">
        <v>65404922.592548177</v>
      </c>
      <c r="H162" s="6">
        <v>13323791.965419983</v>
      </c>
      <c r="I162" s="6">
        <v>11573962</v>
      </c>
      <c r="J162" s="6">
        <v>359145</v>
      </c>
      <c r="K162" s="6">
        <v>389762</v>
      </c>
      <c r="L162" s="6">
        <f t="shared" si="6"/>
        <v>1376.8599955805635</v>
      </c>
      <c r="O162" s="15">
        <v>5860360</v>
      </c>
      <c r="P162" s="15">
        <v>2053</v>
      </c>
      <c r="Q162" s="15">
        <v>17794124</v>
      </c>
      <c r="R162" s="15">
        <f t="shared" si="7"/>
        <v>0.98942654362587779</v>
      </c>
      <c r="S162" s="15">
        <f t="shared" si="8"/>
        <v>676.14000441943642</v>
      </c>
    </row>
    <row r="163" spans="1:19" x14ac:dyDescent="0.25">
      <c r="A163" s="16">
        <v>105</v>
      </c>
      <c r="B163" s="4" t="s">
        <v>88</v>
      </c>
      <c r="C163" s="16">
        <v>2016</v>
      </c>
      <c r="D163" s="5">
        <v>35040898.547202826</v>
      </c>
      <c r="E163" s="6">
        <v>2433199.2295001876</v>
      </c>
      <c r="F163" s="6">
        <v>813018.4099829375</v>
      </c>
      <c r="G163" s="5">
        <v>1422718.1569331244</v>
      </c>
      <c r="H163" s="6">
        <v>1846814.3268008011</v>
      </c>
      <c r="I163" s="6">
        <v>92139</v>
      </c>
      <c r="J163" s="6">
        <v>8233</v>
      </c>
      <c r="K163" s="6">
        <v>5378</v>
      </c>
      <c r="L163" s="6">
        <f t="shared" si="6"/>
        <v>23.172374287541889</v>
      </c>
      <c r="O163" s="15">
        <v>3612</v>
      </c>
      <c r="P163" s="15">
        <v>24</v>
      </c>
      <c r="Q163" s="15">
        <v>104743</v>
      </c>
      <c r="R163" s="15">
        <f t="shared" si="7"/>
        <v>0.49820681126331806</v>
      </c>
      <c r="S163" s="15">
        <f t="shared" si="8"/>
        <v>0.8276257124581119</v>
      </c>
    </row>
    <row r="164" spans="1:19" x14ac:dyDescent="0.25">
      <c r="A164" s="16">
        <v>107</v>
      </c>
      <c r="B164" s="4" t="s">
        <v>89</v>
      </c>
      <c r="C164" s="16">
        <v>2016</v>
      </c>
      <c r="D164" s="5">
        <v>2003548323.1612158</v>
      </c>
      <c r="E164" s="6">
        <v>83117258.65834114</v>
      </c>
      <c r="F164" s="6">
        <v>100647609.18234965</v>
      </c>
      <c r="G164" s="5">
        <v>52500211.506477602</v>
      </c>
      <c r="H164" s="6">
        <v>86456585.591844112</v>
      </c>
      <c r="I164" s="6">
        <v>3954763</v>
      </c>
      <c r="J164" s="6">
        <v>244199</v>
      </c>
      <c r="K164" s="6">
        <v>430877</v>
      </c>
      <c r="L164" s="6">
        <f t="shared" si="6"/>
        <v>1802</v>
      </c>
      <c r="O164" s="15">
        <v>0</v>
      </c>
      <c r="P164" s="15">
        <v>1802</v>
      </c>
      <c r="Q164" s="15">
        <v>4211492</v>
      </c>
      <c r="R164" s="15">
        <f t="shared" si="7"/>
        <v>0.26679463204253012</v>
      </c>
      <c r="S164" s="15">
        <f t="shared" si="8"/>
        <v>0</v>
      </c>
    </row>
    <row r="165" spans="1:19" x14ac:dyDescent="0.25">
      <c r="A165" s="16">
        <v>108</v>
      </c>
      <c r="B165" s="4" t="s">
        <v>90</v>
      </c>
      <c r="C165" s="16">
        <v>2016</v>
      </c>
      <c r="D165" s="5">
        <v>3271055468.2008448</v>
      </c>
      <c r="E165" s="6">
        <v>181244606.15830982</v>
      </c>
      <c r="F165" s="6">
        <v>113454622.49033773</v>
      </c>
      <c r="G165" s="5">
        <v>27860894.431094106</v>
      </c>
      <c r="H165" s="6">
        <v>51091255.96122285</v>
      </c>
      <c r="I165" s="6">
        <v>21581533</v>
      </c>
      <c r="J165" s="6">
        <v>709296</v>
      </c>
      <c r="K165" s="6">
        <v>903198</v>
      </c>
      <c r="L165" s="6">
        <f t="shared" si="6"/>
        <v>5297.6761365828042</v>
      </c>
      <c r="O165" s="15">
        <v>3480551</v>
      </c>
      <c r="P165" s="15">
        <v>6124</v>
      </c>
      <c r="Q165" s="15">
        <v>25794843</v>
      </c>
      <c r="R165" s="15">
        <f t="shared" si="7"/>
        <v>0.48083226336086182</v>
      </c>
      <c r="S165" s="15">
        <f t="shared" si="8"/>
        <v>826.32386341719553</v>
      </c>
    </row>
    <row r="166" spans="1:19" x14ac:dyDescent="0.25">
      <c r="A166" s="16">
        <v>114</v>
      </c>
      <c r="B166" s="4" t="s">
        <v>91</v>
      </c>
      <c r="C166" s="16">
        <v>2016</v>
      </c>
      <c r="D166" s="5">
        <v>700130417.19728494</v>
      </c>
      <c r="E166" s="6">
        <v>45912226.509358257</v>
      </c>
      <c r="F166" s="6">
        <v>20051384.397795614</v>
      </c>
      <c r="G166" s="5">
        <v>12855115.653421989</v>
      </c>
      <c r="H166" s="6">
        <v>21532207.474768754</v>
      </c>
      <c r="I166" s="6">
        <v>5735914</v>
      </c>
      <c r="J166" s="6">
        <v>243150</v>
      </c>
      <c r="K166" s="6">
        <v>198417</v>
      </c>
      <c r="L166" s="6">
        <f t="shared" si="6"/>
        <v>949.73981887314585</v>
      </c>
      <c r="O166" s="15">
        <v>1211857</v>
      </c>
      <c r="P166" s="15">
        <v>1142</v>
      </c>
      <c r="Q166" s="15">
        <v>7198270</v>
      </c>
      <c r="R166" s="15">
        <f t="shared" si="7"/>
        <v>0.71954493838415334</v>
      </c>
      <c r="S166" s="15">
        <f t="shared" si="8"/>
        <v>192.26018112685412</v>
      </c>
    </row>
    <row r="167" spans="1:19" x14ac:dyDescent="0.25">
      <c r="A167" s="16">
        <v>115</v>
      </c>
      <c r="B167" s="4" t="s">
        <v>92</v>
      </c>
      <c r="C167" s="16">
        <v>2016</v>
      </c>
      <c r="D167" s="5">
        <v>4388015321.8200006</v>
      </c>
      <c r="E167" s="6">
        <v>213608316.26610985</v>
      </c>
      <c r="F167" s="6">
        <v>161349168.9824014</v>
      </c>
      <c r="G167" s="5">
        <v>175960289.13315392</v>
      </c>
      <c r="H167" s="6">
        <v>86336743.741868496</v>
      </c>
      <c r="I167" s="6">
        <v>15511979</v>
      </c>
      <c r="J167" s="6">
        <v>713238</v>
      </c>
      <c r="K167" s="6">
        <v>890260</v>
      </c>
      <c r="L167" s="6">
        <f t="shared" si="6"/>
        <v>2650.1744475700334</v>
      </c>
      <c r="O167" s="15">
        <v>1943941</v>
      </c>
      <c r="P167" s="15">
        <v>2967</v>
      </c>
      <c r="Q167" s="15">
        <v>18204570</v>
      </c>
      <c r="R167" s="15">
        <f t="shared" si="7"/>
        <v>0.70042037757801578</v>
      </c>
      <c r="S167" s="15">
        <f t="shared" si="8"/>
        <v>316.82555242996671</v>
      </c>
    </row>
    <row r="168" spans="1:19" x14ac:dyDescent="0.25">
      <c r="A168" s="16">
        <v>117</v>
      </c>
      <c r="B168" s="4" t="s">
        <v>93</v>
      </c>
      <c r="C168" s="16">
        <v>2016</v>
      </c>
      <c r="D168" s="5">
        <v>8609089797.360033</v>
      </c>
      <c r="E168" s="6">
        <v>223489741.69777724</v>
      </c>
      <c r="F168" s="6">
        <v>150944183.05690342</v>
      </c>
      <c r="G168" s="5">
        <v>257198196.68205106</v>
      </c>
      <c r="H168" s="6">
        <v>336270517.2884469</v>
      </c>
      <c r="I168" s="6">
        <v>13313940</v>
      </c>
      <c r="J168" s="6">
        <v>548722</v>
      </c>
      <c r="K168" s="6">
        <v>1323550</v>
      </c>
      <c r="L168" s="6">
        <f t="shared" si="6"/>
        <v>6506.4980433597602</v>
      </c>
      <c r="O168" s="15">
        <v>286874</v>
      </c>
      <c r="P168" s="15">
        <v>6641</v>
      </c>
      <c r="Q168" s="15">
        <v>14164331</v>
      </c>
      <c r="R168" s="15">
        <f t="shared" si="7"/>
        <v>0.2434773019962472</v>
      </c>
      <c r="S168" s="15">
        <f t="shared" si="8"/>
        <v>134.50195664023948</v>
      </c>
    </row>
    <row r="169" spans="1:19" x14ac:dyDescent="0.25">
      <c r="A169" s="16">
        <v>119</v>
      </c>
      <c r="B169" s="4" t="s">
        <v>94</v>
      </c>
      <c r="C169" s="16">
        <v>2016</v>
      </c>
      <c r="D169" s="5">
        <v>2856845899.9498467</v>
      </c>
      <c r="E169" s="6">
        <v>131849334.12924081</v>
      </c>
      <c r="F169" s="6">
        <v>23965607.463741001</v>
      </c>
      <c r="G169" s="5">
        <v>45679880.73162733</v>
      </c>
      <c r="H169" s="6">
        <v>47077055.190643437</v>
      </c>
      <c r="I169" s="6">
        <v>16812196</v>
      </c>
      <c r="J169" s="6">
        <v>913075</v>
      </c>
      <c r="K169" s="6">
        <v>464148</v>
      </c>
      <c r="L169" s="6">
        <f t="shared" si="6"/>
        <v>3166.606021921782</v>
      </c>
      <c r="O169" s="15">
        <v>18998</v>
      </c>
      <c r="P169" s="15">
        <v>3170</v>
      </c>
      <c r="Q169" s="15">
        <v>17744269</v>
      </c>
      <c r="R169" s="15">
        <f t="shared" si="7"/>
        <v>0.6389910044221655</v>
      </c>
      <c r="S169" s="15">
        <f t="shared" si="8"/>
        <v>3.3939780782178186</v>
      </c>
    </row>
    <row r="170" spans="1:19" x14ac:dyDescent="0.25">
      <c r="A170" s="16">
        <v>120</v>
      </c>
      <c r="B170" s="4" t="s">
        <v>95</v>
      </c>
      <c r="C170" s="16">
        <v>2016</v>
      </c>
      <c r="D170" s="5">
        <v>5496351173.462245</v>
      </c>
      <c r="E170" s="6">
        <v>167158295.11721551</v>
      </c>
      <c r="F170" s="6">
        <v>155005074.60996017</v>
      </c>
      <c r="G170" s="5">
        <v>134459683.116207</v>
      </c>
      <c r="H170" s="6">
        <v>65446815.265698016</v>
      </c>
      <c r="I170" s="6">
        <v>34621919</v>
      </c>
      <c r="J170" s="6">
        <v>1143438</v>
      </c>
      <c r="K170" s="6">
        <v>1454285</v>
      </c>
      <c r="L170" s="6">
        <f t="shared" si="6"/>
        <v>6590.8530806681183</v>
      </c>
      <c r="O170" s="15">
        <v>6897102</v>
      </c>
      <c r="P170" s="15">
        <v>7680</v>
      </c>
      <c r="Q170" s="15">
        <v>48634158</v>
      </c>
      <c r="R170" s="15">
        <f t="shared" si="7"/>
        <v>0.72289642194634707</v>
      </c>
      <c r="S170" s="15">
        <f t="shared" si="8"/>
        <v>1089.1469193318819</v>
      </c>
    </row>
    <row r="171" spans="1:19" x14ac:dyDescent="0.25">
      <c r="A171" s="16">
        <v>121</v>
      </c>
      <c r="B171" s="4" t="s">
        <v>96</v>
      </c>
      <c r="C171" s="16">
        <v>2016</v>
      </c>
      <c r="D171" s="5">
        <v>1600690705.09654</v>
      </c>
      <c r="E171" s="6">
        <v>55616710.788831487</v>
      </c>
      <c r="F171" s="6">
        <v>23941184.259593286</v>
      </c>
      <c r="G171" s="5">
        <v>33624353.920287803</v>
      </c>
      <c r="H171" s="6">
        <v>17701538.668715075</v>
      </c>
      <c r="I171" s="6">
        <v>6641542</v>
      </c>
      <c r="J171" s="6">
        <v>681128</v>
      </c>
      <c r="K171" s="6">
        <v>256540</v>
      </c>
      <c r="L171" s="6">
        <f t="shared" si="6"/>
        <v>1328</v>
      </c>
      <c r="O171" s="15">
        <v>0</v>
      </c>
      <c r="P171" s="15">
        <v>1328</v>
      </c>
      <c r="Q171" s="15">
        <v>7328803</v>
      </c>
      <c r="R171" s="15">
        <f t="shared" si="7"/>
        <v>0.62998595409033398</v>
      </c>
      <c r="S171" s="15">
        <f t="shared" si="8"/>
        <v>0</v>
      </c>
    </row>
    <row r="172" spans="1:19" x14ac:dyDescent="0.25">
      <c r="A172" s="16">
        <v>123</v>
      </c>
      <c r="B172" s="4" t="s">
        <v>97</v>
      </c>
      <c r="C172" s="16">
        <v>2016</v>
      </c>
      <c r="D172" s="5">
        <v>63240260.141436622</v>
      </c>
      <c r="E172" s="6">
        <v>2014095.3071196834</v>
      </c>
      <c r="F172" s="6">
        <v>1020173.2111186554</v>
      </c>
      <c r="G172" s="5">
        <v>1520416.6497152948</v>
      </c>
      <c r="H172" s="6">
        <v>1480481.502386552</v>
      </c>
      <c r="I172" s="6">
        <v>168512</v>
      </c>
      <c r="J172" s="6">
        <v>13286</v>
      </c>
      <c r="K172" s="6">
        <v>13685</v>
      </c>
      <c r="L172" s="6">
        <f t="shared" si="6"/>
        <v>36.775809226371649</v>
      </c>
      <c r="O172" s="15">
        <v>6086</v>
      </c>
      <c r="P172" s="15">
        <v>38</v>
      </c>
      <c r="Q172" s="15">
        <v>188915</v>
      </c>
      <c r="R172" s="15">
        <f t="shared" si="7"/>
        <v>0.56751682287911565</v>
      </c>
      <c r="S172" s="15">
        <f t="shared" si="8"/>
        <v>1.2241907736283513</v>
      </c>
    </row>
    <row r="173" spans="1:19" x14ac:dyDescent="0.25">
      <c r="A173" s="16">
        <v>126</v>
      </c>
      <c r="B173" s="4" t="s">
        <v>98</v>
      </c>
      <c r="C173" s="16">
        <v>2016</v>
      </c>
      <c r="D173" s="5">
        <v>3562673059.1395068</v>
      </c>
      <c r="E173" s="6">
        <v>232099104.8284094</v>
      </c>
      <c r="F173" s="6">
        <v>51032090.647863641</v>
      </c>
      <c r="G173" s="5">
        <v>54170260.528429613</v>
      </c>
      <c r="H173" s="6">
        <v>21957326.115580946</v>
      </c>
      <c r="I173" s="6">
        <v>24226773</v>
      </c>
      <c r="J173" s="6">
        <v>199773</v>
      </c>
      <c r="K173" s="6">
        <v>1041124</v>
      </c>
      <c r="L173" s="6">
        <f t="shared" si="6"/>
        <v>4025.7705212340061</v>
      </c>
      <c r="O173" s="15">
        <v>2224648</v>
      </c>
      <c r="P173" s="15">
        <v>5821</v>
      </c>
      <c r="Q173" s="15">
        <v>7213382</v>
      </c>
      <c r="R173" s="15">
        <f t="shared" si="7"/>
        <v>0.14146116368149017</v>
      </c>
      <c r="S173" s="15">
        <f t="shared" si="8"/>
        <v>1795.2294787659937</v>
      </c>
    </row>
    <row r="174" spans="1:19" x14ac:dyDescent="0.25">
      <c r="A174" s="16">
        <v>127</v>
      </c>
      <c r="B174" s="4" t="s">
        <v>99</v>
      </c>
      <c r="C174" s="16">
        <v>2016</v>
      </c>
      <c r="D174" s="5">
        <v>5044632626.4028893</v>
      </c>
      <c r="E174" s="6">
        <v>266922870.03636539</v>
      </c>
      <c r="F174" s="6">
        <v>336898890.53912443</v>
      </c>
      <c r="G174" s="5">
        <v>195090385.19625607</v>
      </c>
      <c r="H174" s="6">
        <v>57919458.589593574</v>
      </c>
      <c r="I174" s="6">
        <v>43388631</v>
      </c>
      <c r="J174" s="6">
        <v>986047</v>
      </c>
      <c r="K174" s="6">
        <v>1467728</v>
      </c>
      <c r="L174" s="6">
        <f t="shared" si="6"/>
        <v>2786.2505668835147</v>
      </c>
      <c r="O174" s="15">
        <v>2482245</v>
      </c>
      <c r="P174" s="15">
        <v>3306</v>
      </c>
      <c r="Q174" s="15">
        <v>15788958</v>
      </c>
      <c r="R174" s="15">
        <f t="shared" si="7"/>
        <v>0.54518828365197358</v>
      </c>
      <c r="S174" s="15">
        <f t="shared" si="8"/>
        <v>519.74943311648553</v>
      </c>
    </row>
    <row r="175" spans="1:19" x14ac:dyDescent="0.25">
      <c r="A175" s="16">
        <v>130</v>
      </c>
      <c r="B175" s="4" t="s">
        <v>100</v>
      </c>
      <c r="C175" s="16">
        <v>2016</v>
      </c>
      <c r="D175" s="5">
        <v>4110680778.9465489</v>
      </c>
      <c r="E175" s="6">
        <v>249722464.45998627</v>
      </c>
      <c r="F175" s="6">
        <v>83756952.067871168</v>
      </c>
      <c r="G175" s="5">
        <v>88428093.197544977</v>
      </c>
      <c r="H175" s="6">
        <v>52888857.287914485</v>
      </c>
      <c r="I175" s="6">
        <v>26802747</v>
      </c>
      <c r="J175" s="6">
        <v>1095772</v>
      </c>
      <c r="K175" s="6">
        <v>830057</v>
      </c>
      <c r="L175" s="6">
        <f t="shared" si="6"/>
        <v>5913.506884811145</v>
      </c>
      <c r="O175" s="15">
        <v>2959728</v>
      </c>
      <c r="P175" s="15">
        <v>6538</v>
      </c>
      <c r="Q175" s="15">
        <v>30986253</v>
      </c>
      <c r="R175" s="15">
        <f t="shared" si="7"/>
        <v>0.54102837154339023</v>
      </c>
      <c r="S175" s="15">
        <f t="shared" si="8"/>
        <v>624.49311518885474</v>
      </c>
    </row>
    <row r="176" spans="1:19" x14ac:dyDescent="0.25">
      <c r="A176" s="16">
        <v>131</v>
      </c>
      <c r="B176" s="4" t="s">
        <v>101</v>
      </c>
      <c r="C176" s="16">
        <v>2016</v>
      </c>
      <c r="D176" s="5">
        <v>1082889552.6977341</v>
      </c>
      <c r="E176" s="6">
        <v>49233470.931729339</v>
      </c>
      <c r="F176" s="6">
        <v>56174451.979522869</v>
      </c>
      <c r="G176" s="5">
        <v>46632681.110017806</v>
      </c>
      <c r="H176" s="6">
        <v>58178413.096807756</v>
      </c>
      <c r="I176" s="6">
        <v>4081519</v>
      </c>
      <c r="J176" s="6">
        <v>140243</v>
      </c>
      <c r="K176" s="6">
        <v>229536</v>
      </c>
      <c r="L176" s="6">
        <f t="shared" si="6"/>
        <v>1359.8595007468818</v>
      </c>
      <c r="O176" s="15">
        <v>234057</v>
      </c>
      <c r="P176" s="15">
        <v>1435</v>
      </c>
      <c r="Q176" s="15">
        <v>4469917</v>
      </c>
      <c r="R176" s="15">
        <f t="shared" si="7"/>
        <v>0.35558501583058882</v>
      </c>
      <c r="S176" s="15">
        <f t="shared" si="8"/>
        <v>75.140499253118122</v>
      </c>
    </row>
    <row r="177" spans="1:19" x14ac:dyDescent="0.25">
      <c r="A177" s="16">
        <v>132</v>
      </c>
      <c r="B177" s="4" t="s">
        <v>102</v>
      </c>
      <c r="C177" s="16">
        <v>2016</v>
      </c>
      <c r="D177" s="5">
        <v>877545417.28717256</v>
      </c>
      <c r="E177" s="6">
        <v>56187718.976304851</v>
      </c>
      <c r="F177" s="6">
        <v>26459821.932764743</v>
      </c>
      <c r="G177" s="5">
        <v>18735844.251577035</v>
      </c>
      <c r="H177" s="6">
        <v>18931899.832140669</v>
      </c>
      <c r="I177" s="6">
        <v>4750422</v>
      </c>
      <c r="J177" s="6">
        <v>55837</v>
      </c>
      <c r="K177" s="6">
        <v>131354</v>
      </c>
      <c r="L177" s="6">
        <f t="shared" si="6"/>
        <v>866.10725292788163</v>
      </c>
      <c r="O177" s="15">
        <v>205208</v>
      </c>
      <c r="P177" s="15">
        <v>903</v>
      </c>
      <c r="Q177" s="15">
        <v>5022744</v>
      </c>
      <c r="R177" s="15">
        <f t="shared" si="7"/>
        <v>0.63496412263535551</v>
      </c>
      <c r="S177" s="15">
        <f t="shared" si="8"/>
        <v>36.892747072118347</v>
      </c>
    </row>
    <row r="178" spans="1:19" x14ac:dyDescent="0.25">
      <c r="A178" s="16">
        <v>134</v>
      </c>
      <c r="B178" s="4" t="s">
        <v>103</v>
      </c>
      <c r="C178" s="16">
        <v>2016</v>
      </c>
      <c r="D178" s="5">
        <v>10458362110.737547</v>
      </c>
      <c r="E178" s="6">
        <v>322945478.3471061</v>
      </c>
      <c r="F178" s="6">
        <v>248709829.97883713</v>
      </c>
      <c r="G178" s="5">
        <v>205196295.41684687</v>
      </c>
      <c r="H178" s="6">
        <v>57319693.78263168</v>
      </c>
      <c r="I178" s="6">
        <v>54317937</v>
      </c>
      <c r="J178" s="6">
        <v>3792322</v>
      </c>
      <c r="K178" s="6">
        <v>1840754</v>
      </c>
      <c r="L178" s="6">
        <f t="shared" si="6"/>
        <v>9102.3286866701128</v>
      </c>
      <c r="O178" s="15">
        <v>6640965</v>
      </c>
      <c r="P178" s="15">
        <v>10139</v>
      </c>
      <c r="Q178" s="15">
        <v>64950909</v>
      </c>
      <c r="R178" s="15">
        <f t="shared" si="7"/>
        <v>0.73128388684950418</v>
      </c>
      <c r="S178" s="15">
        <f t="shared" si="8"/>
        <v>1036.6713133298874</v>
      </c>
    </row>
    <row r="179" spans="1:19" x14ac:dyDescent="0.25">
      <c r="A179" s="16">
        <v>135</v>
      </c>
      <c r="B179" s="4" t="s">
        <v>104</v>
      </c>
      <c r="C179" s="16">
        <v>2016</v>
      </c>
      <c r="D179" s="5">
        <v>6442132016.9449291</v>
      </c>
      <c r="E179" s="6">
        <v>426195493.0481149</v>
      </c>
      <c r="F179" s="6">
        <v>213332468.81703839</v>
      </c>
      <c r="G179" s="5">
        <v>251973620.15583473</v>
      </c>
      <c r="H179" s="6">
        <v>135583619.20286381</v>
      </c>
      <c r="I179" s="6">
        <v>37918902</v>
      </c>
      <c r="J179" s="6">
        <v>2288175</v>
      </c>
      <c r="K179" s="6">
        <v>1613041</v>
      </c>
      <c r="L179" s="6">
        <f t="shared" si="6"/>
        <v>8359.486587551346</v>
      </c>
      <c r="O179" s="15">
        <v>21718</v>
      </c>
      <c r="P179" s="15">
        <v>8364</v>
      </c>
      <c r="Q179" s="15">
        <v>40246566</v>
      </c>
      <c r="R179" s="15">
        <f t="shared" si="7"/>
        <v>0.54930139279233248</v>
      </c>
      <c r="S179" s="15">
        <f t="shared" si="8"/>
        <v>4.5134124486546252</v>
      </c>
    </row>
    <row r="180" spans="1:19" x14ac:dyDescent="0.25">
      <c r="A180" s="16">
        <v>136</v>
      </c>
      <c r="B180" s="4" t="s">
        <v>105</v>
      </c>
      <c r="C180" s="16">
        <v>2016</v>
      </c>
      <c r="D180" s="5">
        <v>3839455192.7314167</v>
      </c>
      <c r="E180" s="6">
        <v>83388611.57585676</v>
      </c>
      <c r="F180" s="6">
        <v>70246901.485169992</v>
      </c>
      <c r="G180" s="5">
        <v>48505021.60183844</v>
      </c>
      <c r="H180" s="6">
        <v>48049907.696366332</v>
      </c>
      <c r="I180" s="6">
        <v>13621435</v>
      </c>
      <c r="J180" s="6">
        <v>331452</v>
      </c>
      <c r="K180" s="6">
        <v>587251</v>
      </c>
      <c r="L180" s="6">
        <f t="shared" si="6"/>
        <v>2483.028389368576</v>
      </c>
      <c r="O180" s="15">
        <v>764828</v>
      </c>
      <c r="P180" s="15">
        <v>2909</v>
      </c>
      <c r="Q180" s="15">
        <v>5223082</v>
      </c>
      <c r="R180" s="15">
        <f t="shared" si="7"/>
        <v>0.2049646742670754</v>
      </c>
      <c r="S180" s="15">
        <f t="shared" si="8"/>
        <v>425.9716106314242</v>
      </c>
    </row>
    <row r="181" spans="1:19" x14ac:dyDescent="0.25">
      <c r="A181" s="16">
        <v>137</v>
      </c>
      <c r="B181" s="4" t="s">
        <v>106</v>
      </c>
      <c r="C181" s="16">
        <v>2016</v>
      </c>
      <c r="D181" s="5">
        <v>734933139.05432904</v>
      </c>
      <c r="E181" s="6">
        <v>50527684.433872297</v>
      </c>
      <c r="F181" s="6">
        <v>18055386.478786945</v>
      </c>
      <c r="G181" s="5">
        <v>11884226.264997603</v>
      </c>
      <c r="H181" s="6">
        <v>15047756.740451444</v>
      </c>
      <c r="I181" s="6">
        <v>4615081</v>
      </c>
      <c r="J181" s="6">
        <v>116573</v>
      </c>
      <c r="K181" s="6">
        <v>164285</v>
      </c>
      <c r="L181" s="6">
        <f t="shared" si="6"/>
        <v>994</v>
      </c>
      <c r="O181" s="15">
        <v>0</v>
      </c>
      <c r="P181" s="15">
        <v>994</v>
      </c>
      <c r="Q181" s="15">
        <v>1821085</v>
      </c>
      <c r="R181" s="15">
        <f t="shared" si="7"/>
        <v>0.20914126310373657</v>
      </c>
      <c r="S181" s="15">
        <f t="shared" si="8"/>
        <v>0</v>
      </c>
    </row>
    <row r="182" spans="1:19" x14ac:dyDescent="0.25">
      <c r="A182" s="16">
        <v>138</v>
      </c>
      <c r="B182" s="4" t="s">
        <v>107</v>
      </c>
      <c r="C182" s="16">
        <v>2016</v>
      </c>
      <c r="D182" s="5">
        <v>8527377889.4944191</v>
      </c>
      <c r="E182" s="6">
        <v>536908293.03172469</v>
      </c>
      <c r="F182" s="6">
        <v>194692410.37792566</v>
      </c>
      <c r="G182" s="5">
        <v>169056281.40517938</v>
      </c>
      <c r="H182" s="6">
        <v>147661068.8342554</v>
      </c>
      <c r="I182" s="6">
        <v>36637415</v>
      </c>
      <c r="J182" s="6">
        <v>2456084</v>
      </c>
      <c r="K182" s="6">
        <v>1426716</v>
      </c>
      <c r="L182" s="6">
        <f t="shared" si="6"/>
        <v>7039.6613486835467</v>
      </c>
      <c r="O182" s="15">
        <v>981396</v>
      </c>
      <c r="P182" s="15">
        <v>7216</v>
      </c>
      <c r="Q182" s="15">
        <v>40159962</v>
      </c>
      <c r="R182" s="15">
        <f t="shared" si="7"/>
        <v>0.63532019788597638</v>
      </c>
      <c r="S182" s="15">
        <f t="shared" si="8"/>
        <v>176.33865131645294</v>
      </c>
    </row>
    <row r="183" spans="1:19" x14ac:dyDescent="0.25">
      <c r="A183" s="16">
        <v>141</v>
      </c>
      <c r="B183" s="4" t="s">
        <v>108</v>
      </c>
      <c r="C183" s="16">
        <v>2016</v>
      </c>
      <c r="D183" s="5">
        <v>4401607170.4742393</v>
      </c>
      <c r="E183" s="6">
        <v>266718955.64068404</v>
      </c>
      <c r="F183" s="6">
        <v>77340380.470935449</v>
      </c>
      <c r="G183" s="5">
        <v>116553677.76084651</v>
      </c>
      <c r="H183" s="6">
        <v>82792215.448774621</v>
      </c>
      <c r="I183" s="6">
        <v>17248173</v>
      </c>
      <c r="J183" s="6">
        <v>1119364</v>
      </c>
      <c r="K183" s="6">
        <v>859435</v>
      </c>
      <c r="L183" s="6">
        <f t="shared" si="6"/>
        <v>3060.5793367344545</v>
      </c>
      <c r="O183" s="15">
        <v>3999098</v>
      </c>
      <c r="P183" s="15">
        <v>3726</v>
      </c>
      <c r="Q183" s="15">
        <v>22392811</v>
      </c>
      <c r="R183" s="15">
        <f t="shared" si="7"/>
        <v>0.68605930313213082</v>
      </c>
      <c r="S183" s="15">
        <f t="shared" si="8"/>
        <v>665.4206632655455</v>
      </c>
    </row>
    <row r="184" spans="1:19" x14ac:dyDescent="0.25">
      <c r="A184" s="16">
        <v>142</v>
      </c>
      <c r="B184" s="4" t="s">
        <v>109</v>
      </c>
      <c r="C184" s="16">
        <v>2016</v>
      </c>
      <c r="D184" s="5">
        <v>1900169005.4017367</v>
      </c>
      <c r="E184" s="6">
        <v>100922923.13305233</v>
      </c>
      <c r="F184" s="6">
        <v>37233620.310053647</v>
      </c>
      <c r="G184" s="5">
        <v>31379169.583077565</v>
      </c>
      <c r="H184" s="6">
        <v>6197196.7126109004</v>
      </c>
      <c r="I184" s="6">
        <v>10529574</v>
      </c>
      <c r="J184" s="6">
        <v>212791</v>
      </c>
      <c r="K184" s="6">
        <v>402331</v>
      </c>
      <c r="L184" s="6">
        <f t="shared" si="6"/>
        <v>2768.7452379439292</v>
      </c>
      <c r="O184" s="15">
        <v>1024877</v>
      </c>
      <c r="P184" s="15">
        <v>3155</v>
      </c>
      <c r="Q184" s="15">
        <v>8371384</v>
      </c>
      <c r="R184" s="15">
        <f t="shared" si="7"/>
        <v>0.30289617842230571</v>
      </c>
      <c r="S184" s="15">
        <f t="shared" si="8"/>
        <v>386.254762056071</v>
      </c>
    </row>
    <row r="185" spans="1:19" x14ac:dyDescent="0.25">
      <c r="A185" s="16">
        <v>143</v>
      </c>
      <c r="B185" s="4" t="s">
        <v>110</v>
      </c>
      <c r="C185" s="16">
        <v>2016</v>
      </c>
      <c r="D185" s="5">
        <v>7003381372.6145763</v>
      </c>
      <c r="E185" s="6">
        <v>231530040.56654745</v>
      </c>
      <c r="F185" s="6">
        <v>134882108.36503384</v>
      </c>
      <c r="G185" s="5">
        <v>151660832.61894768</v>
      </c>
      <c r="H185" s="6">
        <v>166447345.42590994</v>
      </c>
      <c r="I185" s="6">
        <v>26114290</v>
      </c>
      <c r="J185" s="6">
        <v>781901</v>
      </c>
      <c r="K185" s="6">
        <v>848171</v>
      </c>
      <c r="L185" s="6">
        <f t="shared" si="6"/>
        <v>5786</v>
      </c>
      <c r="O185" s="15">
        <v>0</v>
      </c>
      <c r="P185" s="15">
        <v>5786</v>
      </c>
      <c r="Q185" s="15">
        <v>26991835</v>
      </c>
      <c r="R185" s="15">
        <f t="shared" si="7"/>
        <v>0.53253710736196802</v>
      </c>
      <c r="S185" s="15">
        <f t="shared" si="8"/>
        <v>0</v>
      </c>
    </row>
    <row r="186" spans="1:19" x14ac:dyDescent="0.25">
      <c r="A186" s="16">
        <v>144</v>
      </c>
      <c r="B186" s="4" t="s">
        <v>111</v>
      </c>
      <c r="C186" s="16">
        <v>2016</v>
      </c>
      <c r="D186" s="5">
        <v>4028074793.7821555</v>
      </c>
      <c r="E186" s="6">
        <v>223860547.3350583</v>
      </c>
      <c r="F186" s="6">
        <v>41571182.417600833</v>
      </c>
      <c r="G186" s="5">
        <v>106318614.32104038</v>
      </c>
      <c r="H186" s="6">
        <v>40442670.321214594</v>
      </c>
      <c r="I186" s="6">
        <v>28058383</v>
      </c>
      <c r="J186" s="6">
        <v>1423889</v>
      </c>
      <c r="K186" s="6">
        <v>812993</v>
      </c>
      <c r="L186" s="6">
        <f t="shared" si="6"/>
        <v>4944.5868123971859</v>
      </c>
      <c r="O186" s="15">
        <v>6310443</v>
      </c>
      <c r="P186" s="15">
        <v>6002</v>
      </c>
      <c r="Q186" s="15">
        <v>35818807</v>
      </c>
      <c r="R186" s="15">
        <f t="shared" si="7"/>
        <v>0.68125706575738076</v>
      </c>
      <c r="S186" s="15">
        <f t="shared" si="8"/>
        <v>1057.4131876028143</v>
      </c>
    </row>
    <row r="187" spans="1:19" x14ac:dyDescent="0.25">
      <c r="A187" s="16">
        <v>145</v>
      </c>
      <c r="B187" s="4" t="s">
        <v>112</v>
      </c>
      <c r="C187" s="16">
        <v>2016</v>
      </c>
      <c r="D187" s="5">
        <v>4606451703.8720818</v>
      </c>
      <c r="E187" s="6">
        <v>306860019.30754685</v>
      </c>
      <c r="F187" s="6">
        <v>151603031.56707248</v>
      </c>
      <c r="G187" s="5">
        <v>99730347.199070528</v>
      </c>
      <c r="H187" s="6">
        <v>89157946.112461686</v>
      </c>
      <c r="I187" s="6">
        <v>28800915</v>
      </c>
      <c r="J187" s="6">
        <v>1463176</v>
      </c>
      <c r="K187" s="6">
        <v>1442014</v>
      </c>
      <c r="L187" s="6">
        <f t="shared" si="6"/>
        <v>5453.8125684610122</v>
      </c>
      <c r="O187" s="15">
        <v>5671807</v>
      </c>
      <c r="P187" s="15">
        <v>6475</v>
      </c>
      <c r="Q187" s="15">
        <v>35962987</v>
      </c>
      <c r="R187" s="15">
        <f t="shared" si="7"/>
        <v>0.6340330212795966</v>
      </c>
      <c r="S187" s="15">
        <f t="shared" si="8"/>
        <v>1021.1874315389877</v>
      </c>
    </row>
    <row r="188" spans="1:19" x14ac:dyDescent="0.25">
      <c r="A188" s="16">
        <v>146</v>
      </c>
      <c r="B188" s="4" t="s">
        <v>113</v>
      </c>
      <c r="C188" s="16">
        <v>2016</v>
      </c>
      <c r="D188" s="5">
        <v>2373879766.776063</v>
      </c>
      <c r="E188" s="6">
        <v>146073060.54385659</v>
      </c>
      <c r="F188" s="6">
        <v>52056554.734306522</v>
      </c>
      <c r="G188" s="5">
        <v>72347308.041142866</v>
      </c>
      <c r="H188" s="6">
        <v>55403767.073016748</v>
      </c>
      <c r="I188" s="6">
        <v>7859749</v>
      </c>
      <c r="J188" s="6">
        <v>244433</v>
      </c>
      <c r="K188" s="6">
        <v>508017</v>
      </c>
      <c r="L188" s="6">
        <f t="shared" si="6"/>
        <v>1558.2936281234927</v>
      </c>
      <c r="O188" s="15">
        <v>528942</v>
      </c>
      <c r="P188" s="15">
        <v>1660</v>
      </c>
      <c r="Q188" s="15">
        <v>8633124</v>
      </c>
      <c r="R188" s="15">
        <f t="shared" si="7"/>
        <v>0.59368460141937618</v>
      </c>
      <c r="S188" s="15">
        <f t="shared" si="8"/>
        <v>101.70637187650726</v>
      </c>
    </row>
    <row r="189" spans="1:19" x14ac:dyDescent="0.25">
      <c r="A189" s="16">
        <v>147</v>
      </c>
      <c r="B189" s="4" t="s">
        <v>114</v>
      </c>
      <c r="C189" s="16">
        <v>2016</v>
      </c>
      <c r="D189" s="5">
        <v>2020733269.5021374</v>
      </c>
      <c r="E189" s="6">
        <v>81810313.321881682</v>
      </c>
      <c r="F189" s="6">
        <v>23835203.947825611</v>
      </c>
      <c r="G189" s="5">
        <v>20639013.835280858</v>
      </c>
      <c r="H189" s="6">
        <v>30467868.981618986</v>
      </c>
      <c r="I189" s="6">
        <v>8951524</v>
      </c>
      <c r="J189" s="6">
        <v>634914</v>
      </c>
      <c r="K189" s="6">
        <v>518639</v>
      </c>
      <c r="L189" s="6">
        <f t="shared" si="6"/>
        <v>1482.313326001748</v>
      </c>
      <c r="O189" s="15">
        <v>3328667</v>
      </c>
      <c r="P189" s="15">
        <v>1996</v>
      </c>
      <c r="Q189" s="15">
        <v>12933992</v>
      </c>
      <c r="R189" s="15">
        <f t="shared" si="7"/>
        <v>0.7397209945004164</v>
      </c>
      <c r="S189" s="15">
        <f t="shared" si="8"/>
        <v>513.68667399825199</v>
      </c>
    </row>
    <row r="190" spans="1:19" x14ac:dyDescent="0.25">
      <c r="A190" s="16">
        <v>148</v>
      </c>
      <c r="B190" s="4" t="s">
        <v>115</v>
      </c>
      <c r="C190" s="16">
        <v>2016</v>
      </c>
      <c r="D190" s="5">
        <v>2393490646.3611913</v>
      </c>
      <c r="E190" s="6">
        <v>137930137.03392249</v>
      </c>
      <c r="F190" s="6">
        <v>58323454.336495154</v>
      </c>
      <c r="G190" s="5">
        <v>77326628.044571564</v>
      </c>
      <c r="H190" s="6">
        <v>23066605.293654408</v>
      </c>
      <c r="I190" s="6">
        <v>18284543</v>
      </c>
      <c r="J190" s="6">
        <v>862430</v>
      </c>
      <c r="K190" s="6">
        <v>547143</v>
      </c>
      <c r="L190" s="6">
        <f t="shared" si="6"/>
        <v>3891.500541839484</v>
      </c>
      <c r="O190" s="15">
        <v>1140656</v>
      </c>
      <c r="P190" s="15">
        <v>4123</v>
      </c>
      <c r="Q190" s="15">
        <v>20315057</v>
      </c>
      <c r="R190" s="15">
        <f t="shared" si="7"/>
        <v>0.5624716065461931</v>
      </c>
      <c r="S190" s="15">
        <f t="shared" si="8"/>
        <v>231.4994581605161</v>
      </c>
    </row>
    <row r="191" spans="1:19" x14ac:dyDescent="0.25">
      <c r="A191" s="16">
        <v>149</v>
      </c>
      <c r="B191" s="4" t="s">
        <v>116</v>
      </c>
      <c r="C191" s="16">
        <v>2016</v>
      </c>
      <c r="D191" s="5">
        <v>9249000647.1062965</v>
      </c>
      <c r="E191" s="6">
        <v>353619873.87478507</v>
      </c>
      <c r="F191" s="6">
        <v>421603790.81259543</v>
      </c>
      <c r="G191" s="5">
        <v>175388816.48564535</v>
      </c>
      <c r="H191" s="6">
        <v>166934844.62195221</v>
      </c>
      <c r="I191" s="6">
        <v>41589210</v>
      </c>
      <c r="J191" s="6">
        <v>1039645</v>
      </c>
      <c r="K191" s="6">
        <v>2227065</v>
      </c>
      <c r="L191" s="6">
        <f t="shared" si="6"/>
        <v>9498.2220373599139</v>
      </c>
      <c r="O191" s="15">
        <v>699102</v>
      </c>
      <c r="P191" s="15">
        <v>9800</v>
      </c>
      <c r="Q191" s="15">
        <v>22702783</v>
      </c>
      <c r="R191" s="15">
        <f t="shared" si="7"/>
        <v>0.26445325458950708</v>
      </c>
      <c r="S191" s="15">
        <f t="shared" si="8"/>
        <v>301.77796264008686</v>
      </c>
    </row>
    <row r="192" spans="1:19" x14ac:dyDescent="0.25">
      <c r="A192" s="16">
        <v>150</v>
      </c>
      <c r="B192" s="4" t="s">
        <v>117</v>
      </c>
      <c r="C192" s="16">
        <v>2016</v>
      </c>
      <c r="D192" s="5">
        <v>4229263525.8695436</v>
      </c>
      <c r="E192" s="6">
        <v>208498036.65612233</v>
      </c>
      <c r="F192" s="6">
        <v>171709042.39135683</v>
      </c>
      <c r="G192" s="5">
        <v>98671956.459062412</v>
      </c>
      <c r="H192" s="6">
        <v>63078247.694453962</v>
      </c>
      <c r="I192" s="6">
        <v>20448423</v>
      </c>
      <c r="J192" s="6">
        <v>1469938</v>
      </c>
      <c r="K192" s="6">
        <v>1119719</v>
      </c>
      <c r="L192" s="6">
        <f t="shared" si="6"/>
        <v>3093.9273808571161</v>
      </c>
      <c r="O192" s="15">
        <v>8695342</v>
      </c>
      <c r="P192" s="15">
        <v>4317</v>
      </c>
      <c r="Q192" s="15">
        <v>30691384</v>
      </c>
      <c r="R192" s="15">
        <f t="shared" si="7"/>
        <v>0.81157809784614932</v>
      </c>
      <c r="S192" s="15">
        <f t="shared" si="8"/>
        <v>1223.0726191428837</v>
      </c>
    </row>
    <row r="193" spans="1:19" x14ac:dyDescent="0.25">
      <c r="A193" s="16">
        <v>151</v>
      </c>
      <c r="B193" s="4" t="s">
        <v>118</v>
      </c>
      <c r="C193" s="16">
        <v>2016</v>
      </c>
      <c r="D193" s="5">
        <v>1658889446.3173156</v>
      </c>
      <c r="E193" s="6">
        <v>64851040.715837978</v>
      </c>
      <c r="F193" s="6">
        <v>78777589.351087987</v>
      </c>
      <c r="G193" s="5">
        <v>60818066.730132543</v>
      </c>
      <c r="H193" s="6">
        <v>39427662.335933536</v>
      </c>
      <c r="I193" s="6">
        <v>7206624</v>
      </c>
      <c r="J193" s="6">
        <v>409303</v>
      </c>
      <c r="K193" s="6">
        <v>375914</v>
      </c>
      <c r="L193" s="6">
        <f t="shared" si="6"/>
        <v>1568.2454976248564</v>
      </c>
      <c r="O193" s="15">
        <v>159375</v>
      </c>
      <c r="P193" s="15">
        <v>1601</v>
      </c>
      <c r="Q193" s="15">
        <v>7790055</v>
      </c>
      <c r="R193" s="15">
        <f t="shared" si="7"/>
        <v>0.55545014674047899</v>
      </c>
      <c r="S193" s="15">
        <f t="shared" si="8"/>
        <v>32.754502375143694</v>
      </c>
    </row>
    <row r="194" spans="1:19" x14ac:dyDescent="0.25">
      <c r="A194" s="16">
        <v>152</v>
      </c>
      <c r="B194" s="4" t="s">
        <v>119</v>
      </c>
      <c r="C194" s="16">
        <v>2016</v>
      </c>
      <c r="D194" s="5">
        <v>270218743.78210825</v>
      </c>
      <c r="E194" s="6">
        <v>9841043.4095300697</v>
      </c>
      <c r="F194" s="6">
        <v>16262002.368438857</v>
      </c>
      <c r="G194" s="5">
        <v>19055906.660731364</v>
      </c>
      <c r="H194" s="6">
        <v>18924435.358128104</v>
      </c>
      <c r="I194" s="6">
        <v>1601861</v>
      </c>
      <c r="J194" s="6">
        <v>55049</v>
      </c>
      <c r="K194" s="6">
        <v>73116</v>
      </c>
      <c r="L194" s="6">
        <f t="shared" si="6"/>
        <v>400</v>
      </c>
      <c r="O194" s="15">
        <v>0</v>
      </c>
      <c r="P194" s="15">
        <v>400</v>
      </c>
      <c r="Q194" s="15">
        <v>1658015</v>
      </c>
      <c r="R194" s="15">
        <f t="shared" si="7"/>
        <v>0.47317779680365296</v>
      </c>
      <c r="S194" s="15">
        <f t="shared" si="8"/>
        <v>0</v>
      </c>
    </row>
    <row r="195" spans="1:19" x14ac:dyDescent="0.25">
      <c r="A195" s="16">
        <v>155</v>
      </c>
      <c r="B195" s="4" t="s">
        <v>120</v>
      </c>
      <c r="C195" s="16">
        <v>2016</v>
      </c>
      <c r="D195" s="5">
        <v>5545317353.3706255</v>
      </c>
      <c r="E195" s="6">
        <v>342093238.25923431</v>
      </c>
      <c r="F195" s="6">
        <v>278404153.24531358</v>
      </c>
      <c r="G195" s="5">
        <v>132815483.79480632</v>
      </c>
      <c r="H195" s="6">
        <v>307751915.95127004</v>
      </c>
      <c r="I195" s="6">
        <v>15653039</v>
      </c>
      <c r="J195" s="6">
        <v>1315605</v>
      </c>
      <c r="K195" s="6">
        <v>1425132</v>
      </c>
      <c r="L195" s="6">
        <f t="shared" ref="L195:L227" si="9">P195-S195</f>
        <v>2397.961877183021</v>
      </c>
      <c r="O195" s="15">
        <v>13790851</v>
      </c>
      <c r="P195" s="15">
        <v>4343</v>
      </c>
      <c r="Q195" s="15">
        <v>30793055</v>
      </c>
      <c r="R195" s="15">
        <f t="shared" ref="R195:R227" si="10">Q195/8760/P195</f>
        <v>0.80939187818112812</v>
      </c>
      <c r="S195" s="15">
        <f t="shared" ref="S195:S227" si="11">O195/8760/R195</f>
        <v>1945.0381228169792</v>
      </c>
    </row>
    <row r="196" spans="1:19" x14ac:dyDescent="0.25">
      <c r="A196" s="16">
        <v>157</v>
      </c>
      <c r="B196" s="4" t="s">
        <v>121</v>
      </c>
      <c r="C196" s="16">
        <v>2016</v>
      </c>
      <c r="D196" s="5">
        <v>1937536738.3402364</v>
      </c>
      <c r="E196" s="6">
        <v>76842688.009140521</v>
      </c>
      <c r="F196" s="6">
        <v>27100648.346207079</v>
      </c>
      <c r="G196" s="5">
        <v>24323529.211433418</v>
      </c>
      <c r="H196" s="6">
        <v>24562526.631671224</v>
      </c>
      <c r="I196" s="6">
        <v>8338498</v>
      </c>
      <c r="J196" s="6">
        <v>397074</v>
      </c>
      <c r="K196" s="6">
        <v>338165</v>
      </c>
      <c r="L196" s="6">
        <f t="shared" si="9"/>
        <v>1712.5264742668708</v>
      </c>
      <c r="O196" s="15">
        <v>661795</v>
      </c>
      <c r="P196" s="15">
        <v>1842</v>
      </c>
      <c r="Q196" s="15">
        <v>9415256</v>
      </c>
      <c r="R196" s="15">
        <f t="shared" si="10"/>
        <v>0.58349669557112327</v>
      </c>
      <c r="S196" s="15">
        <f t="shared" si="11"/>
        <v>129.47352573312932</v>
      </c>
    </row>
    <row r="197" spans="1:19" x14ac:dyDescent="0.25">
      <c r="A197" s="16">
        <v>159</v>
      </c>
      <c r="B197" s="4" t="s">
        <v>122</v>
      </c>
      <c r="C197" s="16">
        <v>2016</v>
      </c>
      <c r="D197" s="5">
        <v>4185745845.6714897</v>
      </c>
      <c r="E197" s="6">
        <v>163153976.4126941</v>
      </c>
      <c r="F197" s="6">
        <v>68742580.288318783</v>
      </c>
      <c r="G197" s="5">
        <v>65836310.610586889</v>
      </c>
      <c r="H197" s="6">
        <v>78329063.440881595</v>
      </c>
      <c r="I197" s="6">
        <v>22524213</v>
      </c>
      <c r="J197" s="6">
        <v>981150</v>
      </c>
      <c r="K197" s="6">
        <v>705029</v>
      </c>
      <c r="L197" s="6">
        <f t="shared" si="9"/>
        <v>4621.8907936695377</v>
      </c>
      <c r="O197" s="15">
        <v>946981</v>
      </c>
      <c r="P197" s="15">
        <v>4807</v>
      </c>
      <c r="Q197" s="15">
        <v>24591633</v>
      </c>
      <c r="R197" s="15">
        <f t="shared" si="10"/>
        <v>0.58399501583022473</v>
      </c>
      <c r="S197" s="15">
        <f t="shared" si="11"/>
        <v>185.10920633046209</v>
      </c>
    </row>
    <row r="198" spans="1:19" x14ac:dyDescent="0.25">
      <c r="A198" s="16">
        <v>161</v>
      </c>
      <c r="B198" s="4" t="s">
        <v>123</v>
      </c>
      <c r="C198" s="16">
        <v>2016</v>
      </c>
      <c r="D198" s="5">
        <v>21716132751.843227</v>
      </c>
      <c r="E198" s="6">
        <v>1259142585.7720983</v>
      </c>
      <c r="F198" s="6">
        <v>746525474.77928519</v>
      </c>
      <c r="G198" s="5">
        <v>514906170.06461763</v>
      </c>
      <c r="H198" s="6">
        <v>752091408.07613027</v>
      </c>
      <c r="I198" s="6">
        <v>84183183</v>
      </c>
      <c r="J198" s="6">
        <v>6670268</v>
      </c>
      <c r="K198" s="6">
        <v>5049202</v>
      </c>
      <c r="L198" s="6">
        <f t="shared" si="9"/>
        <v>21613.631048663632</v>
      </c>
      <c r="O198" s="15">
        <v>4011815</v>
      </c>
      <c r="P198" s="15">
        <v>22709</v>
      </c>
      <c r="Q198" s="15">
        <v>83172256</v>
      </c>
      <c r="R198" s="15">
        <f t="shared" si="10"/>
        <v>0.41809633941122448</v>
      </c>
      <c r="S198" s="15">
        <f t="shared" si="11"/>
        <v>1095.3689513363688</v>
      </c>
    </row>
    <row r="199" spans="1:19" x14ac:dyDescent="0.25">
      <c r="A199" s="16">
        <v>163</v>
      </c>
      <c r="B199" s="4" t="s">
        <v>124</v>
      </c>
      <c r="C199" s="16">
        <v>2016</v>
      </c>
      <c r="D199" s="5">
        <v>955116271.3619082</v>
      </c>
      <c r="E199" s="6">
        <v>25439348.41435631</v>
      </c>
      <c r="F199" s="6">
        <v>18565095.806795113</v>
      </c>
      <c r="G199" s="5">
        <v>17297955.144695744</v>
      </c>
      <c r="H199" s="6">
        <v>11298845.533383457</v>
      </c>
      <c r="I199" s="6">
        <v>5474206</v>
      </c>
      <c r="J199" s="6">
        <v>286440</v>
      </c>
      <c r="K199" s="6">
        <v>148429</v>
      </c>
      <c r="L199" s="6">
        <f t="shared" si="9"/>
        <v>1188.9847476247528</v>
      </c>
      <c r="O199" s="15">
        <v>136053</v>
      </c>
      <c r="P199" s="15">
        <v>1217</v>
      </c>
      <c r="Q199" s="15">
        <v>5910227</v>
      </c>
      <c r="R199" s="15">
        <f t="shared" si="10"/>
        <v>0.55438245479752213</v>
      </c>
      <c r="S199" s="15">
        <f t="shared" si="11"/>
        <v>28.015252375247179</v>
      </c>
    </row>
    <row r="200" spans="1:19" x14ac:dyDescent="0.25">
      <c r="A200" s="16">
        <v>164</v>
      </c>
      <c r="B200" s="4" t="s">
        <v>125</v>
      </c>
      <c r="C200" s="16">
        <v>2016</v>
      </c>
      <c r="D200" s="5">
        <v>2496213811.3578315</v>
      </c>
      <c r="E200" s="6">
        <v>121631103.13048272</v>
      </c>
      <c r="F200" s="6">
        <v>43934184.1681621</v>
      </c>
      <c r="G200" s="5">
        <v>75511246.313156396</v>
      </c>
      <c r="H200" s="6">
        <v>22885869.344909117</v>
      </c>
      <c r="I200" s="6">
        <v>17367002</v>
      </c>
      <c r="J200" s="6">
        <v>572876</v>
      </c>
      <c r="K200" s="6">
        <v>532075</v>
      </c>
      <c r="L200" s="6">
        <f t="shared" si="9"/>
        <v>3307.5758143295934</v>
      </c>
      <c r="O200" s="15">
        <v>8802524</v>
      </c>
      <c r="P200" s="15">
        <v>4921</v>
      </c>
      <c r="Q200" s="15">
        <v>26848005</v>
      </c>
      <c r="R200" s="15">
        <f t="shared" si="10"/>
        <v>0.62280852538603082</v>
      </c>
      <c r="S200" s="15">
        <f t="shared" si="11"/>
        <v>1613.4241856704064</v>
      </c>
    </row>
    <row r="201" spans="1:19" x14ac:dyDescent="0.25">
      <c r="A201" s="16">
        <v>166</v>
      </c>
      <c r="B201" s="4" t="s">
        <v>126</v>
      </c>
      <c r="C201" s="16">
        <v>2016</v>
      </c>
      <c r="D201" s="5">
        <v>2519740948.742372</v>
      </c>
      <c r="E201" s="6">
        <v>94213156.986460939</v>
      </c>
      <c r="F201" s="6">
        <v>43566472.021652713</v>
      </c>
      <c r="G201" s="5">
        <v>47810491.618300073</v>
      </c>
      <c r="H201" s="6">
        <v>26695211.544873334</v>
      </c>
      <c r="I201" s="6">
        <v>19258762</v>
      </c>
      <c r="J201" s="6">
        <v>737384</v>
      </c>
      <c r="K201" s="6">
        <v>389491</v>
      </c>
      <c r="L201" s="6">
        <f t="shared" si="9"/>
        <v>3321.4726674554599</v>
      </c>
      <c r="O201" s="15">
        <v>9124367</v>
      </c>
      <c r="P201" s="15">
        <v>4836</v>
      </c>
      <c r="Q201" s="15">
        <v>29134792</v>
      </c>
      <c r="R201" s="15">
        <f t="shared" si="10"/>
        <v>0.68773562814658695</v>
      </c>
      <c r="S201" s="15">
        <f t="shared" si="11"/>
        <v>1514.5273325445401</v>
      </c>
    </row>
    <row r="202" spans="1:19" x14ac:dyDescent="0.25">
      <c r="A202" s="16">
        <v>167</v>
      </c>
      <c r="B202" s="4" t="s">
        <v>127</v>
      </c>
      <c r="C202" s="16">
        <v>2016</v>
      </c>
      <c r="D202" s="5">
        <v>49536829.886069328</v>
      </c>
      <c r="E202" s="6">
        <v>4861968.1303558042</v>
      </c>
      <c r="F202" s="6">
        <v>2073688.7199135013</v>
      </c>
      <c r="G202" s="5">
        <v>1679553.2425117372</v>
      </c>
      <c r="H202" s="6">
        <v>2977353.2687216965</v>
      </c>
      <c r="I202" s="6">
        <v>820880</v>
      </c>
      <c r="J202" s="6">
        <v>12866</v>
      </c>
      <c r="K202" s="6">
        <v>14713</v>
      </c>
      <c r="L202" s="6">
        <f t="shared" si="9"/>
        <v>122</v>
      </c>
      <c r="O202" s="15">
        <v>0</v>
      </c>
      <c r="P202" s="15">
        <v>122</v>
      </c>
      <c r="Q202" s="15">
        <v>833746</v>
      </c>
      <c r="R202" s="15">
        <f t="shared" si="10"/>
        <v>0.78013511490381016</v>
      </c>
      <c r="S202" s="15">
        <f t="shared" si="11"/>
        <v>0</v>
      </c>
    </row>
    <row r="203" spans="1:19" x14ac:dyDescent="0.25">
      <c r="A203" s="16">
        <v>170</v>
      </c>
      <c r="B203" s="4" t="s">
        <v>128</v>
      </c>
      <c r="C203" s="16">
        <v>2016</v>
      </c>
      <c r="D203" s="5">
        <v>2367297742.09164</v>
      </c>
      <c r="E203" s="6">
        <v>115446523.70203108</v>
      </c>
      <c r="F203" s="6">
        <v>79921193.274356112</v>
      </c>
      <c r="G203" s="5">
        <v>45935182.614629053</v>
      </c>
      <c r="H203" s="6">
        <v>52209181.493377879</v>
      </c>
      <c r="I203" s="6">
        <v>19234525</v>
      </c>
      <c r="J203" s="6">
        <v>924144</v>
      </c>
      <c r="K203" s="6">
        <v>730503</v>
      </c>
      <c r="L203" s="6">
        <f t="shared" si="9"/>
        <v>3879.4951458300229</v>
      </c>
      <c r="O203" s="15">
        <v>205617</v>
      </c>
      <c r="P203" s="15">
        <v>3919</v>
      </c>
      <c r="Q203" s="15">
        <v>20397823</v>
      </c>
      <c r="R203" s="15">
        <f t="shared" si="10"/>
        <v>0.59416142059350252</v>
      </c>
      <c r="S203" s="15">
        <f t="shared" si="11"/>
        <v>39.504854169976859</v>
      </c>
    </row>
    <row r="204" spans="1:19" x14ac:dyDescent="0.25">
      <c r="A204" s="16">
        <v>175</v>
      </c>
      <c r="B204" s="4" t="s">
        <v>129</v>
      </c>
      <c r="C204" s="16">
        <v>2016</v>
      </c>
      <c r="D204" s="5">
        <v>1262642254.7819004</v>
      </c>
      <c r="E204" s="6">
        <v>72225271.0788275</v>
      </c>
      <c r="F204" s="6">
        <v>18570221.106563978</v>
      </c>
      <c r="G204" s="5">
        <v>16232992.083358018</v>
      </c>
      <c r="H204" s="6">
        <v>6840941.4186552847</v>
      </c>
      <c r="I204" s="6">
        <v>10642785</v>
      </c>
      <c r="J204" s="6">
        <v>74952</v>
      </c>
      <c r="K204" s="6">
        <v>309061</v>
      </c>
      <c r="L204" s="6">
        <f t="shared" si="9"/>
        <v>1357.8186981712854</v>
      </c>
      <c r="O204" s="15">
        <v>1436777</v>
      </c>
      <c r="P204" s="15">
        <v>2412</v>
      </c>
      <c r="Q204" s="15">
        <v>3287391</v>
      </c>
      <c r="R204" s="15">
        <f t="shared" si="10"/>
        <v>0.15558579817805948</v>
      </c>
      <c r="S204" s="15">
        <f t="shared" si="11"/>
        <v>1054.1813018287146</v>
      </c>
    </row>
    <row r="205" spans="1:19" x14ac:dyDescent="0.25">
      <c r="A205" s="16">
        <v>176</v>
      </c>
      <c r="B205" s="4" t="s">
        <v>130</v>
      </c>
      <c r="C205" s="16">
        <v>2016</v>
      </c>
      <c r="D205" s="5">
        <v>2072378111.6978328</v>
      </c>
      <c r="E205" s="6">
        <v>78437713.361882359</v>
      </c>
      <c r="F205" s="6">
        <v>45484750.765121773</v>
      </c>
      <c r="G205" s="5">
        <v>21065721.933085874</v>
      </c>
      <c r="H205" s="6">
        <v>28010454.181765966</v>
      </c>
      <c r="I205" s="6">
        <v>8896376</v>
      </c>
      <c r="J205" s="6">
        <v>833502</v>
      </c>
      <c r="K205" s="6">
        <v>419883</v>
      </c>
      <c r="L205" s="6">
        <f t="shared" si="9"/>
        <v>1537.9104069682462</v>
      </c>
      <c r="O205" s="15">
        <v>4822021</v>
      </c>
      <c r="P205" s="15">
        <v>2299</v>
      </c>
      <c r="Q205" s="15">
        <v>14565731</v>
      </c>
      <c r="R205" s="15">
        <f t="shared" si="10"/>
        <v>0.72325127462605343</v>
      </c>
      <c r="S205" s="15">
        <f t="shared" si="11"/>
        <v>761.08959303175379</v>
      </c>
    </row>
    <row r="206" spans="1:19" x14ac:dyDescent="0.25">
      <c r="A206" s="16">
        <v>177</v>
      </c>
      <c r="B206" s="4" t="s">
        <v>131</v>
      </c>
      <c r="C206" s="16">
        <v>2016</v>
      </c>
      <c r="D206" s="5">
        <v>7147416154.6089859</v>
      </c>
      <c r="E206" s="6">
        <v>165926185.36951867</v>
      </c>
      <c r="F206" s="6">
        <v>134303288.93585688</v>
      </c>
      <c r="G206" s="5">
        <v>133908299.7640333</v>
      </c>
      <c r="H206" s="6">
        <v>104090481.9134227</v>
      </c>
      <c r="I206" s="6">
        <v>32872258</v>
      </c>
      <c r="J206" s="6">
        <v>1420531</v>
      </c>
      <c r="K206" s="6">
        <v>1208945</v>
      </c>
      <c r="L206" s="6">
        <f t="shared" si="9"/>
        <v>6007.7753393594148</v>
      </c>
      <c r="O206" s="15">
        <v>7124951</v>
      </c>
      <c r="P206" s="15">
        <v>7256</v>
      </c>
      <c r="Q206" s="15">
        <v>41417740</v>
      </c>
      <c r="R206" s="15">
        <f t="shared" si="10"/>
        <v>0.65160591392165457</v>
      </c>
      <c r="S206" s="15">
        <f t="shared" si="11"/>
        <v>1248.2246606405854</v>
      </c>
    </row>
    <row r="207" spans="1:19" x14ac:dyDescent="0.25">
      <c r="A207" s="16">
        <v>178</v>
      </c>
      <c r="B207" s="4" t="s">
        <v>132</v>
      </c>
      <c r="C207" s="16">
        <v>2016</v>
      </c>
      <c r="D207" s="5">
        <v>532637242.37491369</v>
      </c>
      <c r="E207" s="6">
        <v>19545545.270862568</v>
      </c>
      <c r="F207" s="6">
        <v>8990255.0106430259</v>
      </c>
      <c r="G207" s="5">
        <v>12629707.056167088</v>
      </c>
      <c r="H207" s="6">
        <v>4963731.4317087801</v>
      </c>
      <c r="I207" s="6">
        <v>4099199</v>
      </c>
      <c r="J207" s="6">
        <v>295058</v>
      </c>
      <c r="K207" s="6">
        <v>140015</v>
      </c>
      <c r="L207" s="6">
        <f t="shared" si="9"/>
        <v>749.1887774745262</v>
      </c>
      <c r="O207" s="15">
        <v>573788</v>
      </c>
      <c r="P207" s="15">
        <v>847</v>
      </c>
      <c r="Q207" s="15">
        <v>4968739</v>
      </c>
      <c r="R207" s="15">
        <f t="shared" si="10"/>
        <v>0.66966664510251062</v>
      </c>
      <c r="S207" s="15">
        <f t="shared" si="11"/>
        <v>97.811222525473767</v>
      </c>
    </row>
    <row r="208" spans="1:19" x14ac:dyDescent="0.25">
      <c r="A208" s="16">
        <v>179</v>
      </c>
      <c r="B208" s="4" t="s">
        <v>133</v>
      </c>
      <c r="C208" s="16">
        <v>2016</v>
      </c>
      <c r="D208" s="5">
        <v>1479651692.3700304</v>
      </c>
      <c r="E208" s="6">
        <v>101411774.56748936</v>
      </c>
      <c r="F208" s="6">
        <v>82344991.358099401</v>
      </c>
      <c r="G208" s="5">
        <v>106513123.47783843</v>
      </c>
      <c r="H208" s="6">
        <v>18753683.094348568</v>
      </c>
      <c r="I208" s="6">
        <v>5334351</v>
      </c>
      <c r="J208" s="6">
        <v>220815</v>
      </c>
      <c r="K208" s="6">
        <v>332381</v>
      </c>
      <c r="L208" s="6">
        <f t="shared" si="9"/>
        <v>1264</v>
      </c>
      <c r="O208" s="15">
        <v>0</v>
      </c>
      <c r="P208" s="15">
        <v>1264</v>
      </c>
      <c r="Q208" s="15">
        <v>5575857</v>
      </c>
      <c r="R208" s="15">
        <f t="shared" si="10"/>
        <v>0.50357069316802494</v>
      </c>
      <c r="S208" s="15">
        <f t="shared" si="11"/>
        <v>0</v>
      </c>
    </row>
    <row r="209" spans="1:19" x14ac:dyDescent="0.25">
      <c r="A209" s="16">
        <v>181</v>
      </c>
      <c r="B209" s="4" t="s">
        <v>134</v>
      </c>
      <c r="C209" s="16">
        <v>2016</v>
      </c>
      <c r="D209" s="5">
        <v>222241790.67054397</v>
      </c>
      <c r="E209" s="6">
        <v>7277745.4612169601</v>
      </c>
      <c r="F209" s="6">
        <v>7000945.0981402155</v>
      </c>
      <c r="G209" s="5">
        <v>12656602.263849614</v>
      </c>
      <c r="H209" s="6">
        <v>7421881.3344518337</v>
      </c>
      <c r="I209" s="6">
        <v>732916</v>
      </c>
      <c r="J209" s="6">
        <v>32375</v>
      </c>
      <c r="K209" s="6">
        <v>52723</v>
      </c>
      <c r="L209" s="6">
        <f t="shared" si="9"/>
        <v>116.13344217436793</v>
      </c>
      <c r="O209" s="15">
        <v>98706</v>
      </c>
      <c r="P209" s="15">
        <v>131</v>
      </c>
      <c r="Q209" s="15">
        <v>869770</v>
      </c>
      <c r="R209" s="15">
        <f t="shared" si="10"/>
        <v>0.75792986859074907</v>
      </c>
      <c r="S209" s="15">
        <f t="shared" si="11"/>
        <v>14.866557825632064</v>
      </c>
    </row>
    <row r="210" spans="1:19" x14ac:dyDescent="0.25">
      <c r="A210" s="16">
        <v>182</v>
      </c>
      <c r="B210" s="4" t="s">
        <v>135</v>
      </c>
      <c r="C210" s="16">
        <v>2016</v>
      </c>
      <c r="D210" s="5">
        <v>1614644074.8340712</v>
      </c>
      <c r="E210" s="6">
        <v>77281626.952320591</v>
      </c>
      <c r="F210" s="6">
        <v>48611238.271574154</v>
      </c>
      <c r="G210" s="5">
        <v>33257728.599490207</v>
      </c>
      <c r="H210" s="6">
        <v>39407375.014978401</v>
      </c>
      <c r="I210" s="6">
        <v>8028772</v>
      </c>
      <c r="J210" s="6">
        <v>356410</v>
      </c>
      <c r="K210" s="6">
        <v>320542</v>
      </c>
      <c r="L210" s="6">
        <f t="shared" si="9"/>
        <v>1809.865492953682</v>
      </c>
      <c r="O210" s="15">
        <v>436878</v>
      </c>
      <c r="P210" s="15">
        <v>1904</v>
      </c>
      <c r="Q210" s="15">
        <v>8836459</v>
      </c>
      <c r="R210" s="15">
        <f t="shared" si="10"/>
        <v>0.52979422077049998</v>
      </c>
      <c r="S210" s="15">
        <f t="shared" si="11"/>
        <v>94.134507046317992</v>
      </c>
    </row>
    <row r="211" spans="1:19" x14ac:dyDescent="0.25">
      <c r="A211" s="16">
        <v>187</v>
      </c>
      <c r="B211" s="4" t="s">
        <v>136</v>
      </c>
      <c r="C211" s="16">
        <v>2016</v>
      </c>
      <c r="D211" s="5">
        <v>1978080425.2707982</v>
      </c>
      <c r="E211" s="6">
        <v>70717320.877953678</v>
      </c>
      <c r="F211" s="6">
        <v>45656930.150713593</v>
      </c>
      <c r="G211" s="5">
        <v>32781516.305619523</v>
      </c>
      <c r="H211" s="6">
        <v>34207288.671525173</v>
      </c>
      <c r="I211" s="6">
        <v>8509330</v>
      </c>
      <c r="J211" s="6">
        <v>543186</v>
      </c>
      <c r="K211" s="6">
        <v>374507</v>
      </c>
      <c r="L211" s="6">
        <f t="shared" si="9"/>
        <v>1220.7489421243254</v>
      </c>
      <c r="O211" s="15">
        <v>3224296</v>
      </c>
      <c r="P211" s="15">
        <v>1655</v>
      </c>
      <c r="Q211" s="15">
        <v>12288306</v>
      </c>
      <c r="R211" s="15">
        <f t="shared" si="10"/>
        <v>0.84759798038323064</v>
      </c>
      <c r="S211" s="15">
        <f t="shared" si="11"/>
        <v>434.25105787567458</v>
      </c>
    </row>
    <row r="212" spans="1:19" x14ac:dyDescent="0.25">
      <c r="A212" s="16">
        <v>188</v>
      </c>
      <c r="B212" s="4" t="s">
        <v>137</v>
      </c>
      <c r="C212" s="16">
        <v>2016</v>
      </c>
      <c r="D212" s="5">
        <v>2579241042.7127042</v>
      </c>
      <c r="E212" s="6">
        <v>80474362.534834743</v>
      </c>
      <c r="F212" s="6">
        <v>73950650.968624309</v>
      </c>
      <c r="G212" s="5">
        <v>47311815.830073476</v>
      </c>
      <c r="H212" s="6">
        <v>40274152.367330141</v>
      </c>
      <c r="I212" s="6">
        <v>19965956</v>
      </c>
      <c r="J212" s="6">
        <v>456740</v>
      </c>
      <c r="K212" s="6">
        <v>723357</v>
      </c>
      <c r="L212" s="6">
        <f t="shared" si="9"/>
        <v>3929.583791931821</v>
      </c>
      <c r="O212" s="15">
        <v>32920</v>
      </c>
      <c r="P212" s="15">
        <v>3947</v>
      </c>
      <c r="Q212" s="15">
        <v>7460593</v>
      </c>
      <c r="R212" s="15">
        <f t="shared" si="10"/>
        <v>0.21577549216617903</v>
      </c>
      <c r="S212" s="15">
        <f t="shared" si="11"/>
        <v>17.416208068179031</v>
      </c>
    </row>
    <row r="213" spans="1:19" x14ac:dyDescent="0.25">
      <c r="A213" s="16">
        <v>190</v>
      </c>
      <c r="B213" s="4" t="s">
        <v>138</v>
      </c>
      <c r="C213" s="16">
        <v>2016</v>
      </c>
      <c r="D213" s="5">
        <v>1175967153.6467769</v>
      </c>
      <c r="E213" s="6">
        <v>37927109.731629334</v>
      </c>
      <c r="F213" s="6">
        <v>70957794.330063999</v>
      </c>
      <c r="G213" s="5">
        <v>31718510.810528453</v>
      </c>
      <c r="H213" s="6">
        <v>40454729.128449038</v>
      </c>
      <c r="I213" s="6">
        <v>3546101</v>
      </c>
      <c r="J213" s="6">
        <v>8818</v>
      </c>
      <c r="K213" s="6">
        <v>209955</v>
      </c>
      <c r="L213" s="6">
        <f t="shared" si="9"/>
        <v>684.17688831417308</v>
      </c>
      <c r="O213" s="15">
        <v>160154</v>
      </c>
      <c r="P213" s="15">
        <v>715</v>
      </c>
      <c r="Q213" s="15">
        <v>3715073</v>
      </c>
      <c r="R213" s="15">
        <f t="shared" si="10"/>
        <v>0.59313998786601518</v>
      </c>
      <c r="S213" s="15">
        <f t="shared" si="11"/>
        <v>30.823111685826905</v>
      </c>
    </row>
    <row r="214" spans="1:19" x14ac:dyDescent="0.25">
      <c r="A214" s="16">
        <v>192</v>
      </c>
      <c r="B214" s="4" t="s">
        <v>139</v>
      </c>
      <c r="C214" s="16">
        <v>2016</v>
      </c>
      <c r="D214" s="5">
        <v>171457746.49334961</v>
      </c>
      <c r="E214" s="6">
        <v>5639154.2515119994</v>
      </c>
      <c r="F214" s="6">
        <v>3510962.7566347606</v>
      </c>
      <c r="G214" s="5">
        <v>7882285.2339363052</v>
      </c>
      <c r="H214" s="6">
        <v>1652377.8788838789</v>
      </c>
      <c r="I214" s="6">
        <v>3781371</v>
      </c>
      <c r="J214" s="6">
        <v>110885</v>
      </c>
      <c r="K214" s="6">
        <v>41269</v>
      </c>
      <c r="L214" s="6">
        <f t="shared" si="9"/>
        <v>423.7101615820394</v>
      </c>
      <c r="O214" s="15">
        <v>1325465</v>
      </c>
      <c r="P214" s="15">
        <v>568</v>
      </c>
      <c r="Q214" s="15">
        <v>5217721</v>
      </c>
      <c r="R214" s="15">
        <f t="shared" si="10"/>
        <v>1.0486448083478037</v>
      </c>
      <c r="S214" s="15">
        <f t="shared" si="11"/>
        <v>144.28983841796062</v>
      </c>
    </row>
    <row r="215" spans="1:19" x14ac:dyDescent="0.25">
      <c r="A215" s="16">
        <v>193</v>
      </c>
      <c r="B215" s="4" t="s">
        <v>140</v>
      </c>
      <c r="C215" s="16">
        <v>2016</v>
      </c>
      <c r="D215" s="5">
        <v>4868923259.5058031</v>
      </c>
      <c r="E215" s="6">
        <v>251105764.3494285</v>
      </c>
      <c r="F215" s="6">
        <v>111140880.15664461</v>
      </c>
      <c r="G215" s="5">
        <v>89610795.946378544</v>
      </c>
      <c r="H215" s="6">
        <v>23007249.50611398</v>
      </c>
      <c r="I215" s="6">
        <v>26321206</v>
      </c>
      <c r="J215" s="6">
        <v>886634</v>
      </c>
      <c r="K215" s="6">
        <v>1142996</v>
      </c>
      <c r="L215" s="6">
        <f t="shared" si="9"/>
        <v>4122.0532221674457</v>
      </c>
      <c r="O215" s="15">
        <v>9573003</v>
      </c>
      <c r="P215" s="15">
        <v>5569</v>
      </c>
      <c r="Q215" s="15">
        <v>36844516</v>
      </c>
      <c r="R215" s="15">
        <f t="shared" si="10"/>
        <v>0.75525138753258214</v>
      </c>
      <c r="S215" s="15">
        <f t="shared" si="11"/>
        <v>1446.9467778325545</v>
      </c>
    </row>
    <row r="216" spans="1:19" x14ac:dyDescent="0.25">
      <c r="A216" s="16">
        <v>194</v>
      </c>
      <c r="B216" s="4" t="s">
        <v>141</v>
      </c>
      <c r="C216" s="16">
        <v>2016</v>
      </c>
      <c r="D216" s="5">
        <v>2547563247.6236553</v>
      </c>
      <c r="E216" s="6">
        <v>131918885.35381351</v>
      </c>
      <c r="F216" s="6">
        <v>2034763.9755749768</v>
      </c>
      <c r="G216" s="5">
        <v>29474461.432280917</v>
      </c>
      <c r="H216" s="6">
        <v>10217772.492359288</v>
      </c>
      <c r="I216" s="6">
        <v>10869612</v>
      </c>
      <c r="J216" s="6">
        <v>283183</v>
      </c>
      <c r="K216" s="6">
        <v>466130</v>
      </c>
      <c r="L216" s="6">
        <f t="shared" si="9"/>
        <v>2025.4620102389749</v>
      </c>
      <c r="O216" s="15">
        <v>3611171</v>
      </c>
      <c r="P216" s="15">
        <v>2681</v>
      </c>
      <c r="Q216" s="15">
        <v>14768861</v>
      </c>
      <c r="R216" s="15">
        <f t="shared" si="10"/>
        <v>0.62884857759406199</v>
      </c>
      <c r="S216" s="15">
        <f t="shared" si="11"/>
        <v>655.53798976102496</v>
      </c>
    </row>
    <row r="217" spans="1:19" x14ac:dyDescent="0.25">
      <c r="A217" s="16">
        <v>195</v>
      </c>
      <c r="B217" s="4" t="s">
        <v>142</v>
      </c>
      <c r="C217" s="16">
        <v>2016</v>
      </c>
      <c r="D217" s="5">
        <v>1633392716.9506078</v>
      </c>
      <c r="E217" s="6">
        <v>129298800.19481537</v>
      </c>
      <c r="F217" s="6">
        <v>40869086.760397039</v>
      </c>
      <c r="G217" s="5">
        <v>36610498.914366029</v>
      </c>
      <c r="H217" s="6">
        <v>29443944.133249197</v>
      </c>
      <c r="I217" s="6">
        <v>11122016</v>
      </c>
      <c r="J217" s="6">
        <v>416161</v>
      </c>
      <c r="K217" s="6">
        <v>449968</v>
      </c>
      <c r="L217" s="6">
        <f t="shared" si="9"/>
        <v>1693.0656484250592</v>
      </c>
      <c r="O217" s="15">
        <v>3514873</v>
      </c>
      <c r="P217" s="15">
        <v>2205</v>
      </c>
      <c r="Q217" s="15">
        <v>15139236</v>
      </c>
      <c r="R217" s="15">
        <f t="shared" si="10"/>
        <v>0.7837747336377473</v>
      </c>
      <c r="S217" s="15">
        <f t="shared" si="11"/>
        <v>511.93435157494082</v>
      </c>
    </row>
    <row r="218" spans="1:19" x14ac:dyDescent="0.25">
      <c r="A218" s="16">
        <v>202</v>
      </c>
      <c r="B218" s="4" t="s">
        <v>143</v>
      </c>
      <c r="C218" s="16">
        <v>2016</v>
      </c>
      <c r="D218" s="5">
        <v>368562231.21604723</v>
      </c>
      <c r="E218" s="6">
        <v>16968919.031745471</v>
      </c>
      <c r="F218" s="6">
        <v>6678269.8024806688</v>
      </c>
      <c r="G218" s="5">
        <v>14209132.345648706</v>
      </c>
      <c r="H218" s="6">
        <v>10612619.938696008</v>
      </c>
      <c r="I218" s="6">
        <v>1113020</v>
      </c>
      <c r="J218" s="6">
        <v>101939</v>
      </c>
      <c r="K218" s="6">
        <v>80523</v>
      </c>
      <c r="L218" s="6">
        <f t="shared" si="9"/>
        <v>187.09902670648648</v>
      </c>
      <c r="O218" s="15">
        <v>84063</v>
      </c>
      <c r="P218" s="15">
        <v>200</v>
      </c>
      <c r="Q218" s="15">
        <v>1303204</v>
      </c>
      <c r="R218" s="15">
        <f t="shared" si="10"/>
        <v>0.74383789954337898</v>
      </c>
      <c r="S218" s="15">
        <f t="shared" si="11"/>
        <v>12.900973293513525</v>
      </c>
    </row>
    <row r="219" spans="1:19" x14ac:dyDescent="0.25">
      <c r="A219" s="16">
        <v>210</v>
      </c>
      <c r="B219" s="4" t="s">
        <v>144</v>
      </c>
      <c r="C219" s="16">
        <v>2016</v>
      </c>
      <c r="D219" s="5">
        <v>3642750973.6455245</v>
      </c>
      <c r="E219" s="6">
        <v>110362225.57295637</v>
      </c>
      <c r="F219" s="6">
        <v>125713756.28108145</v>
      </c>
      <c r="G219" s="5">
        <v>86269408.544861436</v>
      </c>
      <c r="H219" s="6">
        <v>26769329.816988528</v>
      </c>
      <c r="I219" s="6">
        <v>23986491</v>
      </c>
      <c r="J219" s="6">
        <v>773742</v>
      </c>
      <c r="K219" s="6">
        <v>760586</v>
      </c>
      <c r="L219" s="6">
        <f t="shared" si="9"/>
        <v>3497.3037815265334</v>
      </c>
      <c r="O219" s="15">
        <v>8488532</v>
      </c>
      <c r="P219" s="15">
        <v>4698</v>
      </c>
      <c r="Q219" s="15">
        <v>33213333</v>
      </c>
      <c r="R219" s="15">
        <f t="shared" si="10"/>
        <v>0.80704052146935157</v>
      </c>
      <c r="S219" s="15">
        <f t="shared" si="11"/>
        <v>1200.6962184734666</v>
      </c>
    </row>
    <row r="220" spans="1:19" x14ac:dyDescent="0.25">
      <c r="A220" s="16">
        <v>269</v>
      </c>
      <c r="B220" s="4" t="s">
        <v>145</v>
      </c>
      <c r="C220" s="16">
        <v>2016</v>
      </c>
      <c r="D220" s="5">
        <v>88452302.634484142</v>
      </c>
      <c r="E220" s="6">
        <v>9476377.6675940119</v>
      </c>
      <c r="F220" s="6">
        <v>991430.75701193872</v>
      </c>
      <c r="G220" s="5">
        <v>2332473.3980425587</v>
      </c>
      <c r="H220" s="6">
        <v>6813139.915650012</v>
      </c>
      <c r="I220" s="6">
        <v>128821</v>
      </c>
      <c r="J220" s="6">
        <v>21835</v>
      </c>
      <c r="K220" s="6">
        <v>23866</v>
      </c>
      <c r="L220" s="6">
        <f t="shared" si="9"/>
        <v>38</v>
      </c>
      <c r="O220" s="15">
        <v>0</v>
      </c>
      <c r="P220" s="15">
        <v>38</v>
      </c>
      <c r="Q220" s="15">
        <v>150656</v>
      </c>
      <c r="R220" s="15">
        <f t="shared" si="10"/>
        <v>0.45258351357846677</v>
      </c>
      <c r="S220" s="15">
        <f t="shared" si="11"/>
        <v>0</v>
      </c>
    </row>
    <row r="221" spans="1:19" x14ac:dyDescent="0.25">
      <c r="A221" s="16">
        <v>281</v>
      </c>
      <c r="B221" s="4" t="s">
        <v>146</v>
      </c>
      <c r="C221" s="16">
        <v>2016</v>
      </c>
      <c r="D221" s="5">
        <v>3321857245.9711642</v>
      </c>
      <c r="E221" s="6">
        <v>128284810.57303777</v>
      </c>
      <c r="F221" s="6">
        <v>75321791.088090152</v>
      </c>
      <c r="G221" s="5">
        <v>32086520.211123314</v>
      </c>
      <c r="H221" s="6">
        <v>23147900.990059633</v>
      </c>
      <c r="I221" s="6">
        <v>14564378</v>
      </c>
      <c r="J221" s="6">
        <v>424004</v>
      </c>
      <c r="K221" s="6">
        <v>488265</v>
      </c>
      <c r="L221" s="6">
        <f t="shared" si="9"/>
        <v>2628.6071252061693</v>
      </c>
      <c r="O221" s="15">
        <v>2098353</v>
      </c>
      <c r="P221" s="15">
        <v>2996</v>
      </c>
      <c r="Q221" s="15">
        <v>17111561</v>
      </c>
      <c r="R221" s="15">
        <f t="shared" si="10"/>
        <v>0.65199417335747512</v>
      </c>
      <c r="S221" s="15">
        <f t="shared" si="11"/>
        <v>367.39287479383091</v>
      </c>
    </row>
    <row r="222" spans="1:19" x14ac:dyDescent="0.25">
      <c r="A222" s="16">
        <v>288</v>
      </c>
      <c r="B222" s="4" t="s">
        <v>147</v>
      </c>
      <c r="C222" s="16">
        <v>2016</v>
      </c>
      <c r="D222" s="5">
        <v>762444625.40387177</v>
      </c>
      <c r="E222" s="6">
        <v>20694856.062625479</v>
      </c>
      <c r="F222" s="6">
        <v>9692393.7552551609</v>
      </c>
      <c r="G222" s="5">
        <v>5416768.986458376</v>
      </c>
      <c r="H222" s="6">
        <v>4356373.3980183676</v>
      </c>
      <c r="I222" s="6">
        <v>1637808</v>
      </c>
      <c r="J222" s="6">
        <v>106287</v>
      </c>
      <c r="K222" s="6">
        <v>95084</v>
      </c>
      <c r="L222" s="6">
        <f t="shared" si="9"/>
        <v>371.38352543779706</v>
      </c>
      <c r="O222" s="15">
        <v>125045</v>
      </c>
      <c r="P222" s="15">
        <v>398</v>
      </c>
      <c r="Q222" s="15">
        <v>1869816</v>
      </c>
      <c r="R222" s="15">
        <f t="shared" si="10"/>
        <v>0.53630481172988231</v>
      </c>
      <c r="S222" s="15">
        <f t="shared" si="11"/>
        <v>26.61647456220291</v>
      </c>
    </row>
    <row r="223" spans="1:19" x14ac:dyDescent="0.25">
      <c r="A223" s="16">
        <v>290</v>
      </c>
      <c r="B223" s="4" t="s">
        <v>148</v>
      </c>
      <c r="C223" s="16">
        <v>2016</v>
      </c>
      <c r="D223" s="5">
        <v>310699767.40531123</v>
      </c>
      <c r="E223" s="6">
        <v>18530179.051543638</v>
      </c>
      <c r="F223" s="6">
        <v>7143409.9356564432</v>
      </c>
      <c r="G223" s="5">
        <v>8274034.3171959165</v>
      </c>
      <c r="H223" s="6">
        <v>3442105.0607689889</v>
      </c>
      <c r="I223" s="6">
        <v>1188025</v>
      </c>
      <c r="J223" s="6">
        <v>32755</v>
      </c>
      <c r="K223" s="6">
        <v>78402</v>
      </c>
      <c r="L223" s="6">
        <f t="shared" si="9"/>
        <v>279.36948184685144</v>
      </c>
      <c r="O223" s="15">
        <v>15379</v>
      </c>
      <c r="P223" s="15">
        <v>286</v>
      </c>
      <c r="Q223" s="15">
        <v>663356</v>
      </c>
      <c r="R223" s="15">
        <f t="shared" si="10"/>
        <v>0.26477472299390109</v>
      </c>
      <c r="S223" s="15">
        <f t="shared" si="11"/>
        <v>6.630518153148536</v>
      </c>
    </row>
    <row r="224" spans="1:19" x14ac:dyDescent="0.25">
      <c r="A224" s="16">
        <v>309</v>
      </c>
      <c r="B224" s="4" t="s">
        <v>149</v>
      </c>
      <c r="C224" s="16">
        <v>2016</v>
      </c>
      <c r="D224" s="5">
        <v>5665986184.3316793</v>
      </c>
      <c r="E224" s="6">
        <v>286323866.73494768</v>
      </c>
      <c r="F224" s="6">
        <v>368250036.05337662</v>
      </c>
      <c r="G224" s="5">
        <v>131487876.33823495</v>
      </c>
      <c r="H224" s="6">
        <v>92510648.136324957</v>
      </c>
      <c r="I224" s="6">
        <v>20619258</v>
      </c>
      <c r="J224" s="6">
        <v>1143778</v>
      </c>
      <c r="K224" s="6">
        <v>1197388</v>
      </c>
      <c r="L224" s="6">
        <f t="shared" si="9"/>
        <v>4174.4050177891195</v>
      </c>
      <c r="O224" s="15">
        <v>2508505</v>
      </c>
      <c r="P224" s="15">
        <v>4655</v>
      </c>
      <c r="Q224" s="15">
        <v>24297155</v>
      </c>
      <c r="R224" s="15">
        <f t="shared" si="10"/>
        <v>0.5958427134372134</v>
      </c>
      <c r="S224" s="15">
        <f t="shared" si="11"/>
        <v>480.59498221088023</v>
      </c>
    </row>
    <row r="225" spans="1:19" x14ac:dyDescent="0.25">
      <c r="A225" s="16">
        <v>403</v>
      </c>
      <c r="B225" s="4" t="s">
        <v>150</v>
      </c>
      <c r="C225" s="16">
        <v>2016</v>
      </c>
      <c r="D225" s="5">
        <v>204320279.60257763</v>
      </c>
      <c r="E225" s="6">
        <v>6745877.2409655126</v>
      </c>
      <c r="F225" s="6">
        <v>1710425.0855881546</v>
      </c>
      <c r="G225" s="5">
        <v>3708254.1239373125</v>
      </c>
      <c r="H225" s="6">
        <v>1647641.283190354</v>
      </c>
      <c r="I225" s="6">
        <v>1449249</v>
      </c>
      <c r="J225" s="6">
        <v>117551</v>
      </c>
      <c r="K225" s="6">
        <v>41583</v>
      </c>
      <c r="L225" s="6">
        <f t="shared" si="9"/>
        <v>217.63433270478907</v>
      </c>
      <c r="O225" s="15">
        <v>110621</v>
      </c>
      <c r="P225" s="15">
        <v>233</v>
      </c>
      <c r="Q225" s="15">
        <v>1677421</v>
      </c>
      <c r="R225" s="15">
        <f t="shared" si="10"/>
        <v>0.82183010954984614</v>
      </c>
      <c r="S225" s="15">
        <f t="shared" si="11"/>
        <v>15.365667295210921</v>
      </c>
    </row>
    <row r="226" spans="1:19" x14ac:dyDescent="0.25">
      <c r="A226" s="16">
        <v>428</v>
      </c>
      <c r="B226" s="4" t="s">
        <v>151</v>
      </c>
      <c r="C226" s="16">
        <v>2016</v>
      </c>
      <c r="D226" s="5">
        <v>180114354.15366861</v>
      </c>
      <c r="E226" s="6">
        <v>14194599.783430323</v>
      </c>
      <c r="F226" s="6">
        <v>3529763.5794489896</v>
      </c>
      <c r="G226" s="5">
        <v>7167653.0476491898</v>
      </c>
      <c r="H226" s="6">
        <v>3592322.7297835732</v>
      </c>
      <c r="I226" s="6">
        <v>976997</v>
      </c>
      <c r="J226" s="6">
        <v>56562</v>
      </c>
      <c r="K226" s="6">
        <v>61923</v>
      </c>
      <c r="L226" s="6">
        <f t="shared" si="9"/>
        <v>199.96984581492308</v>
      </c>
      <c r="O226" s="15">
        <v>121</v>
      </c>
      <c r="P226" s="15">
        <v>200</v>
      </c>
      <c r="Q226" s="15">
        <v>802542</v>
      </c>
      <c r="R226" s="15">
        <f t="shared" si="10"/>
        <v>0.45807191780821915</v>
      </c>
      <c r="S226" s="15">
        <f t="shared" si="11"/>
        <v>3.0154185076918093E-2</v>
      </c>
    </row>
    <row r="227" spans="1:19" x14ac:dyDescent="0.25">
      <c r="A227" s="16">
        <v>432</v>
      </c>
      <c r="B227" s="4" t="s">
        <v>152</v>
      </c>
      <c r="C227" s="16">
        <v>2016</v>
      </c>
      <c r="D227" s="5">
        <v>561550681.1967442</v>
      </c>
      <c r="E227" s="6">
        <v>25039644.254499014</v>
      </c>
      <c r="F227" s="6">
        <v>4733394.5680232039</v>
      </c>
      <c r="G227" s="5">
        <v>15665912.561738614</v>
      </c>
      <c r="H227" s="6">
        <v>14273417.755055325</v>
      </c>
      <c r="I227" s="6">
        <v>1923650</v>
      </c>
      <c r="J227" s="6">
        <v>156905</v>
      </c>
      <c r="K227" s="6">
        <v>95537</v>
      </c>
      <c r="L227" s="6">
        <f t="shared" si="9"/>
        <v>400.18585068077022</v>
      </c>
      <c r="O227" s="20">
        <v>61527</v>
      </c>
      <c r="P227" s="15">
        <v>412</v>
      </c>
      <c r="Q227" s="18">
        <v>2145658</v>
      </c>
      <c r="R227" s="15">
        <f t="shared" si="10"/>
        <v>0.59451001906281864</v>
      </c>
      <c r="S227" s="15">
        <f t="shared" si="11"/>
        <v>11.814149319229811</v>
      </c>
    </row>
    <row r="228" spans="1:19" x14ac:dyDescent="0.25">
      <c r="A228" s="16">
        <v>500</v>
      </c>
      <c r="B228" s="4" t="s">
        <v>20</v>
      </c>
      <c r="C228" s="16">
        <v>2015</v>
      </c>
      <c r="D228" s="5">
        <v>1095206778.3060534</v>
      </c>
      <c r="E228" s="6">
        <v>93567423.431881323</v>
      </c>
      <c r="F228" s="6">
        <v>26248179.229948737</v>
      </c>
      <c r="G228" s="5">
        <v>26789853.673223954</v>
      </c>
      <c r="H228" s="6">
        <v>28792398.616521958</v>
      </c>
      <c r="I228" s="6">
        <v>3209040.0000000005</v>
      </c>
      <c r="J228" s="6">
        <v>390033.9199999994</v>
      </c>
      <c r="K228" s="6">
        <v>420135</v>
      </c>
      <c r="L228" s="6">
        <f>P228</f>
        <v>0</v>
      </c>
      <c r="O228" s="19"/>
      <c r="P228" s="15">
        <v>0</v>
      </c>
      <c r="Q228" s="19"/>
      <c r="R228" s="19"/>
      <c r="S228" s="19"/>
    </row>
    <row r="229" spans="1:19" x14ac:dyDescent="0.25">
      <c r="A229" s="16">
        <v>501</v>
      </c>
      <c r="B229" s="4" t="s">
        <v>21</v>
      </c>
      <c r="C229" s="16">
        <v>2015</v>
      </c>
      <c r="D229" s="5">
        <v>1799852067.0911841</v>
      </c>
      <c r="E229" s="6">
        <v>119709538.80518539</v>
      </c>
      <c r="F229" s="6">
        <v>13331414.036797881</v>
      </c>
      <c r="G229" s="5">
        <v>44116096.769464396</v>
      </c>
      <c r="H229" s="6">
        <v>28357638.744423129</v>
      </c>
      <c r="I229" s="6">
        <v>4074298.858</v>
      </c>
      <c r="J229" s="6">
        <v>566369.04374061525</v>
      </c>
      <c r="K229" s="6">
        <v>442997.41666666669</v>
      </c>
      <c r="L229" s="6">
        <f t="shared" ref="L229:L233" si="12">P229</f>
        <v>778.55</v>
      </c>
      <c r="O229" s="19"/>
      <c r="P229" s="15">
        <v>778.55</v>
      </c>
      <c r="Q229" s="19"/>
      <c r="R229" s="19"/>
      <c r="S229" s="19"/>
    </row>
    <row r="230" spans="1:19" x14ac:dyDescent="0.25">
      <c r="A230" s="16">
        <v>502</v>
      </c>
      <c r="B230" s="4" t="s">
        <v>22</v>
      </c>
      <c r="C230" s="16">
        <v>2015</v>
      </c>
      <c r="D230" s="5">
        <v>294581755.05446059</v>
      </c>
      <c r="E230" s="6">
        <v>15652168.342580633</v>
      </c>
      <c r="F230" s="6">
        <v>1778044.1778556411</v>
      </c>
      <c r="G230" s="5">
        <v>11863151.277627109</v>
      </c>
      <c r="H230" s="6">
        <v>7222062.3623230122</v>
      </c>
      <c r="I230" s="6">
        <v>734136.277</v>
      </c>
      <c r="J230" s="6">
        <v>107942.70261510496</v>
      </c>
      <c r="K230" s="6">
        <v>128504.66666666667</v>
      </c>
      <c r="L230" s="6">
        <f t="shared" si="12"/>
        <v>144.02000000000001</v>
      </c>
      <c r="O230" s="19"/>
      <c r="P230" s="15">
        <v>144.02000000000001</v>
      </c>
      <c r="Q230" s="19"/>
      <c r="R230" s="19"/>
      <c r="S230" s="19"/>
    </row>
    <row r="231" spans="1:19" x14ac:dyDescent="0.25">
      <c r="A231" s="16">
        <v>500</v>
      </c>
      <c r="B231" s="4" t="s">
        <v>20</v>
      </c>
      <c r="C231" s="16">
        <v>2016</v>
      </c>
      <c r="D231" s="5">
        <v>1174688601.9858413</v>
      </c>
      <c r="E231" s="6">
        <v>106832947.26277091</v>
      </c>
      <c r="F231" s="6">
        <v>24015311.767841429</v>
      </c>
      <c r="G231" s="5">
        <v>29404007.776881177</v>
      </c>
      <c r="H231" s="6">
        <v>26122907.91887255</v>
      </c>
      <c r="I231" s="6">
        <v>3339505.8959999997</v>
      </c>
      <c r="J231" s="6">
        <v>417199.90700000065</v>
      </c>
      <c r="K231" s="6">
        <v>438307</v>
      </c>
      <c r="L231" s="6">
        <f t="shared" si="12"/>
        <v>0</v>
      </c>
      <c r="O231" s="19"/>
      <c r="P231" s="15">
        <v>0</v>
      </c>
      <c r="Q231" s="19"/>
      <c r="R231" s="19"/>
      <c r="S231" s="19"/>
    </row>
    <row r="232" spans="1:19" x14ac:dyDescent="0.25">
      <c r="A232" s="16">
        <v>501</v>
      </c>
      <c r="B232" s="4" t="s">
        <v>21</v>
      </c>
      <c r="C232" s="16">
        <v>2016</v>
      </c>
      <c r="D232" s="5">
        <v>2132013163.3051755</v>
      </c>
      <c r="E232" s="6">
        <v>140641330.53435928</v>
      </c>
      <c r="F232" s="6">
        <v>13495853.077412127</v>
      </c>
      <c r="G232" s="5">
        <v>51918089.701031491</v>
      </c>
      <c r="H232" s="6">
        <v>23822314.225187622</v>
      </c>
      <c r="I232" s="6">
        <v>4179965.3569999998</v>
      </c>
      <c r="J232" s="6">
        <v>589719.23394237086</v>
      </c>
      <c r="K232" s="6">
        <v>460821.91666666669</v>
      </c>
      <c r="L232" s="6">
        <f t="shared" si="12"/>
        <v>798.31</v>
      </c>
      <c r="P232" s="15">
        <v>798.31</v>
      </c>
    </row>
    <row r="233" spans="1:19" x14ac:dyDescent="0.25">
      <c r="A233" s="16">
        <v>502</v>
      </c>
      <c r="B233" s="4" t="s">
        <v>22</v>
      </c>
      <c r="C233" s="16">
        <v>2016</v>
      </c>
      <c r="D233" s="5">
        <v>331109237.74948364</v>
      </c>
      <c r="E233" s="6">
        <v>16557622.828290362</v>
      </c>
      <c r="F233" s="6">
        <v>2372796.6244974243</v>
      </c>
      <c r="G233" s="5">
        <v>10568125.457086742</v>
      </c>
      <c r="H233" s="6">
        <v>7136413.0887294672</v>
      </c>
      <c r="I233" s="6">
        <v>798748.38199999998</v>
      </c>
      <c r="J233" s="6">
        <v>103511.23988314951</v>
      </c>
      <c r="K233" s="6">
        <v>145058.66666666666</v>
      </c>
      <c r="L233" s="6">
        <f t="shared" si="12"/>
        <v>147.07</v>
      </c>
      <c r="P233" s="15">
        <v>147.07</v>
      </c>
    </row>
    <row r="234" spans="1:19" x14ac:dyDescent="0.25">
      <c r="A234" s="16"/>
      <c r="B234" s="4"/>
      <c r="C234" s="16"/>
      <c r="D234" s="5">
        <v>0</v>
      </c>
      <c r="E234" s="6">
        <v>0</v>
      </c>
      <c r="F234" s="6">
        <v>0</v>
      </c>
      <c r="G234" s="5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</row>
    <row r="235" spans="1:19" x14ac:dyDescent="0.25">
      <c r="A235" s="16"/>
      <c r="B235" s="4"/>
      <c r="C235" s="16"/>
      <c r="D235" s="5">
        <v>0</v>
      </c>
      <c r="E235" s="6">
        <v>0</v>
      </c>
      <c r="F235" s="6">
        <v>0</v>
      </c>
      <c r="G235" s="5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</row>
    <row r="236" spans="1:19" x14ac:dyDescent="0.25">
      <c r="A236" s="16"/>
      <c r="B236" s="4"/>
      <c r="C236" s="16"/>
      <c r="D236" s="5">
        <v>0</v>
      </c>
      <c r="E236" s="6">
        <v>0</v>
      </c>
      <c r="F236" s="6">
        <v>0</v>
      </c>
      <c r="G236" s="5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</row>
    <row r="237" spans="1:19" x14ac:dyDescent="0.25">
      <c r="A237" s="16"/>
      <c r="B237" s="4"/>
      <c r="C237" s="16"/>
      <c r="D237" s="5">
        <v>0</v>
      </c>
      <c r="E237" s="6">
        <v>0</v>
      </c>
      <c r="F237" s="6">
        <v>0</v>
      </c>
      <c r="G237" s="5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</row>
    <row r="239" spans="1:19" x14ac:dyDescent="0.25">
      <c r="D239" t="s">
        <v>24</v>
      </c>
      <c r="E239" s="8">
        <f>SUM(D4:K237)/2</f>
        <v>438490004476.89197</v>
      </c>
    </row>
    <row r="240" spans="1:19" x14ac:dyDescent="0.25">
      <c r="D240" t="s">
        <v>25</v>
      </c>
      <c r="E240" s="8">
        <f>SUM('DatosParaDEA(sin.cal)'!D4:K118)</f>
        <v>438490004476.89203</v>
      </c>
    </row>
    <row r="242" spans="4:5" x14ac:dyDescent="0.25">
      <c r="D242" s="11" t="s">
        <v>23</v>
      </c>
      <c r="E242" s="10">
        <f>E239-E240</f>
        <v>0</v>
      </c>
    </row>
  </sheetData>
  <sortState ref="A2:A131">
    <sortCondition ref="A2"/>
  </sortState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topLeftCell="A85" zoomScale="80" zoomScaleNormal="80" workbookViewId="0">
      <selection activeCell="B113" sqref="B113"/>
    </sheetView>
  </sheetViews>
  <sheetFormatPr baseColWidth="10" defaultColWidth="11.42578125" defaultRowHeight="15" x14ac:dyDescent="0.25"/>
  <cols>
    <col min="2" max="2" width="58.42578125" bestFit="1" customWidth="1"/>
    <col min="3" max="3" width="17.28515625" customWidth="1"/>
    <col min="4" max="13" width="17.7109375" customWidth="1"/>
  </cols>
  <sheetData>
    <row r="1" spans="1:13" x14ac:dyDescent="0.25">
      <c r="A1" s="22" t="s">
        <v>169</v>
      </c>
      <c r="D1" s="7"/>
      <c r="E1" s="7"/>
    </row>
    <row r="2" spans="1:13" x14ac:dyDescent="0.25">
      <c r="D2" s="7"/>
      <c r="E2" s="7"/>
    </row>
    <row r="3" spans="1:13" s="23" customFormat="1" ht="30" x14ac:dyDescent="0.25">
      <c r="A3" s="21" t="s">
        <v>0</v>
      </c>
      <c r="B3" s="21" t="s">
        <v>1</v>
      </c>
      <c r="C3" s="21" t="s">
        <v>19</v>
      </c>
      <c r="D3" s="21" t="s">
        <v>26</v>
      </c>
      <c r="E3" s="21" t="s">
        <v>27</v>
      </c>
      <c r="F3" s="21" t="s">
        <v>13</v>
      </c>
      <c r="G3" s="21" t="s">
        <v>28</v>
      </c>
      <c r="H3" s="21" t="s">
        <v>14</v>
      </c>
      <c r="I3" s="21" t="s">
        <v>29</v>
      </c>
      <c r="J3" s="21" t="s">
        <v>30</v>
      </c>
      <c r="K3" s="21" t="s">
        <v>31</v>
      </c>
      <c r="L3" s="21" t="s">
        <v>166</v>
      </c>
      <c r="M3" s="21" t="s">
        <v>163</v>
      </c>
    </row>
    <row r="4" spans="1:13" x14ac:dyDescent="0.25">
      <c r="A4" s="16">
        <v>2</v>
      </c>
      <c r="B4" s="4" t="s">
        <v>41</v>
      </c>
      <c r="C4" s="17" t="s">
        <v>153</v>
      </c>
      <c r="D4" s="9">
        <f>SUMIF(DatosAnuales!$A:$A,$A4,DatosAnuales!$D:$D)/2</f>
        <v>10401229989.234497</v>
      </c>
      <c r="E4" s="9">
        <f>+SUMIF(DatosAnuales!$A:$A,$A4,DatosAnuales!$E:$E)/2</f>
        <v>478306253.86839199</v>
      </c>
      <c r="F4" s="9">
        <f>SUMIF(DatosAnuales!$A:$A,$A4,DatosAnuales!$F:$F)/2</f>
        <v>166903856.81778228</v>
      </c>
      <c r="G4" s="9">
        <f>SUMIF(DatosAnuales!$A:$A,$A4,DatosAnuales!$G:$G)/2</f>
        <v>247035067.60305119</v>
      </c>
      <c r="H4" s="9">
        <f>SUMIF(DatosAnuales!$A:$A,$A4,DatosAnuales!$H:$H)/2</f>
        <v>151093054.31228739</v>
      </c>
      <c r="I4" s="9">
        <f>SUMIF(DatosAnuales!$A:$A,$A4,DatosAnuales!$I:$I)/2</f>
        <v>55358790.5</v>
      </c>
      <c r="J4" s="9">
        <f>SUMIF(DatosAnuales!$A:$A,$A4,DatosAnuales!$J:$J)/2</f>
        <v>3167541.5</v>
      </c>
      <c r="K4" s="9">
        <f>SUMIF(DatosAnuales!$A:$A,$A4,DatosAnuales!$K:$K)/2</f>
        <v>1463673</v>
      </c>
      <c r="L4" s="26">
        <f>M4*K4</f>
        <v>164443661.54999998</v>
      </c>
      <c r="M4" s="9">
        <f>VLOOKUP($A4,[1]Base_CalidadServ!$A$2:$Q$116,17,FALSE)</f>
        <v>112.35</v>
      </c>
    </row>
    <row r="5" spans="1:13" x14ac:dyDescent="0.25">
      <c r="A5" s="16">
        <v>3</v>
      </c>
      <c r="B5" s="4" t="s">
        <v>42</v>
      </c>
      <c r="C5" s="17" t="s">
        <v>153</v>
      </c>
      <c r="D5" s="9">
        <f>SUMIF(DatosAnuales!$A:$A,$A5,DatosAnuales!$D:$D)/2</f>
        <v>136702580.56699646</v>
      </c>
      <c r="E5" s="9">
        <f>+SUMIF(DatosAnuales!$A:$A,$A5,DatosAnuales!$E:$E)/2</f>
        <v>9469152.3690584786</v>
      </c>
      <c r="F5" s="9">
        <f>SUMIF(DatosAnuales!$A:$A,$A5,DatosAnuales!$F:$F)/2</f>
        <v>1521235.653456226</v>
      </c>
      <c r="G5" s="9">
        <f>SUMIF(DatosAnuales!$A:$A,$A5,DatosAnuales!$G:$G)/2</f>
        <v>3030411.1658806121</v>
      </c>
      <c r="H5" s="9">
        <f>SUMIF(DatosAnuales!$A:$A,$A5,DatosAnuales!$H:$H)/2</f>
        <v>2875861.4972959282</v>
      </c>
      <c r="I5" s="9">
        <f>SUMIF(DatosAnuales!$A:$A,$A5,DatosAnuales!$I:$I)/2</f>
        <v>396610</v>
      </c>
      <c r="J5" s="9">
        <f>SUMIF(DatosAnuales!$A:$A,$A5,DatosAnuales!$J:$J)/2</f>
        <v>19183</v>
      </c>
      <c r="K5" s="9">
        <f>SUMIF(DatosAnuales!$A:$A,$A5,DatosAnuales!$K:$K)/2</f>
        <v>16762</v>
      </c>
      <c r="L5" s="26">
        <f t="shared" ref="L5:L68" si="0">M5*K5</f>
        <v>0</v>
      </c>
      <c r="M5" s="9">
        <f>VLOOKUP($A5,[1]Base_CalidadServ!$A$2:$Q$116,17,FALSE)</f>
        <v>0</v>
      </c>
    </row>
    <row r="6" spans="1:13" x14ac:dyDescent="0.25">
      <c r="A6" s="16">
        <v>6</v>
      </c>
      <c r="B6" s="4" t="s">
        <v>43</v>
      </c>
      <c r="C6" s="17" t="s">
        <v>153</v>
      </c>
      <c r="D6" s="9">
        <f>SUMIF(DatosAnuales!$A:$A,$A6,DatosAnuales!$D:$D)/2</f>
        <v>4157693425.2976241</v>
      </c>
      <c r="E6" s="9">
        <f>+SUMIF(DatosAnuales!$A:$A,$A6,DatosAnuales!$E:$E)/2</f>
        <v>166812076.14712697</v>
      </c>
      <c r="F6" s="9">
        <f>SUMIF(DatosAnuales!$A:$A,$A6,DatosAnuales!$F:$F)/2</f>
        <v>55241821.413347095</v>
      </c>
      <c r="G6" s="9">
        <f>SUMIF(DatosAnuales!$A:$A,$A6,DatosAnuales!$G:$G)/2</f>
        <v>157647839.2212159</v>
      </c>
      <c r="H6" s="9">
        <f>SUMIF(DatosAnuales!$A:$A,$A6,DatosAnuales!$H:$H)/2</f>
        <v>36347939.997882605</v>
      </c>
      <c r="I6" s="9">
        <f>SUMIF(DatosAnuales!$A:$A,$A6,DatosAnuales!$I:$I)/2</f>
        <v>28680702.5</v>
      </c>
      <c r="J6" s="9">
        <f>SUMIF(DatosAnuales!$A:$A,$A6,DatosAnuales!$J:$J)/2</f>
        <v>2484446.5</v>
      </c>
      <c r="K6" s="9">
        <f>SUMIF(DatosAnuales!$A:$A,$A6,DatosAnuales!$K:$K)/2</f>
        <v>956704.5</v>
      </c>
      <c r="L6" s="26">
        <f t="shared" si="0"/>
        <v>299544178.95000005</v>
      </c>
      <c r="M6" s="9">
        <f>VLOOKUP($A6,[1]Base_CalidadServ!$A$2:$Q$116,17,FALSE)</f>
        <v>313.10000000000002</v>
      </c>
    </row>
    <row r="7" spans="1:13" x14ac:dyDescent="0.25">
      <c r="A7" s="16">
        <v>7</v>
      </c>
      <c r="B7" s="4" t="s">
        <v>44</v>
      </c>
      <c r="C7" s="17" t="s">
        <v>153</v>
      </c>
      <c r="D7" s="9">
        <f>SUMIF(DatosAnuales!$A:$A,$A7,DatosAnuales!$D:$D)/2</f>
        <v>6515557139.318243</v>
      </c>
      <c r="E7" s="9">
        <f>+SUMIF(DatosAnuales!$A:$A,$A7,DatosAnuales!$E:$E)/2</f>
        <v>436704325.13353962</v>
      </c>
      <c r="F7" s="9">
        <f>SUMIF(DatosAnuales!$A:$A,$A7,DatosAnuales!$F:$F)/2</f>
        <v>134694330.55846131</v>
      </c>
      <c r="G7" s="9">
        <f>SUMIF(DatosAnuales!$A:$A,$A7,DatosAnuales!$G:$G)/2</f>
        <v>117734119.5410662</v>
      </c>
      <c r="H7" s="9">
        <f>SUMIF(DatosAnuales!$A:$A,$A7,DatosAnuales!$H:$H)/2</f>
        <v>61327993.704693824</v>
      </c>
      <c r="I7" s="9">
        <f>SUMIF(DatosAnuales!$A:$A,$A7,DatosAnuales!$I:$I)/2</f>
        <v>27986246.5</v>
      </c>
      <c r="J7" s="9">
        <f>SUMIF(DatosAnuales!$A:$A,$A7,DatosAnuales!$J:$J)/2</f>
        <v>1597232.5</v>
      </c>
      <c r="K7" s="9">
        <f>SUMIF(DatosAnuales!$A:$A,$A7,DatosAnuales!$K:$K)/2</f>
        <v>1185549</v>
      </c>
      <c r="L7" s="26">
        <f t="shared" si="0"/>
        <v>103142763</v>
      </c>
      <c r="M7" s="9">
        <f>VLOOKUP($A7,[1]Base_CalidadServ!$A$2:$Q$116,17,FALSE)</f>
        <v>87</v>
      </c>
    </row>
    <row r="8" spans="1:13" x14ac:dyDescent="0.25">
      <c r="A8" s="16">
        <v>8</v>
      </c>
      <c r="B8" s="4" t="s">
        <v>45</v>
      </c>
      <c r="C8" s="17" t="s">
        <v>153</v>
      </c>
      <c r="D8" s="9">
        <f>SUMIF(DatosAnuales!$A:$A,$A8,DatosAnuales!$D:$D)/2</f>
        <v>4563021886.9251442</v>
      </c>
      <c r="E8" s="9">
        <f>+SUMIF(DatosAnuales!$A:$A,$A8,DatosAnuales!$E:$E)/2</f>
        <v>196900044.27376592</v>
      </c>
      <c r="F8" s="9">
        <f>SUMIF(DatosAnuales!$A:$A,$A8,DatosAnuales!$F:$F)/2</f>
        <v>115399758.21484855</v>
      </c>
      <c r="G8" s="9">
        <f>SUMIF(DatosAnuales!$A:$A,$A8,DatosAnuales!$G:$G)/2</f>
        <v>83606634.595058039</v>
      </c>
      <c r="H8" s="9">
        <f>SUMIF(DatosAnuales!$A:$A,$A8,DatosAnuales!$H:$H)/2</f>
        <v>65656334.64719519</v>
      </c>
      <c r="I8" s="9">
        <f>SUMIF(DatosAnuales!$A:$A,$A8,DatosAnuales!$I:$I)/2</f>
        <v>20899807</v>
      </c>
      <c r="J8" s="9">
        <f>SUMIF(DatosAnuales!$A:$A,$A8,DatosAnuales!$J:$J)/2</f>
        <v>1241316.5</v>
      </c>
      <c r="K8" s="9">
        <f>SUMIF(DatosAnuales!$A:$A,$A8,DatosAnuales!$K:$K)/2</f>
        <v>705530.5</v>
      </c>
      <c r="L8" s="26">
        <f t="shared" si="0"/>
        <v>201640616.89999998</v>
      </c>
      <c r="M8" s="9">
        <f>VLOOKUP($A8,[1]Base_CalidadServ!$A$2:$Q$116,17,FALSE)</f>
        <v>285.79999999999995</v>
      </c>
    </row>
    <row r="9" spans="1:13" x14ac:dyDescent="0.25">
      <c r="A9" s="16">
        <v>9</v>
      </c>
      <c r="B9" s="4" t="s">
        <v>46</v>
      </c>
      <c r="C9" s="17" t="s">
        <v>153</v>
      </c>
      <c r="D9" s="9">
        <f>SUMIF(DatosAnuales!$A:$A,$A9,DatosAnuales!$D:$D)/2</f>
        <v>2538020525.4958086</v>
      </c>
      <c r="E9" s="9">
        <f>+SUMIF(DatosAnuales!$A:$A,$A9,DatosAnuales!$E:$E)/2</f>
        <v>83414500.824446365</v>
      </c>
      <c r="F9" s="9">
        <f>SUMIF(DatosAnuales!$A:$A,$A9,DatosAnuales!$F:$F)/2</f>
        <v>130766805.70253441</v>
      </c>
      <c r="G9" s="9">
        <f>SUMIF(DatosAnuales!$A:$A,$A9,DatosAnuales!$G:$G)/2</f>
        <v>81971752.49912636</v>
      </c>
      <c r="H9" s="9">
        <f>SUMIF(DatosAnuales!$A:$A,$A9,DatosAnuales!$H:$H)/2</f>
        <v>75396825.935236856</v>
      </c>
      <c r="I9" s="9">
        <f>SUMIF(DatosAnuales!$A:$A,$A9,DatosAnuales!$I:$I)/2</f>
        <v>9153937</v>
      </c>
      <c r="J9" s="9">
        <f>SUMIF(DatosAnuales!$A:$A,$A9,DatosAnuales!$J:$J)/2</f>
        <v>630847</v>
      </c>
      <c r="K9" s="9">
        <f>SUMIF(DatosAnuales!$A:$A,$A9,DatosAnuales!$K:$K)/2</f>
        <v>547112.5</v>
      </c>
      <c r="L9" s="26">
        <f t="shared" si="0"/>
        <v>51975687.5</v>
      </c>
      <c r="M9" s="9">
        <f>VLOOKUP($A9,[1]Base_CalidadServ!$A$2:$Q$116,17,FALSE)</f>
        <v>95</v>
      </c>
    </row>
    <row r="10" spans="1:13" x14ac:dyDescent="0.25">
      <c r="A10" s="16">
        <v>11</v>
      </c>
      <c r="B10" s="4" t="s">
        <v>47</v>
      </c>
      <c r="C10" s="17" t="s">
        <v>153</v>
      </c>
      <c r="D10" s="9">
        <f>SUMIF(DatosAnuales!$A:$A,$A10,DatosAnuales!$D:$D)/2</f>
        <v>669004100.37502265</v>
      </c>
      <c r="E10" s="9">
        <f>+SUMIF(DatosAnuales!$A:$A,$A10,DatosAnuales!$E:$E)/2</f>
        <v>51530950.982266426</v>
      </c>
      <c r="F10" s="9">
        <f>SUMIF(DatosAnuales!$A:$A,$A10,DatosAnuales!$F:$F)/2</f>
        <v>10647331.13111522</v>
      </c>
      <c r="G10" s="9">
        <f>SUMIF(DatosAnuales!$A:$A,$A10,DatosAnuales!$G:$G)/2</f>
        <v>15624041.052312553</v>
      </c>
      <c r="H10" s="9">
        <f>SUMIF(DatosAnuales!$A:$A,$A10,DatosAnuales!$H:$H)/2</f>
        <v>61178955.861486189</v>
      </c>
      <c r="I10" s="9">
        <f>SUMIF(DatosAnuales!$A:$A,$A10,DatosAnuales!$I:$I)/2</f>
        <v>1973243.5</v>
      </c>
      <c r="J10" s="9">
        <f>SUMIF(DatosAnuales!$A:$A,$A10,DatosAnuales!$J:$J)/2</f>
        <v>91419.5</v>
      </c>
      <c r="K10" s="9">
        <f>SUMIF(DatosAnuales!$A:$A,$A10,DatosAnuales!$K:$K)/2</f>
        <v>166079.5</v>
      </c>
      <c r="L10" s="26">
        <f t="shared" si="0"/>
        <v>46502260</v>
      </c>
      <c r="M10" s="9">
        <f>VLOOKUP($A10,[1]Base_CalidadServ!$A$2:$Q$116,17,FALSE)</f>
        <v>280</v>
      </c>
    </row>
    <row r="11" spans="1:13" x14ac:dyDescent="0.25">
      <c r="A11" s="16">
        <v>17</v>
      </c>
      <c r="B11" s="4" t="s">
        <v>48</v>
      </c>
      <c r="C11" s="17" t="s">
        <v>153</v>
      </c>
      <c r="D11" s="9">
        <f>SUMIF(DatosAnuales!$A:$A,$A11,DatosAnuales!$D:$D)/2</f>
        <v>7425394365.6405582</v>
      </c>
      <c r="E11" s="9">
        <f>+SUMIF(DatosAnuales!$A:$A,$A11,DatosAnuales!$E:$E)/2</f>
        <v>307109156.49738801</v>
      </c>
      <c r="F11" s="9">
        <f>SUMIF(DatosAnuales!$A:$A,$A11,DatosAnuales!$F:$F)/2</f>
        <v>70732415.374677196</v>
      </c>
      <c r="G11" s="9">
        <f>SUMIF(DatosAnuales!$A:$A,$A11,DatosAnuales!$G:$G)/2</f>
        <v>153305194.60538977</v>
      </c>
      <c r="H11" s="9">
        <f>SUMIF(DatosAnuales!$A:$A,$A11,DatosAnuales!$H:$H)/2</f>
        <v>67878038.989462629</v>
      </c>
      <c r="I11" s="9">
        <f>SUMIF(DatosAnuales!$A:$A,$A11,DatosAnuales!$I:$I)/2</f>
        <v>43721405.5</v>
      </c>
      <c r="J11" s="9">
        <f>SUMIF(DatosAnuales!$A:$A,$A11,DatosAnuales!$J:$J)/2</f>
        <v>2530292.5</v>
      </c>
      <c r="K11" s="9">
        <f>SUMIF(DatosAnuales!$A:$A,$A11,DatosAnuales!$K:$K)/2</f>
        <v>1516494</v>
      </c>
      <c r="L11" s="26">
        <f t="shared" si="0"/>
        <v>222924618</v>
      </c>
      <c r="M11" s="9">
        <f>VLOOKUP($A11,[1]Base_CalidadServ!$A$2:$Q$116,17,FALSE)</f>
        <v>147</v>
      </c>
    </row>
    <row r="12" spans="1:13" x14ac:dyDescent="0.25">
      <c r="A12" s="16">
        <v>22</v>
      </c>
      <c r="B12" s="4" t="s">
        <v>49</v>
      </c>
      <c r="C12" s="17" t="s">
        <v>153</v>
      </c>
      <c r="D12" s="9">
        <f>SUMIF(DatosAnuales!$A:$A,$A12,DatosAnuales!$D:$D)/2</f>
        <v>1685444872.6694436</v>
      </c>
      <c r="E12" s="9">
        <f>+SUMIF(DatosAnuales!$A:$A,$A12,DatosAnuales!$E:$E)/2</f>
        <v>89678165.665732488</v>
      </c>
      <c r="F12" s="9">
        <f>SUMIF(DatosAnuales!$A:$A,$A12,DatosAnuales!$F:$F)/2</f>
        <v>30794136.13249182</v>
      </c>
      <c r="G12" s="9">
        <f>SUMIF(DatosAnuales!$A:$A,$A12,DatosAnuales!$G:$G)/2</f>
        <v>29683284.064837962</v>
      </c>
      <c r="H12" s="9">
        <f>SUMIF(DatosAnuales!$A:$A,$A12,DatosAnuales!$H:$H)/2</f>
        <v>19087183.707578719</v>
      </c>
      <c r="I12" s="9">
        <f>SUMIF(DatosAnuales!$A:$A,$A12,DatosAnuales!$I:$I)/2</f>
        <v>8538772.5</v>
      </c>
      <c r="J12" s="9">
        <f>SUMIF(DatosAnuales!$A:$A,$A12,DatosAnuales!$J:$J)/2</f>
        <v>918588.5</v>
      </c>
      <c r="K12" s="9">
        <f>SUMIF(DatosAnuales!$A:$A,$A12,DatosAnuales!$K:$K)/2</f>
        <v>287317</v>
      </c>
      <c r="L12" s="26">
        <f t="shared" si="0"/>
        <v>752770.54</v>
      </c>
      <c r="M12" s="9">
        <f>VLOOKUP($A12,[1]Base_CalidadServ!$A$2:$Q$116,17,FALSE)</f>
        <v>2.62</v>
      </c>
    </row>
    <row r="13" spans="1:13" x14ac:dyDescent="0.25">
      <c r="A13" s="16">
        <v>27</v>
      </c>
      <c r="B13" s="4" t="s">
        <v>50</v>
      </c>
      <c r="C13" s="17" t="s">
        <v>153</v>
      </c>
      <c r="D13" s="9">
        <f>SUMIF(DatosAnuales!$A:$A,$A13,DatosAnuales!$D:$D)/2</f>
        <v>3188529085.3013506</v>
      </c>
      <c r="E13" s="9">
        <f>+SUMIF(DatosAnuales!$A:$A,$A13,DatosAnuales!$E:$E)/2</f>
        <v>150774556.01943663</v>
      </c>
      <c r="F13" s="9">
        <f>SUMIF(DatosAnuales!$A:$A,$A13,DatosAnuales!$F:$F)/2</f>
        <v>36248014.026520222</v>
      </c>
      <c r="G13" s="9">
        <f>SUMIF(DatosAnuales!$A:$A,$A13,DatosAnuales!$G:$G)/2</f>
        <v>75755721.228856802</v>
      </c>
      <c r="H13" s="9">
        <f>SUMIF(DatosAnuales!$A:$A,$A13,DatosAnuales!$H:$H)/2</f>
        <v>52867142.191871516</v>
      </c>
      <c r="I13" s="9">
        <f>SUMIF(DatosAnuales!$A:$A,$A13,DatosAnuales!$I:$I)/2</f>
        <v>20325881.5</v>
      </c>
      <c r="J13" s="9">
        <f>SUMIF(DatosAnuales!$A:$A,$A13,DatosAnuales!$J:$J)/2</f>
        <v>179192.5</v>
      </c>
      <c r="K13" s="9">
        <f>SUMIF(DatosAnuales!$A:$A,$A13,DatosAnuales!$K:$K)/2</f>
        <v>703962</v>
      </c>
      <c r="L13" s="26">
        <f t="shared" si="0"/>
        <v>98002069.829999998</v>
      </c>
      <c r="M13" s="9">
        <f>VLOOKUP($A13,[1]Base_CalidadServ!$A$2:$Q$116,17,FALSE)</f>
        <v>139.215</v>
      </c>
    </row>
    <row r="14" spans="1:13" x14ac:dyDescent="0.25">
      <c r="A14" s="16">
        <v>30</v>
      </c>
      <c r="B14" s="4" t="s">
        <v>51</v>
      </c>
      <c r="C14" s="17" t="s">
        <v>153</v>
      </c>
      <c r="D14" s="9">
        <f>SUMIF(DatosAnuales!$A:$A,$A14,DatosAnuales!$D:$D)/2</f>
        <v>2900050152.8895206</v>
      </c>
      <c r="E14" s="9">
        <f>+SUMIF(DatosAnuales!$A:$A,$A14,DatosAnuales!$E:$E)/2</f>
        <v>178156806.57650107</v>
      </c>
      <c r="F14" s="9">
        <f>SUMIF(DatosAnuales!$A:$A,$A14,DatosAnuales!$F:$F)/2</f>
        <v>39913300.093797565</v>
      </c>
      <c r="G14" s="9">
        <f>SUMIF(DatosAnuales!$A:$A,$A14,DatosAnuales!$G:$G)/2</f>
        <v>47598050.263234906</v>
      </c>
      <c r="H14" s="9">
        <f>SUMIF(DatosAnuales!$A:$A,$A14,DatosAnuales!$H:$H)/2</f>
        <v>17424740.04591421</v>
      </c>
      <c r="I14" s="9">
        <f>SUMIF(DatosAnuales!$A:$A,$A14,DatosAnuales!$I:$I)/2</f>
        <v>18659957</v>
      </c>
      <c r="J14" s="9">
        <f>SUMIF(DatosAnuales!$A:$A,$A14,DatosAnuales!$J:$J)/2</f>
        <v>81666</v>
      </c>
      <c r="K14" s="9">
        <f>SUMIF(DatosAnuales!$A:$A,$A14,DatosAnuales!$K:$K)/2</f>
        <v>746694.5</v>
      </c>
      <c r="L14" s="26">
        <f t="shared" si="0"/>
        <v>94270180.625</v>
      </c>
      <c r="M14" s="9">
        <f>VLOOKUP($A14,[1]Base_CalidadServ!$A$2:$Q$116,17,FALSE)</f>
        <v>126.25</v>
      </c>
    </row>
    <row r="15" spans="1:13" x14ac:dyDescent="0.25">
      <c r="A15" s="16">
        <v>32</v>
      </c>
      <c r="B15" s="4" t="s">
        <v>52</v>
      </c>
      <c r="C15" s="17" t="s">
        <v>153</v>
      </c>
      <c r="D15" s="9">
        <f>SUMIF(DatosAnuales!$A:$A,$A15,DatosAnuales!$D:$D)/2</f>
        <v>19561467573.814053</v>
      </c>
      <c r="E15" s="9">
        <f>+SUMIF(DatosAnuales!$A:$A,$A15,DatosAnuales!$E:$E)/2</f>
        <v>940679693.2293874</v>
      </c>
      <c r="F15" s="9">
        <f>SUMIF(DatosAnuales!$A:$A,$A15,DatosAnuales!$F:$F)/2</f>
        <v>529952620.79720867</v>
      </c>
      <c r="G15" s="9">
        <f>SUMIF(DatosAnuales!$A:$A,$A15,DatosAnuales!$G:$G)/2</f>
        <v>455095291.37824911</v>
      </c>
      <c r="H15" s="9">
        <f>SUMIF(DatosAnuales!$A:$A,$A15,DatosAnuales!$H:$H)/2</f>
        <v>360089158.15096575</v>
      </c>
      <c r="I15" s="9">
        <f>SUMIF(DatosAnuales!$A:$A,$A15,DatosAnuales!$I:$I)/2</f>
        <v>87817486</v>
      </c>
      <c r="J15" s="9">
        <f>SUMIF(DatosAnuales!$A:$A,$A15,DatosAnuales!$J:$J)/2</f>
        <v>7863298.5</v>
      </c>
      <c r="K15" s="9">
        <f>SUMIF(DatosAnuales!$A:$A,$A15,DatosAnuales!$K:$K)/2</f>
        <v>3925280.5</v>
      </c>
      <c r="L15" s="26">
        <f t="shared" si="0"/>
        <v>282620196</v>
      </c>
      <c r="M15" s="9">
        <f>VLOOKUP($A15,[1]Base_CalidadServ!$A$2:$Q$116,17,FALSE)</f>
        <v>72</v>
      </c>
    </row>
    <row r="16" spans="1:13" x14ac:dyDescent="0.25">
      <c r="A16" s="16">
        <v>39</v>
      </c>
      <c r="B16" s="4" t="s">
        <v>53</v>
      </c>
      <c r="C16" s="17" t="s">
        <v>153</v>
      </c>
      <c r="D16" s="9">
        <f>SUMIF(DatosAnuales!$A:$A,$A16,DatosAnuales!$D:$D)/2</f>
        <v>6212335451.1354332</v>
      </c>
      <c r="E16" s="9">
        <f>+SUMIF(DatosAnuales!$A:$A,$A16,DatosAnuales!$E:$E)/2</f>
        <v>220647527.25231168</v>
      </c>
      <c r="F16" s="9">
        <f>SUMIF(DatosAnuales!$A:$A,$A16,DatosAnuales!$F:$F)/2</f>
        <v>296649143.4758243</v>
      </c>
      <c r="G16" s="9">
        <f>SUMIF(DatosAnuales!$A:$A,$A16,DatosAnuales!$G:$G)/2</f>
        <v>167369708.57745409</v>
      </c>
      <c r="H16" s="9">
        <f>SUMIF(DatosAnuales!$A:$A,$A16,DatosAnuales!$H:$H)/2</f>
        <v>165070762.10078645</v>
      </c>
      <c r="I16" s="9">
        <f>SUMIF(DatosAnuales!$A:$A,$A16,DatosAnuales!$I:$I)/2</f>
        <v>21843911.5</v>
      </c>
      <c r="J16" s="9">
        <f>SUMIF(DatosAnuales!$A:$A,$A16,DatosAnuales!$J:$J)/2</f>
        <v>710260</v>
      </c>
      <c r="K16" s="9">
        <f>SUMIF(DatosAnuales!$A:$A,$A16,DatosAnuales!$K:$K)/2</f>
        <v>1234338.5</v>
      </c>
      <c r="L16" s="26">
        <f t="shared" si="0"/>
        <v>112571671.19999999</v>
      </c>
      <c r="M16" s="9">
        <f>VLOOKUP($A16,[1]Base_CalidadServ!$A$2:$Q$116,17,FALSE)</f>
        <v>91.199999999999989</v>
      </c>
    </row>
    <row r="17" spans="1:13" x14ac:dyDescent="0.25">
      <c r="A17" s="16">
        <v>41</v>
      </c>
      <c r="B17" s="4" t="s">
        <v>54</v>
      </c>
      <c r="C17" s="17" t="s">
        <v>153</v>
      </c>
      <c r="D17" s="9">
        <f>SUMIF(DatosAnuales!$A:$A,$A17,DatosAnuales!$D:$D)/2</f>
        <v>8505929057.6489887</v>
      </c>
      <c r="E17" s="9">
        <f>+SUMIF(DatosAnuales!$A:$A,$A17,DatosAnuales!$E:$E)/2</f>
        <v>659011767.29065263</v>
      </c>
      <c r="F17" s="9">
        <f>SUMIF(DatosAnuales!$A:$A,$A17,DatosAnuales!$F:$F)/2</f>
        <v>194106773.97469959</v>
      </c>
      <c r="G17" s="9">
        <f>SUMIF(DatosAnuales!$A:$A,$A17,DatosAnuales!$G:$G)/2</f>
        <v>165293988.40297464</v>
      </c>
      <c r="H17" s="9">
        <f>SUMIF(DatosAnuales!$A:$A,$A17,DatosAnuales!$H:$H)/2</f>
        <v>61115833.25971511</v>
      </c>
      <c r="I17" s="9">
        <f>SUMIF(DatosAnuales!$A:$A,$A17,DatosAnuales!$I:$I)/2</f>
        <v>33325863.5</v>
      </c>
      <c r="J17" s="9">
        <f>SUMIF(DatosAnuales!$A:$A,$A17,DatosAnuales!$J:$J)/2</f>
        <v>1785105</v>
      </c>
      <c r="K17" s="9">
        <f>SUMIF(DatosAnuales!$A:$A,$A17,DatosAnuales!$K:$K)/2</f>
        <v>1799984</v>
      </c>
      <c r="L17" s="26">
        <f t="shared" si="0"/>
        <v>345596928</v>
      </c>
      <c r="M17" s="9">
        <f>VLOOKUP($A17,[1]Base_CalidadServ!$A$2:$Q$116,17,FALSE)</f>
        <v>192</v>
      </c>
    </row>
    <row r="18" spans="1:13" x14ac:dyDescent="0.25">
      <c r="A18" s="16">
        <v>42</v>
      </c>
      <c r="B18" s="4" t="s">
        <v>55</v>
      </c>
      <c r="C18" s="17" t="s">
        <v>153</v>
      </c>
      <c r="D18" s="9">
        <f>SUMIF(DatosAnuales!$A:$A,$A18,DatosAnuales!$D:$D)/2</f>
        <v>2309698406.8800936</v>
      </c>
      <c r="E18" s="9">
        <f>+SUMIF(DatosAnuales!$A:$A,$A18,DatosAnuales!$E:$E)/2</f>
        <v>77216165.660547823</v>
      </c>
      <c r="F18" s="9">
        <f>SUMIF(DatosAnuales!$A:$A,$A18,DatosAnuales!$F:$F)/2</f>
        <v>86770640.608574122</v>
      </c>
      <c r="G18" s="9">
        <f>SUMIF(DatosAnuales!$A:$A,$A18,DatosAnuales!$G:$G)/2</f>
        <v>47492680.624629207</v>
      </c>
      <c r="H18" s="9">
        <f>SUMIF(DatosAnuales!$A:$A,$A18,DatosAnuales!$H:$H)/2</f>
        <v>30614330.365675285</v>
      </c>
      <c r="I18" s="9">
        <f>SUMIF(DatosAnuales!$A:$A,$A18,DatosAnuales!$I:$I)/2</f>
        <v>3880530</v>
      </c>
      <c r="J18" s="9">
        <f>SUMIF(DatosAnuales!$A:$A,$A18,DatosAnuales!$J:$J)/2</f>
        <v>321804</v>
      </c>
      <c r="K18" s="9">
        <f>SUMIF(DatosAnuales!$A:$A,$A18,DatosAnuales!$K:$K)/2</f>
        <v>274509</v>
      </c>
      <c r="L18" s="26">
        <f t="shared" si="0"/>
        <v>26588941.739999998</v>
      </c>
      <c r="M18" s="9">
        <f>VLOOKUP($A18,[1]Base_CalidadServ!$A$2:$Q$116,17,FALSE)</f>
        <v>96.86</v>
      </c>
    </row>
    <row r="19" spans="1:13" x14ac:dyDescent="0.25">
      <c r="A19" s="16">
        <v>43</v>
      </c>
      <c r="B19" s="4" t="s">
        <v>56</v>
      </c>
      <c r="C19" s="17" t="s">
        <v>153</v>
      </c>
      <c r="D19" s="9">
        <f>SUMIF(DatosAnuales!$A:$A,$A19,DatosAnuales!$D:$D)/2</f>
        <v>2649055031.5133085</v>
      </c>
      <c r="E19" s="9">
        <f>+SUMIF(DatosAnuales!$A:$A,$A19,DatosAnuales!$E:$E)/2</f>
        <v>173050261.36622638</v>
      </c>
      <c r="F19" s="9">
        <f>SUMIF(DatosAnuales!$A:$A,$A19,DatosAnuales!$F:$F)/2</f>
        <v>87409487.645900771</v>
      </c>
      <c r="G19" s="9">
        <f>SUMIF(DatosAnuales!$A:$A,$A19,DatosAnuales!$G:$G)/2</f>
        <v>81354374.365776688</v>
      </c>
      <c r="H19" s="9">
        <f>SUMIF(DatosAnuales!$A:$A,$A19,DatosAnuales!$H:$H)/2</f>
        <v>79767380.909989879</v>
      </c>
      <c r="I19" s="9">
        <f>SUMIF(DatosAnuales!$A:$A,$A19,DatosAnuales!$I:$I)/2</f>
        <v>12307911.5</v>
      </c>
      <c r="J19" s="9">
        <f>SUMIF(DatosAnuales!$A:$A,$A19,DatosAnuales!$J:$J)/2</f>
        <v>927435</v>
      </c>
      <c r="K19" s="9">
        <f>SUMIF(DatosAnuales!$A:$A,$A19,DatosAnuales!$K:$K)/2</f>
        <v>514237</v>
      </c>
      <c r="L19" s="26">
        <f t="shared" si="0"/>
        <v>60679966</v>
      </c>
      <c r="M19" s="9">
        <f>VLOOKUP($A19,[1]Base_CalidadServ!$A$2:$Q$116,17,FALSE)</f>
        <v>118</v>
      </c>
    </row>
    <row r="20" spans="1:13" x14ac:dyDescent="0.25">
      <c r="A20" s="16">
        <v>44</v>
      </c>
      <c r="B20" s="4" t="s">
        <v>57</v>
      </c>
      <c r="C20" s="17" t="s">
        <v>153</v>
      </c>
      <c r="D20" s="9">
        <f>SUMIF(DatosAnuales!$A:$A,$A20,DatosAnuales!$D:$D)/2</f>
        <v>8289130938.5785809</v>
      </c>
      <c r="E20" s="9">
        <f>+SUMIF(DatosAnuales!$A:$A,$A20,DatosAnuales!$E:$E)/2</f>
        <v>493229613.27395505</v>
      </c>
      <c r="F20" s="9">
        <f>SUMIF(DatosAnuales!$A:$A,$A20,DatosAnuales!$F:$F)/2</f>
        <v>271152266.54371798</v>
      </c>
      <c r="G20" s="9">
        <f>SUMIF(DatosAnuales!$A:$A,$A20,DatosAnuales!$G:$G)/2</f>
        <v>270040328.90973032</v>
      </c>
      <c r="H20" s="9">
        <f>SUMIF(DatosAnuales!$A:$A,$A20,DatosAnuales!$H:$H)/2</f>
        <v>129780173.47596</v>
      </c>
      <c r="I20" s="9">
        <f>SUMIF(DatosAnuales!$A:$A,$A20,DatosAnuales!$I:$I)/2</f>
        <v>42918935.5</v>
      </c>
      <c r="J20" s="9">
        <f>SUMIF(DatosAnuales!$A:$A,$A20,DatosAnuales!$J:$J)/2</f>
        <v>2278121.5</v>
      </c>
      <c r="K20" s="9">
        <f>SUMIF(DatosAnuales!$A:$A,$A20,DatosAnuales!$K:$K)/2</f>
        <v>2162145.5</v>
      </c>
      <c r="L20" s="26">
        <f t="shared" si="0"/>
        <v>396753699.25</v>
      </c>
      <c r="M20" s="9">
        <f>VLOOKUP($A20,[1]Base_CalidadServ!$A$2:$Q$116,17,FALSE)</f>
        <v>183.5</v>
      </c>
    </row>
    <row r="21" spans="1:13" x14ac:dyDescent="0.25">
      <c r="A21" s="16">
        <v>45</v>
      </c>
      <c r="B21" s="4" t="s">
        <v>58</v>
      </c>
      <c r="C21" s="17" t="s">
        <v>153</v>
      </c>
      <c r="D21" s="9">
        <f>SUMIF(DatosAnuales!$A:$A,$A21,DatosAnuales!$D:$D)/2</f>
        <v>16824303562.403219</v>
      </c>
      <c r="E21" s="9">
        <f>+SUMIF(DatosAnuales!$A:$A,$A21,DatosAnuales!$E:$E)/2</f>
        <v>702107802.21027064</v>
      </c>
      <c r="F21" s="9">
        <f>SUMIF(DatosAnuales!$A:$A,$A21,DatosAnuales!$F:$F)/2</f>
        <v>130425017.93486035</v>
      </c>
      <c r="G21" s="9">
        <f>SUMIF(DatosAnuales!$A:$A,$A21,DatosAnuales!$G:$G)/2</f>
        <v>278411555.2484628</v>
      </c>
      <c r="H21" s="9">
        <f>SUMIF(DatosAnuales!$A:$A,$A21,DatosAnuales!$H:$H)/2</f>
        <v>150604884.02278876</v>
      </c>
      <c r="I21" s="9">
        <f>SUMIF(DatosAnuales!$A:$A,$A21,DatosAnuales!$I:$I)/2</f>
        <v>79203068.5</v>
      </c>
      <c r="J21" s="9">
        <f>SUMIF(DatosAnuales!$A:$A,$A21,DatosAnuales!$J:$J)/2</f>
        <v>4457493.5</v>
      </c>
      <c r="K21" s="9">
        <f>SUMIF(DatosAnuales!$A:$A,$A21,DatosAnuales!$K:$K)/2</f>
        <v>2501712.5</v>
      </c>
      <c r="L21" s="26">
        <f t="shared" si="0"/>
        <v>391518006.25</v>
      </c>
      <c r="M21" s="9">
        <f>VLOOKUP($A21,[1]Base_CalidadServ!$A$2:$Q$116,17,FALSE)</f>
        <v>156.5</v>
      </c>
    </row>
    <row r="22" spans="1:13" x14ac:dyDescent="0.25">
      <c r="A22" s="16">
        <v>46</v>
      </c>
      <c r="B22" s="4" t="s">
        <v>59</v>
      </c>
      <c r="C22" s="17" t="s">
        <v>153</v>
      </c>
      <c r="D22" s="9">
        <f>SUMIF(DatosAnuales!$A:$A,$A22,DatosAnuales!$D:$D)/2</f>
        <v>2973259800.0904884</v>
      </c>
      <c r="E22" s="9">
        <f>+SUMIF(DatosAnuales!$A:$A,$A22,DatosAnuales!$E:$E)/2</f>
        <v>152778322.01985118</v>
      </c>
      <c r="F22" s="9">
        <f>SUMIF(DatosAnuales!$A:$A,$A22,DatosAnuales!$F:$F)/2</f>
        <v>72902926.264078081</v>
      </c>
      <c r="G22" s="9">
        <f>SUMIF(DatosAnuales!$A:$A,$A22,DatosAnuales!$G:$G)/2</f>
        <v>45543871.339307569</v>
      </c>
      <c r="H22" s="9">
        <f>SUMIF(DatosAnuales!$A:$A,$A22,DatosAnuales!$H:$H)/2</f>
        <v>112133646.43952081</v>
      </c>
      <c r="I22" s="9">
        <f>SUMIF(DatosAnuales!$A:$A,$A22,DatosAnuales!$I:$I)/2</f>
        <v>13318324</v>
      </c>
      <c r="J22" s="9">
        <f>SUMIF(DatosAnuales!$A:$A,$A22,DatosAnuales!$J:$J)/2</f>
        <v>850141</v>
      </c>
      <c r="K22" s="9">
        <f>SUMIF(DatosAnuales!$A:$A,$A22,DatosAnuales!$K:$K)/2</f>
        <v>587656.5</v>
      </c>
      <c r="L22" s="26">
        <f t="shared" si="0"/>
        <v>41429783.25</v>
      </c>
      <c r="M22" s="9">
        <f>VLOOKUP($A22,[1]Base_CalidadServ!$A$2:$Q$116,17,FALSE)</f>
        <v>70.5</v>
      </c>
    </row>
    <row r="23" spans="1:13" x14ac:dyDescent="0.25">
      <c r="A23" s="16">
        <v>49</v>
      </c>
      <c r="B23" s="4" t="s">
        <v>60</v>
      </c>
      <c r="C23" s="17" t="s">
        <v>153</v>
      </c>
      <c r="D23" s="9">
        <f>SUMIF(DatosAnuales!$A:$A,$A23,DatosAnuales!$D:$D)/2</f>
        <v>1543289673.7075002</v>
      </c>
      <c r="E23" s="9">
        <f>+SUMIF(DatosAnuales!$A:$A,$A23,DatosAnuales!$E:$E)/2</f>
        <v>83156990.44432351</v>
      </c>
      <c r="F23" s="9">
        <f>SUMIF(DatosAnuales!$A:$A,$A23,DatosAnuales!$F:$F)/2</f>
        <v>22511611.674560588</v>
      </c>
      <c r="G23" s="9">
        <f>SUMIF(DatosAnuales!$A:$A,$A23,DatosAnuales!$G:$G)/2</f>
        <v>23044220.057514966</v>
      </c>
      <c r="H23" s="9">
        <f>SUMIF(DatosAnuales!$A:$A,$A23,DatosAnuales!$H:$H)/2</f>
        <v>28771526.511818733</v>
      </c>
      <c r="I23" s="9">
        <f>SUMIF(DatosAnuales!$A:$A,$A23,DatosAnuales!$I:$I)/2</f>
        <v>7808186.5</v>
      </c>
      <c r="J23" s="9">
        <f>SUMIF(DatosAnuales!$A:$A,$A23,DatosAnuales!$J:$J)/2</f>
        <v>576546</v>
      </c>
      <c r="K23" s="9">
        <f>SUMIF(DatosAnuales!$A:$A,$A23,DatosAnuales!$K:$K)/2</f>
        <v>405536</v>
      </c>
      <c r="L23" s="26">
        <f t="shared" si="0"/>
        <v>31012148.991999999</v>
      </c>
      <c r="M23" s="9">
        <f>VLOOKUP($A23,[1]Base_CalidadServ!$A$2:$Q$116,17,FALSE)</f>
        <v>76.471999999999994</v>
      </c>
    </row>
    <row r="24" spans="1:13" x14ac:dyDescent="0.25">
      <c r="A24" s="16">
        <v>51</v>
      </c>
      <c r="B24" s="4" t="s">
        <v>61</v>
      </c>
      <c r="C24" s="17" t="s">
        <v>153</v>
      </c>
      <c r="D24" s="9">
        <f>SUMIF(DatosAnuales!$A:$A,$A24,DatosAnuales!$D:$D)/2</f>
        <v>1259202801.0085778</v>
      </c>
      <c r="E24" s="9">
        <f>+SUMIF(DatosAnuales!$A:$A,$A24,DatosAnuales!$E:$E)/2</f>
        <v>35227321.225789689</v>
      </c>
      <c r="F24" s="9">
        <f>SUMIF(DatosAnuales!$A:$A,$A24,DatosAnuales!$F:$F)/2</f>
        <v>15723023.238657083</v>
      </c>
      <c r="G24" s="9">
        <f>SUMIF(DatosAnuales!$A:$A,$A24,DatosAnuales!$G:$G)/2</f>
        <v>26651099.309040755</v>
      </c>
      <c r="H24" s="9">
        <f>SUMIF(DatosAnuales!$A:$A,$A24,DatosAnuales!$H:$H)/2</f>
        <v>20076446.684045248</v>
      </c>
      <c r="I24" s="9">
        <f>SUMIF(DatosAnuales!$A:$A,$A24,DatosAnuales!$I:$I)/2</f>
        <v>4614000.5</v>
      </c>
      <c r="J24" s="9">
        <f>SUMIF(DatosAnuales!$A:$A,$A24,DatosAnuales!$J:$J)/2</f>
        <v>188541</v>
      </c>
      <c r="K24" s="9">
        <f>SUMIF(DatosAnuales!$A:$A,$A24,DatosAnuales!$K:$K)/2</f>
        <v>169939.5</v>
      </c>
      <c r="L24" s="26">
        <f t="shared" si="0"/>
        <v>12174465.779999999</v>
      </c>
      <c r="M24" s="9">
        <f>VLOOKUP($A24,[1]Base_CalidadServ!$A$2:$Q$116,17,FALSE)</f>
        <v>71.64</v>
      </c>
    </row>
    <row r="25" spans="1:13" x14ac:dyDescent="0.25">
      <c r="A25" s="16">
        <v>54</v>
      </c>
      <c r="B25" s="4" t="s">
        <v>62</v>
      </c>
      <c r="C25" s="17" t="s">
        <v>153</v>
      </c>
      <c r="D25" s="9">
        <f>SUMIF(DatosAnuales!$A:$A,$A25,DatosAnuales!$D:$D)/2</f>
        <v>138992604.56931108</v>
      </c>
      <c r="E25" s="9">
        <f>+SUMIF(DatosAnuales!$A:$A,$A25,DatosAnuales!$E:$E)/2</f>
        <v>8190804.2545315782</v>
      </c>
      <c r="F25" s="9">
        <f>SUMIF(DatosAnuales!$A:$A,$A25,DatosAnuales!$F:$F)/2</f>
        <v>9402479.8493221886</v>
      </c>
      <c r="G25" s="9">
        <f>SUMIF(DatosAnuales!$A:$A,$A25,DatosAnuales!$G:$G)/2</f>
        <v>3540724.9537300682</v>
      </c>
      <c r="H25" s="9">
        <f>SUMIF(DatosAnuales!$A:$A,$A25,DatosAnuales!$H:$H)/2</f>
        <v>3421081.3621168537</v>
      </c>
      <c r="I25" s="9">
        <f>SUMIF(DatosAnuales!$A:$A,$A25,DatosAnuales!$I:$I)/2</f>
        <v>443320</v>
      </c>
      <c r="J25" s="9">
        <f>SUMIF(DatosAnuales!$A:$A,$A25,DatosAnuales!$J:$J)/2</f>
        <v>8522.5</v>
      </c>
      <c r="K25" s="9">
        <f>SUMIF(DatosAnuales!$A:$A,$A25,DatosAnuales!$K:$K)/2</f>
        <v>29301.5</v>
      </c>
      <c r="L25" s="26">
        <f t="shared" si="0"/>
        <v>2101064.0575000001</v>
      </c>
      <c r="M25" s="9">
        <f>VLOOKUP($A25,[1]Base_CalidadServ!$A$2:$Q$116,17,FALSE)</f>
        <v>71.704999999999998</v>
      </c>
    </row>
    <row r="26" spans="1:13" x14ac:dyDescent="0.25">
      <c r="A26" s="16">
        <v>55</v>
      </c>
      <c r="B26" s="4" t="s">
        <v>63</v>
      </c>
      <c r="C26" s="17" t="s">
        <v>153</v>
      </c>
      <c r="D26" s="9">
        <f>SUMIF(DatosAnuales!$A:$A,$A26,DatosAnuales!$D:$D)/2</f>
        <v>7172860738.3634491</v>
      </c>
      <c r="E26" s="9">
        <f>+SUMIF(DatosAnuales!$A:$A,$A26,DatosAnuales!$E:$E)/2</f>
        <v>249760921.27139509</v>
      </c>
      <c r="F26" s="9">
        <f>SUMIF(DatosAnuales!$A:$A,$A26,DatosAnuales!$F:$F)/2</f>
        <v>174803043.03555885</v>
      </c>
      <c r="G26" s="9">
        <f>SUMIF(DatosAnuales!$A:$A,$A26,DatosAnuales!$G:$G)/2</f>
        <v>157876858.51010185</v>
      </c>
      <c r="H26" s="9">
        <f>SUMIF(DatosAnuales!$A:$A,$A26,DatosAnuales!$H:$H)/2</f>
        <v>147224356.97540247</v>
      </c>
      <c r="I26" s="9">
        <f>SUMIF(DatosAnuales!$A:$A,$A26,DatosAnuales!$I:$I)/2</f>
        <v>38663572</v>
      </c>
      <c r="J26" s="9">
        <f>SUMIF(DatosAnuales!$A:$A,$A26,DatosAnuales!$J:$J)/2</f>
        <v>2222791.5</v>
      </c>
      <c r="K26" s="9">
        <f>SUMIF(DatosAnuales!$A:$A,$A26,DatosAnuales!$K:$K)/2</f>
        <v>1732505.5</v>
      </c>
      <c r="L26" s="26">
        <f t="shared" si="0"/>
        <v>172384297.25</v>
      </c>
      <c r="M26" s="9">
        <f>VLOOKUP($A26,[1]Base_CalidadServ!$A$2:$Q$116,17,FALSE)</f>
        <v>99.5</v>
      </c>
    </row>
    <row r="27" spans="1:13" x14ac:dyDescent="0.25">
      <c r="A27" s="16">
        <v>56</v>
      </c>
      <c r="B27" s="4" t="s">
        <v>64</v>
      </c>
      <c r="C27" s="17" t="s">
        <v>153</v>
      </c>
      <c r="D27" s="9">
        <f>SUMIF(DatosAnuales!$A:$A,$A27,DatosAnuales!$D:$D)/2</f>
        <v>14293104068.015602</v>
      </c>
      <c r="E27" s="9">
        <f>+SUMIF(DatosAnuales!$A:$A,$A27,DatosAnuales!$E:$E)/2</f>
        <v>1033032307.7923326</v>
      </c>
      <c r="F27" s="9">
        <f>SUMIF(DatosAnuales!$A:$A,$A27,DatosAnuales!$F:$F)/2</f>
        <v>203387379.05190551</v>
      </c>
      <c r="G27" s="9">
        <f>SUMIF(DatosAnuales!$A:$A,$A27,DatosAnuales!$G:$G)/2</f>
        <v>265059306.79562545</v>
      </c>
      <c r="H27" s="9">
        <f>SUMIF(DatosAnuales!$A:$A,$A27,DatosAnuales!$H:$H)/2</f>
        <v>132279324.18976143</v>
      </c>
      <c r="I27" s="9">
        <f>SUMIF(DatosAnuales!$A:$A,$A27,DatosAnuales!$I:$I)/2</f>
        <v>109741521.5</v>
      </c>
      <c r="J27" s="9">
        <f>SUMIF(DatosAnuales!$A:$A,$A27,DatosAnuales!$J:$J)/2</f>
        <v>6507809</v>
      </c>
      <c r="K27" s="9">
        <f>SUMIF(DatosAnuales!$A:$A,$A27,DatosAnuales!$K:$K)/2</f>
        <v>4807830.5</v>
      </c>
      <c r="L27" s="26">
        <f t="shared" si="0"/>
        <v>297123924.89999998</v>
      </c>
      <c r="M27" s="9">
        <f>VLOOKUP($A27,[1]Base_CalidadServ!$A$2:$Q$116,17,FALSE)</f>
        <v>61.8</v>
      </c>
    </row>
    <row r="28" spans="1:13" x14ac:dyDescent="0.25">
      <c r="A28" s="16">
        <v>57</v>
      </c>
      <c r="B28" s="4" t="s">
        <v>65</v>
      </c>
      <c r="C28" s="17" t="s">
        <v>153</v>
      </c>
      <c r="D28" s="9">
        <f>SUMIF(DatosAnuales!$A:$A,$A28,DatosAnuales!$D:$D)/2</f>
        <v>10213407971.411182</v>
      </c>
      <c r="E28" s="9">
        <f>+SUMIF(DatosAnuales!$A:$A,$A28,DatosAnuales!$E:$E)/2</f>
        <v>583975981.17860794</v>
      </c>
      <c r="F28" s="9">
        <f>SUMIF(DatosAnuales!$A:$A,$A28,DatosAnuales!$F:$F)/2</f>
        <v>360457619.85973459</v>
      </c>
      <c r="G28" s="9">
        <f>SUMIF(DatosAnuales!$A:$A,$A28,DatosAnuales!$G:$G)/2</f>
        <v>244665250.69920683</v>
      </c>
      <c r="H28" s="9">
        <f>SUMIF(DatosAnuales!$A:$A,$A28,DatosAnuales!$H:$H)/2</f>
        <v>188774569.5877898</v>
      </c>
      <c r="I28" s="9">
        <f>SUMIF(DatosAnuales!$A:$A,$A28,DatosAnuales!$I:$I)/2</f>
        <v>84338334</v>
      </c>
      <c r="J28" s="9">
        <f>SUMIF(DatosAnuales!$A:$A,$A28,DatosAnuales!$J:$J)/2</f>
        <v>3949567.5</v>
      </c>
      <c r="K28" s="9">
        <f>SUMIF(DatosAnuales!$A:$A,$A28,DatosAnuales!$K:$K)/2</f>
        <v>2454055.5</v>
      </c>
      <c r="L28" s="26">
        <f t="shared" si="0"/>
        <v>281970976.94999999</v>
      </c>
      <c r="M28" s="9">
        <f>VLOOKUP($A28,[1]Base_CalidadServ!$A$2:$Q$116,17,FALSE)</f>
        <v>114.9</v>
      </c>
    </row>
    <row r="29" spans="1:13" x14ac:dyDescent="0.25">
      <c r="A29" s="16">
        <v>59</v>
      </c>
      <c r="B29" s="4" t="s">
        <v>66</v>
      </c>
      <c r="C29" s="17" t="s">
        <v>153</v>
      </c>
      <c r="D29" s="9">
        <f>SUMIF(DatosAnuales!$A:$A,$A29,DatosAnuales!$D:$D)/2</f>
        <v>220417953.74147892</v>
      </c>
      <c r="E29" s="9">
        <f>+SUMIF(DatosAnuales!$A:$A,$A29,DatosAnuales!$E:$E)/2</f>
        <v>5708231.4391447771</v>
      </c>
      <c r="F29" s="9">
        <f>SUMIF(DatosAnuales!$A:$A,$A29,DatosAnuales!$F:$F)/2</f>
        <v>3901914.1800172538</v>
      </c>
      <c r="G29" s="9">
        <f>SUMIF(DatosAnuales!$A:$A,$A29,DatosAnuales!$G:$G)/2</f>
        <v>6897893.637459442</v>
      </c>
      <c r="H29" s="9">
        <f>SUMIF(DatosAnuales!$A:$A,$A29,DatosAnuales!$H:$H)/2</f>
        <v>2617582.1025308729</v>
      </c>
      <c r="I29" s="9">
        <f>SUMIF(DatosAnuales!$A:$A,$A29,DatosAnuales!$I:$I)/2</f>
        <v>920450</v>
      </c>
      <c r="J29" s="9">
        <f>SUMIF(DatosAnuales!$A:$A,$A29,DatosAnuales!$J:$J)/2</f>
        <v>14712</v>
      </c>
      <c r="K29" s="9">
        <f>SUMIF(DatosAnuales!$A:$A,$A29,DatosAnuales!$K:$K)/2</f>
        <v>43698.5</v>
      </c>
      <c r="L29" s="26">
        <f t="shared" si="0"/>
        <v>4680895.9229999995</v>
      </c>
      <c r="M29" s="9">
        <f>VLOOKUP($A29,[1]Base_CalidadServ!$A$2:$Q$116,17,FALSE)</f>
        <v>107.11799999999999</v>
      </c>
    </row>
    <row r="30" spans="1:13" x14ac:dyDescent="0.25">
      <c r="A30" s="16">
        <v>61</v>
      </c>
      <c r="B30" s="4" t="s">
        <v>67</v>
      </c>
      <c r="C30" s="17" t="s">
        <v>153</v>
      </c>
      <c r="D30" s="9">
        <f>SUMIF(DatosAnuales!$A:$A,$A30,DatosAnuales!$D:$D)/2</f>
        <v>1261827587.3278992</v>
      </c>
      <c r="E30" s="9">
        <f>+SUMIF(DatosAnuales!$A:$A,$A30,DatosAnuales!$E:$E)/2</f>
        <v>67117071.170358017</v>
      </c>
      <c r="F30" s="9">
        <f>SUMIF(DatosAnuales!$A:$A,$A30,DatosAnuales!$F:$F)/2</f>
        <v>12144209.178019848</v>
      </c>
      <c r="G30" s="9">
        <f>SUMIF(DatosAnuales!$A:$A,$A30,DatosAnuales!$G:$G)/2</f>
        <v>36071498.808159709</v>
      </c>
      <c r="H30" s="9">
        <f>SUMIF(DatosAnuales!$A:$A,$A30,DatosAnuales!$H:$H)/2</f>
        <v>12446970.919256192</v>
      </c>
      <c r="I30" s="9">
        <f>SUMIF(DatosAnuales!$A:$A,$A30,DatosAnuales!$I:$I)/2</f>
        <v>4226404</v>
      </c>
      <c r="J30" s="9">
        <f>SUMIF(DatosAnuales!$A:$A,$A30,DatosAnuales!$J:$J)/2</f>
        <v>244553.5</v>
      </c>
      <c r="K30" s="9">
        <f>SUMIF(DatosAnuales!$A:$A,$A30,DatosAnuales!$K:$K)/2</f>
        <v>261112</v>
      </c>
      <c r="L30" s="26">
        <f t="shared" si="0"/>
        <v>54206851.199999996</v>
      </c>
      <c r="M30" s="9">
        <f>VLOOKUP($A30,[1]Base_CalidadServ!$A$2:$Q$116,17,FALSE)</f>
        <v>207.6</v>
      </c>
    </row>
    <row r="31" spans="1:13" x14ac:dyDescent="0.25">
      <c r="A31" s="16">
        <v>62</v>
      </c>
      <c r="B31" s="4" t="s">
        <v>68</v>
      </c>
      <c r="C31" s="17" t="s">
        <v>153</v>
      </c>
      <c r="D31" s="9">
        <f>SUMIF(DatosAnuales!$A:$A,$A31,DatosAnuales!$D:$D)/2</f>
        <v>1599938832.5215538</v>
      </c>
      <c r="E31" s="9">
        <f>+SUMIF(DatosAnuales!$A:$A,$A31,DatosAnuales!$E:$E)/2</f>
        <v>103261176.73806208</v>
      </c>
      <c r="F31" s="9">
        <f>SUMIF(DatosAnuales!$A:$A,$A31,DatosAnuales!$F:$F)/2</f>
        <v>58155323.703419775</v>
      </c>
      <c r="G31" s="9">
        <f>SUMIF(DatosAnuales!$A:$A,$A31,DatosAnuales!$G:$G)/2</f>
        <v>45610883.419901311</v>
      </c>
      <c r="H31" s="9">
        <f>SUMIF(DatosAnuales!$A:$A,$A31,DatosAnuales!$H:$H)/2</f>
        <v>36146650.940689608</v>
      </c>
      <c r="I31" s="9">
        <f>SUMIF(DatosAnuales!$A:$A,$A31,DatosAnuales!$I:$I)/2</f>
        <v>11083688.5</v>
      </c>
      <c r="J31" s="9">
        <f>SUMIF(DatosAnuales!$A:$A,$A31,DatosAnuales!$J:$J)/2</f>
        <v>579386</v>
      </c>
      <c r="K31" s="9">
        <f>SUMIF(DatosAnuales!$A:$A,$A31,DatosAnuales!$K:$K)/2</f>
        <v>450347.5</v>
      </c>
      <c r="L31" s="26">
        <f t="shared" si="0"/>
        <v>34226410</v>
      </c>
      <c r="M31" s="9">
        <f>VLOOKUP($A31,[1]Base_CalidadServ!$A$2:$Q$116,17,FALSE)</f>
        <v>76</v>
      </c>
    </row>
    <row r="32" spans="1:13" x14ac:dyDescent="0.25">
      <c r="A32" s="16">
        <v>70</v>
      </c>
      <c r="B32" s="4" t="s">
        <v>69</v>
      </c>
      <c r="C32" s="17" t="s">
        <v>153</v>
      </c>
      <c r="D32" s="9">
        <f>SUMIF(DatosAnuales!$A:$A,$A32,DatosAnuales!$D:$D)/2</f>
        <v>2197398434.644145</v>
      </c>
      <c r="E32" s="9">
        <f>+SUMIF(DatosAnuales!$A:$A,$A32,DatosAnuales!$E:$E)/2</f>
        <v>135144592.68255228</v>
      </c>
      <c r="F32" s="9">
        <f>SUMIF(DatosAnuales!$A:$A,$A32,DatosAnuales!$F:$F)/2</f>
        <v>70697253.16293858</v>
      </c>
      <c r="G32" s="9">
        <f>SUMIF(DatosAnuales!$A:$A,$A32,DatosAnuales!$G:$G)/2</f>
        <v>46568794.735651702</v>
      </c>
      <c r="H32" s="9">
        <f>SUMIF(DatosAnuales!$A:$A,$A32,DatosAnuales!$H:$H)/2</f>
        <v>71006966.592257097</v>
      </c>
      <c r="I32" s="9">
        <f>SUMIF(DatosAnuales!$A:$A,$A32,DatosAnuales!$I:$I)/2</f>
        <v>14230121.5</v>
      </c>
      <c r="J32" s="9">
        <f>SUMIF(DatosAnuales!$A:$A,$A32,DatosAnuales!$J:$J)/2</f>
        <v>1116729.5</v>
      </c>
      <c r="K32" s="9">
        <f>SUMIF(DatosAnuales!$A:$A,$A32,DatosAnuales!$K:$K)/2</f>
        <v>525223.5</v>
      </c>
      <c r="L32" s="26">
        <f t="shared" si="0"/>
        <v>85338051.668249995</v>
      </c>
      <c r="M32" s="9">
        <f>VLOOKUP($A32,[1]Base_CalidadServ!$A$2:$Q$116,17,FALSE)</f>
        <v>162.4795</v>
      </c>
    </row>
    <row r="33" spans="1:13" x14ac:dyDescent="0.25">
      <c r="A33" s="16">
        <v>73</v>
      </c>
      <c r="B33" s="4" t="s">
        <v>70</v>
      </c>
      <c r="C33" s="17" t="s">
        <v>153</v>
      </c>
      <c r="D33" s="9">
        <f>SUMIF(DatosAnuales!$A:$A,$A33,DatosAnuales!$D:$D)/2</f>
        <v>2101720039.661448</v>
      </c>
      <c r="E33" s="9">
        <f>+SUMIF(DatosAnuales!$A:$A,$A33,DatosAnuales!$E:$E)/2</f>
        <v>130435346.5393739</v>
      </c>
      <c r="F33" s="9">
        <f>SUMIF(DatosAnuales!$A:$A,$A33,DatosAnuales!$F:$F)/2</f>
        <v>40330336.802664295</v>
      </c>
      <c r="G33" s="9">
        <f>SUMIF(DatosAnuales!$A:$A,$A33,DatosAnuales!$G:$G)/2</f>
        <v>61600815.198732525</v>
      </c>
      <c r="H33" s="9">
        <f>SUMIF(DatosAnuales!$A:$A,$A33,DatosAnuales!$H:$H)/2</f>
        <v>20258133.034076001</v>
      </c>
      <c r="I33" s="9">
        <f>SUMIF(DatosAnuales!$A:$A,$A33,DatosAnuales!$I:$I)/2</f>
        <v>18211616.5</v>
      </c>
      <c r="J33" s="9">
        <f>SUMIF(DatosAnuales!$A:$A,$A33,DatosAnuales!$J:$J)/2</f>
        <v>2010299</v>
      </c>
      <c r="K33" s="9">
        <f>SUMIF(DatosAnuales!$A:$A,$A33,DatosAnuales!$K:$K)/2</f>
        <v>588198</v>
      </c>
      <c r="L33" s="26">
        <f t="shared" si="0"/>
        <v>92052987</v>
      </c>
      <c r="M33" s="9">
        <f>VLOOKUP($A33,[1]Base_CalidadServ!$A$2:$Q$116,17,FALSE)</f>
        <v>156.5</v>
      </c>
    </row>
    <row r="34" spans="1:13" x14ac:dyDescent="0.25">
      <c r="A34" s="16">
        <v>74</v>
      </c>
      <c r="B34" s="4" t="s">
        <v>71</v>
      </c>
      <c r="C34" s="17" t="s">
        <v>153</v>
      </c>
      <c r="D34" s="9">
        <f>SUMIF(DatosAnuales!$A:$A,$A34,DatosAnuales!$D:$D)/2</f>
        <v>2013018172.1720428</v>
      </c>
      <c r="E34" s="9">
        <f>+SUMIF(DatosAnuales!$A:$A,$A34,DatosAnuales!$E:$E)/2</f>
        <v>135524489.14338869</v>
      </c>
      <c r="F34" s="9">
        <f>SUMIF(DatosAnuales!$A:$A,$A34,DatosAnuales!$F:$F)/2</f>
        <v>26427643.508397222</v>
      </c>
      <c r="G34" s="9">
        <f>SUMIF(DatosAnuales!$A:$A,$A34,DatosAnuales!$G:$G)/2</f>
        <v>36755320.286314867</v>
      </c>
      <c r="H34" s="9">
        <f>SUMIF(DatosAnuales!$A:$A,$A34,DatosAnuales!$H:$H)/2</f>
        <v>34755950.838655703</v>
      </c>
      <c r="I34" s="9">
        <f>SUMIF(DatosAnuales!$A:$A,$A34,DatosAnuales!$I:$I)/2</f>
        <v>13694005</v>
      </c>
      <c r="J34" s="9">
        <f>SUMIF(DatosAnuales!$A:$A,$A34,DatosAnuales!$J:$J)/2</f>
        <v>489359</v>
      </c>
      <c r="K34" s="9">
        <f>SUMIF(DatosAnuales!$A:$A,$A34,DatosAnuales!$K:$K)/2</f>
        <v>484596</v>
      </c>
      <c r="L34" s="26">
        <f t="shared" si="0"/>
        <v>26822388.600000001</v>
      </c>
      <c r="M34" s="9">
        <f>VLOOKUP($A34,[1]Base_CalidadServ!$A$2:$Q$116,17,FALSE)</f>
        <v>55.35</v>
      </c>
    </row>
    <row r="35" spans="1:13" x14ac:dyDescent="0.25">
      <c r="A35" s="16">
        <v>77</v>
      </c>
      <c r="B35" s="4" t="s">
        <v>72</v>
      </c>
      <c r="C35" s="17" t="s">
        <v>153</v>
      </c>
      <c r="D35" s="9">
        <f>SUMIF(DatosAnuales!$A:$A,$A35,DatosAnuales!$D:$D)/2</f>
        <v>5977921420.721611</v>
      </c>
      <c r="E35" s="9">
        <f>+SUMIF(DatosAnuales!$A:$A,$A35,DatosAnuales!$E:$E)/2</f>
        <v>204790160.90493667</v>
      </c>
      <c r="F35" s="9">
        <f>SUMIF(DatosAnuales!$A:$A,$A35,DatosAnuales!$F:$F)/2</f>
        <v>191547435.03721237</v>
      </c>
      <c r="G35" s="9">
        <f>SUMIF(DatosAnuales!$A:$A,$A35,DatosAnuales!$G:$G)/2</f>
        <v>106249759.66743037</v>
      </c>
      <c r="H35" s="9">
        <f>SUMIF(DatosAnuales!$A:$A,$A35,DatosAnuales!$H:$H)/2</f>
        <v>98412241.671105489</v>
      </c>
      <c r="I35" s="9">
        <f>SUMIF(DatosAnuales!$A:$A,$A35,DatosAnuales!$I:$I)/2</f>
        <v>21002464.5</v>
      </c>
      <c r="J35" s="9">
        <f>SUMIF(DatosAnuales!$A:$A,$A35,DatosAnuales!$J:$J)/2</f>
        <v>967457</v>
      </c>
      <c r="K35" s="9">
        <f>SUMIF(DatosAnuales!$A:$A,$A35,DatosAnuales!$K:$K)/2</f>
        <v>1109850.5</v>
      </c>
      <c r="L35" s="26">
        <f t="shared" si="0"/>
        <v>140801183.6825</v>
      </c>
      <c r="M35" s="9">
        <f>VLOOKUP($A35,[1]Base_CalidadServ!$A$2:$Q$116,17,FALSE)</f>
        <v>126.86500000000001</v>
      </c>
    </row>
    <row r="36" spans="1:13" x14ac:dyDescent="0.25">
      <c r="A36" s="16">
        <v>79</v>
      </c>
      <c r="B36" s="4" t="s">
        <v>73</v>
      </c>
      <c r="C36" s="17" t="s">
        <v>153</v>
      </c>
      <c r="D36" s="9">
        <f>SUMIF(DatosAnuales!$A:$A,$A36,DatosAnuales!$D:$D)/2</f>
        <v>2586382218.5043621</v>
      </c>
      <c r="E36" s="9">
        <f>+SUMIF(DatosAnuales!$A:$A,$A36,DatosAnuales!$E:$E)/2</f>
        <v>188904454.65684527</v>
      </c>
      <c r="F36" s="9">
        <f>SUMIF(DatosAnuales!$A:$A,$A36,DatosAnuales!$F:$F)/2</f>
        <v>67172320.048011512</v>
      </c>
      <c r="G36" s="9">
        <f>SUMIF(DatosAnuales!$A:$A,$A36,DatosAnuales!$G:$G)/2</f>
        <v>53863453.084819436</v>
      </c>
      <c r="H36" s="9">
        <f>SUMIF(DatosAnuales!$A:$A,$A36,DatosAnuales!$H:$H)/2</f>
        <v>51880268.27939795</v>
      </c>
      <c r="I36" s="9">
        <f>SUMIF(DatosAnuales!$A:$A,$A36,DatosAnuales!$I:$I)/2</f>
        <v>14751749.5</v>
      </c>
      <c r="J36" s="9">
        <f>SUMIF(DatosAnuales!$A:$A,$A36,DatosAnuales!$J:$J)/2</f>
        <v>619056.5</v>
      </c>
      <c r="K36" s="9">
        <f>SUMIF(DatosAnuales!$A:$A,$A36,DatosAnuales!$K:$K)/2</f>
        <v>528319</v>
      </c>
      <c r="L36" s="26">
        <f t="shared" si="0"/>
        <v>41599838.060000002</v>
      </c>
      <c r="M36" s="9">
        <f>VLOOKUP($A36,[1]Base_CalidadServ!$A$2:$Q$116,17,FALSE)</f>
        <v>78.740000000000009</v>
      </c>
    </row>
    <row r="37" spans="1:13" x14ac:dyDescent="0.25">
      <c r="A37" s="16">
        <v>80</v>
      </c>
      <c r="B37" s="4" t="s">
        <v>74</v>
      </c>
      <c r="C37" s="17" t="s">
        <v>153</v>
      </c>
      <c r="D37" s="9">
        <f>SUMIF(DatosAnuales!$A:$A,$A37,DatosAnuales!$D:$D)/2</f>
        <v>1679318068.4488966</v>
      </c>
      <c r="E37" s="9">
        <f>+SUMIF(DatosAnuales!$A:$A,$A37,DatosAnuales!$E:$E)/2</f>
        <v>51426686.201934494</v>
      </c>
      <c r="F37" s="9">
        <f>SUMIF(DatosAnuales!$A:$A,$A37,DatosAnuales!$F:$F)/2</f>
        <v>20397206.717729051</v>
      </c>
      <c r="G37" s="9">
        <f>SUMIF(DatosAnuales!$A:$A,$A37,DatosAnuales!$G:$G)/2</f>
        <v>43252388.074902967</v>
      </c>
      <c r="H37" s="9">
        <f>SUMIF(DatosAnuales!$A:$A,$A37,DatosAnuales!$H:$H)/2</f>
        <v>20109207.081522521</v>
      </c>
      <c r="I37" s="9">
        <f>SUMIF(DatosAnuales!$A:$A,$A37,DatosAnuales!$I:$I)/2</f>
        <v>9700247</v>
      </c>
      <c r="J37" s="9">
        <f>SUMIF(DatosAnuales!$A:$A,$A37,DatosAnuales!$J:$J)/2</f>
        <v>1336164.5</v>
      </c>
      <c r="K37" s="9">
        <f>SUMIF(DatosAnuales!$A:$A,$A37,DatosAnuales!$K:$K)/2</f>
        <v>324551.5</v>
      </c>
      <c r="L37" s="26">
        <f t="shared" si="0"/>
        <v>42699618.097499996</v>
      </c>
      <c r="M37" s="9">
        <f>VLOOKUP($A37,[1]Base_CalidadServ!$A$2:$Q$116,17,FALSE)</f>
        <v>131.565</v>
      </c>
    </row>
    <row r="38" spans="1:13" x14ac:dyDescent="0.25">
      <c r="A38" s="16">
        <v>81</v>
      </c>
      <c r="B38" s="4" t="s">
        <v>75</v>
      </c>
      <c r="C38" s="17" t="s">
        <v>153</v>
      </c>
      <c r="D38" s="9">
        <f>SUMIF(DatosAnuales!$A:$A,$A38,DatosAnuales!$D:$D)/2</f>
        <v>966478894.69520462</v>
      </c>
      <c r="E38" s="9">
        <f>+SUMIF(DatosAnuales!$A:$A,$A38,DatosAnuales!$E:$E)/2</f>
        <v>30482864.893587198</v>
      </c>
      <c r="F38" s="9">
        <f>SUMIF(DatosAnuales!$A:$A,$A38,DatosAnuales!$F:$F)/2</f>
        <v>12691741.308107683</v>
      </c>
      <c r="G38" s="9">
        <f>SUMIF(DatosAnuales!$A:$A,$A38,DatosAnuales!$G:$G)/2</f>
        <v>50021037.96183376</v>
      </c>
      <c r="H38" s="9">
        <f>SUMIF(DatosAnuales!$A:$A,$A38,DatosAnuales!$H:$H)/2</f>
        <v>9795982.5211872589</v>
      </c>
      <c r="I38" s="9">
        <f>SUMIF(DatosAnuales!$A:$A,$A38,DatosAnuales!$I:$I)/2</f>
        <v>6040749</v>
      </c>
      <c r="J38" s="9">
        <f>SUMIF(DatosAnuales!$A:$A,$A38,DatosAnuales!$J:$J)/2</f>
        <v>414475</v>
      </c>
      <c r="K38" s="9">
        <f>SUMIF(DatosAnuales!$A:$A,$A38,DatosAnuales!$K:$K)/2</f>
        <v>169471.5</v>
      </c>
      <c r="L38" s="26">
        <f t="shared" si="0"/>
        <v>77431528.349999994</v>
      </c>
      <c r="M38" s="9">
        <f>VLOOKUP($A38,[1]Base_CalidadServ!$A$2:$Q$116,17,FALSE)</f>
        <v>456.9</v>
      </c>
    </row>
    <row r="39" spans="1:13" x14ac:dyDescent="0.25">
      <c r="A39" s="16">
        <v>82</v>
      </c>
      <c r="B39" s="4" t="s">
        <v>76</v>
      </c>
      <c r="C39" s="17" t="s">
        <v>153</v>
      </c>
      <c r="D39" s="9">
        <f>SUMIF(DatosAnuales!$A:$A,$A39,DatosAnuales!$D:$D)/2</f>
        <v>2411947825.6065331</v>
      </c>
      <c r="E39" s="9">
        <f>+SUMIF(DatosAnuales!$A:$A,$A39,DatosAnuales!$E:$E)/2</f>
        <v>119495137.63954979</v>
      </c>
      <c r="F39" s="9">
        <f>SUMIF(DatosAnuales!$A:$A,$A39,DatosAnuales!$F:$F)/2</f>
        <v>62784693.941101037</v>
      </c>
      <c r="G39" s="9">
        <f>SUMIF(DatosAnuales!$A:$A,$A39,DatosAnuales!$G:$G)/2</f>
        <v>54946870.833431937</v>
      </c>
      <c r="H39" s="9">
        <f>SUMIF(DatosAnuales!$A:$A,$A39,DatosAnuales!$H:$H)/2</f>
        <v>44778282.206909113</v>
      </c>
      <c r="I39" s="9">
        <f>SUMIF(DatosAnuales!$A:$A,$A39,DatosAnuales!$I:$I)/2</f>
        <v>18963879.5</v>
      </c>
      <c r="J39" s="9">
        <f>SUMIF(DatosAnuales!$A:$A,$A39,DatosAnuales!$J:$J)/2</f>
        <v>1316459</v>
      </c>
      <c r="K39" s="9">
        <f>SUMIF(DatosAnuales!$A:$A,$A39,DatosAnuales!$K:$K)/2</f>
        <v>545711.5</v>
      </c>
      <c r="L39" s="26">
        <f t="shared" si="0"/>
        <v>58726743.072500005</v>
      </c>
      <c r="M39" s="9">
        <f>VLOOKUP($A39,[1]Base_CalidadServ!$A$2:$Q$116,17,FALSE)</f>
        <v>107.61500000000001</v>
      </c>
    </row>
    <row r="40" spans="1:13" x14ac:dyDescent="0.25">
      <c r="A40" s="16">
        <v>83</v>
      </c>
      <c r="B40" s="4" t="s">
        <v>77</v>
      </c>
      <c r="C40" s="17" t="s">
        <v>153</v>
      </c>
      <c r="D40" s="9">
        <f>SUMIF(DatosAnuales!$A:$A,$A40,DatosAnuales!$D:$D)/2</f>
        <v>166924150.66577542</v>
      </c>
      <c r="E40" s="9">
        <f>+SUMIF(DatosAnuales!$A:$A,$A40,DatosAnuales!$E:$E)/2</f>
        <v>8972232.2363035958</v>
      </c>
      <c r="F40" s="9">
        <f>SUMIF(DatosAnuales!$A:$A,$A40,DatosAnuales!$F:$F)/2</f>
        <v>1681726.206225802</v>
      </c>
      <c r="G40" s="9">
        <f>SUMIF(DatosAnuales!$A:$A,$A40,DatosAnuales!$G:$G)/2</f>
        <v>4850827.9289067555</v>
      </c>
      <c r="H40" s="9">
        <f>SUMIF(DatosAnuales!$A:$A,$A40,DatosAnuales!$H:$H)/2</f>
        <v>2562213.2046733713</v>
      </c>
      <c r="I40" s="9">
        <f>SUMIF(DatosAnuales!$A:$A,$A40,DatosAnuales!$I:$I)/2</f>
        <v>2062773</v>
      </c>
      <c r="J40" s="9">
        <f>SUMIF(DatosAnuales!$A:$A,$A40,DatosAnuales!$J:$J)/2</f>
        <v>58725</v>
      </c>
      <c r="K40" s="9">
        <f>SUMIF(DatosAnuales!$A:$A,$A40,DatosAnuales!$K:$K)/2</f>
        <v>47399</v>
      </c>
      <c r="L40" s="26">
        <f t="shared" si="0"/>
        <v>11060556.65</v>
      </c>
      <c r="M40" s="9">
        <f>VLOOKUP($A40,[1]Base_CalidadServ!$A$2:$Q$116,17,FALSE)</f>
        <v>233.35</v>
      </c>
    </row>
    <row r="41" spans="1:13" x14ac:dyDescent="0.25">
      <c r="A41" s="16">
        <v>84</v>
      </c>
      <c r="B41" s="4" t="s">
        <v>78</v>
      </c>
      <c r="C41" s="17" t="s">
        <v>153</v>
      </c>
      <c r="D41" s="9">
        <f>SUMIF(DatosAnuales!$A:$A,$A41,DatosAnuales!$D:$D)/2</f>
        <v>40401348.501016192</v>
      </c>
      <c r="E41" s="9">
        <f>+SUMIF(DatosAnuales!$A:$A,$A41,DatosAnuales!$E:$E)/2</f>
        <v>3116167.1727797156</v>
      </c>
      <c r="F41" s="9">
        <f>SUMIF(DatosAnuales!$A:$A,$A41,DatosAnuales!$F:$F)/2</f>
        <v>554493.22873312444</v>
      </c>
      <c r="G41" s="9">
        <f>SUMIF(DatosAnuales!$A:$A,$A41,DatosAnuales!$G:$G)/2</f>
        <v>1056502.7210341811</v>
      </c>
      <c r="H41" s="9">
        <f>SUMIF(DatosAnuales!$A:$A,$A41,DatosAnuales!$H:$H)/2</f>
        <v>1178127.9703454766</v>
      </c>
      <c r="I41" s="9">
        <f>SUMIF(DatosAnuales!$A:$A,$A41,DatosAnuales!$I:$I)/2</f>
        <v>198216</v>
      </c>
      <c r="J41" s="9">
        <f>SUMIF(DatosAnuales!$A:$A,$A41,DatosAnuales!$J:$J)/2</f>
        <v>19819</v>
      </c>
      <c r="K41" s="9">
        <f>SUMIF(DatosAnuales!$A:$A,$A41,DatosAnuales!$K:$K)/2</f>
        <v>6220.5</v>
      </c>
      <c r="L41" s="26" t="e">
        <f t="shared" si="0"/>
        <v>#VALUE!</v>
      </c>
      <c r="M41" s="9" t="str">
        <f>VLOOKUP($A41,[1]Base_CalidadServ!$A$2:$Q$116,17,FALSE)</f>
        <v/>
      </c>
    </row>
    <row r="42" spans="1:13" x14ac:dyDescent="0.25">
      <c r="A42" s="16">
        <v>88</v>
      </c>
      <c r="B42" s="4" t="s">
        <v>79</v>
      </c>
      <c r="C42" s="17" t="s">
        <v>153</v>
      </c>
      <c r="D42" s="9">
        <f>SUMIF(DatosAnuales!$A:$A,$A42,DatosAnuales!$D:$D)/2</f>
        <v>1448162241.459487</v>
      </c>
      <c r="E42" s="9">
        <f>+SUMIF(DatosAnuales!$A:$A,$A42,DatosAnuales!$E:$E)/2</f>
        <v>64187083.692824572</v>
      </c>
      <c r="F42" s="9">
        <f>SUMIF(DatosAnuales!$A:$A,$A42,DatosAnuales!$F:$F)/2</f>
        <v>35939505.078714162</v>
      </c>
      <c r="G42" s="9">
        <f>SUMIF(DatosAnuales!$A:$A,$A42,DatosAnuales!$G:$G)/2</f>
        <v>43117214.051850796</v>
      </c>
      <c r="H42" s="9">
        <f>SUMIF(DatosAnuales!$A:$A,$A42,DatosAnuales!$H:$H)/2</f>
        <v>32896274.072840057</v>
      </c>
      <c r="I42" s="9">
        <f>SUMIF(DatosAnuales!$A:$A,$A42,DatosAnuales!$I:$I)/2</f>
        <v>11857040.5</v>
      </c>
      <c r="J42" s="9">
        <f>SUMIF(DatosAnuales!$A:$A,$A42,DatosAnuales!$J:$J)/2</f>
        <v>570429.5</v>
      </c>
      <c r="K42" s="9">
        <f>SUMIF(DatosAnuales!$A:$A,$A42,DatosAnuales!$K:$K)/2</f>
        <v>403070.5</v>
      </c>
      <c r="L42" s="26">
        <f t="shared" si="0"/>
        <v>30038829.012500003</v>
      </c>
      <c r="M42" s="9">
        <f>VLOOKUP($A42,[1]Base_CalidadServ!$A$2:$Q$116,17,FALSE)</f>
        <v>74.525000000000006</v>
      </c>
    </row>
    <row r="43" spans="1:13" x14ac:dyDescent="0.25">
      <c r="A43" s="16">
        <v>89</v>
      </c>
      <c r="B43" s="4" t="s">
        <v>80</v>
      </c>
      <c r="C43" s="17" t="s">
        <v>153</v>
      </c>
      <c r="D43" s="9">
        <f>SUMIF(DatosAnuales!$A:$A,$A43,DatosAnuales!$D:$D)/2</f>
        <v>448253326.92867362</v>
      </c>
      <c r="E43" s="9">
        <f>+SUMIF(DatosAnuales!$A:$A,$A43,DatosAnuales!$E:$E)/2</f>
        <v>30011281.777008273</v>
      </c>
      <c r="F43" s="9">
        <f>SUMIF(DatosAnuales!$A:$A,$A43,DatosAnuales!$F:$F)/2</f>
        <v>15857174.133013897</v>
      </c>
      <c r="G43" s="9">
        <f>SUMIF(DatosAnuales!$A:$A,$A43,DatosAnuales!$G:$G)/2</f>
        <v>13678368.358023506</v>
      </c>
      <c r="H43" s="9">
        <f>SUMIF(DatosAnuales!$A:$A,$A43,DatosAnuales!$H:$H)/2</f>
        <v>11158134.110848609</v>
      </c>
      <c r="I43" s="9">
        <f>SUMIF(DatosAnuales!$A:$A,$A43,DatosAnuales!$I:$I)/2</f>
        <v>3309584.5</v>
      </c>
      <c r="J43" s="9">
        <f>SUMIF(DatosAnuales!$A:$A,$A43,DatosAnuales!$J:$J)/2</f>
        <v>97902.5</v>
      </c>
      <c r="K43" s="9">
        <f>SUMIF(DatosAnuales!$A:$A,$A43,DatosAnuales!$K:$K)/2</f>
        <v>149110.5</v>
      </c>
      <c r="L43" s="26">
        <f t="shared" si="0"/>
        <v>4435291.8224999998</v>
      </c>
      <c r="M43" s="9">
        <f>VLOOKUP($A43,[1]Base_CalidadServ!$A$2:$Q$116,17,FALSE)</f>
        <v>29.744999999999997</v>
      </c>
    </row>
    <row r="44" spans="1:13" x14ac:dyDescent="0.25">
      <c r="A44" s="16">
        <v>93</v>
      </c>
      <c r="B44" s="4" t="s">
        <v>81</v>
      </c>
      <c r="C44" s="17" t="s">
        <v>153</v>
      </c>
      <c r="D44" s="9">
        <f>SUMIF(DatosAnuales!$A:$A,$A44,DatosAnuales!$D:$D)/2</f>
        <v>4655065447.9556332</v>
      </c>
      <c r="E44" s="9">
        <f>+SUMIF(DatosAnuales!$A:$A,$A44,DatosAnuales!$E:$E)/2</f>
        <v>206635717.87860996</v>
      </c>
      <c r="F44" s="9">
        <f>SUMIF(DatosAnuales!$A:$A,$A44,DatosAnuales!$F:$F)/2</f>
        <v>384095523.41648859</v>
      </c>
      <c r="G44" s="9">
        <f>SUMIF(DatosAnuales!$A:$A,$A44,DatosAnuales!$G:$G)/2</f>
        <v>155375930.34853518</v>
      </c>
      <c r="H44" s="9">
        <f>SUMIF(DatosAnuales!$A:$A,$A44,DatosAnuales!$H:$H)/2</f>
        <v>157695789.23110157</v>
      </c>
      <c r="I44" s="9">
        <f>SUMIF(DatosAnuales!$A:$A,$A44,DatosAnuales!$I:$I)/2</f>
        <v>7589557.5</v>
      </c>
      <c r="J44" s="9">
        <f>SUMIF(DatosAnuales!$A:$A,$A44,DatosAnuales!$J:$J)/2</f>
        <v>330961.5</v>
      </c>
      <c r="K44" s="9">
        <f>SUMIF(DatosAnuales!$A:$A,$A44,DatosAnuales!$K:$K)/2</f>
        <v>862089.5</v>
      </c>
      <c r="L44" s="26">
        <f t="shared" si="0"/>
        <v>71010312.11500001</v>
      </c>
      <c r="M44" s="9">
        <f>VLOOKUP($A44,[1]Base_CalidadServ!$A$2:$Q$116,17,FALSE)</f>
        <v>82.37</v>
      </c>
    </row>
    <row r="45" spans="1:13" x14ac:dyDescent="0.25">
      <c r="A45" s="16">
        <v>95</v>
      </c>
      <c r="B45" s="4" t="s">
        <v>82</v>
      </c>
      <c r="C45" s="17" t="s">
        <v>153</v>
      </c>
      <c r="D45" s="9">
        <f>SUMIF(DatosAnuales!$A:$A,$A45,DatosAnuales!$D:$D)/2</f>
        <v>423655272.38609481</v>
      </c>
      <c r="E45" s="9">
        <f>+SUMIF(DatosAnuales!$A:$A,$A45,DatosAnuales!$E:$E)/2</f>
        <v>26535606.550001189</v>
      </c>
      <c r="F45" s="9">
        <f>SUMIF(DatosAnuales!$A:$A,$A45,DatosAnuales!$F:$F)/2</f>
        <v>6106798.493986805</v>
      </c>
      <c r="G45" s="9">
        <f>SUMIF(DatosAnuales!$A:$A,$A45,DatosAnuales!$G:$G)/2</f>
        <v>14941407.330290005</v>
      </c>
      <c r="H45" s="9">
        <f>SUMIF(DatosAnuales!$A:$A,$A45,DatosAnuales!$H:$H)/2</f>
        <v>6613531.3280397803</v>
      </c>
      <c r="I45" s="9">
        <f>SUMIF(DatosAnuales!$A:$A,$A45,DatosAnuales!$I:$I)/2</f>
        <v>3287277</v>
      </c>
      <c r="J45" s="9">
        <f>SUMIF(DatosAnuales!$A:$A,$A45,DatosAnuales!$J:$J)/2</f>
        <v>234007</v>
      </c>
      <c r="K45" s="9">
        <f>SUMIF(DatosAnuales!$A:$A,$A45,DatosAnuales!$K:$K)/2</f>
        <v>141819</v>
      </c>
      <c r="L45" s="26" t="e">
        <f t="shared" si="0"/>
        <v>#VALUE!</v>
      </c>
      <c r="M45" s="9" t="str">
        <f>VLOOKUP($A45,[1]Base_CalidadServ!$A$2:$Q$116,17,FALSE)</f>
        <v/>
      </c>
    </row>
    <row r="46" spans="1:13" x14ac:dyDescent="0.25">
      <c r="A46" s="16">
        <v>96</v>
      </c>
      <c r="B46" s="4" t="s">
        <v>83</v>
      </c>
      <c r="C46" s="17" t="s">
        <v>153</v>
      </c>
      <c r="D46" s="9">
        <f>SUMIF(DatosAnuales!$A:$A,$A46,DatosAnuales!$D:$D)/2</f>
        <v>3040930610.2461267</v>
      </c>
      <c r="E46" s="9">
        <f>+SUMIF(DatosAnuales!$A:$A,$A46,DatosAnuales!$E:$E)/2</f>
        <v>39995279.441768907</v>
      </c>
      <c r="F46" s="9">
        <f>SUMIF(DatosAnuales!$A:$A,$A46,DatosAnuales!$F:$F)/2</f>
        <v>68328249.032651588</v>
      </c>
      <c r="G46" s="9">
        <f>SUMIF(DatosAnuales!$A:$A,$A46,DatosAnuales!$G:$G)/2</f>
        <v>43333294.468709983</v>
      </c>
      <c r="H46" s="9">
        <f>SUMIF(DatosAnuales!$A:$A,$A46,DatosAnuales!$H:$H)/2</f>
        <v>46177634.50963141</v>
      </c>
      <c r="I46" s="9">
        <f>SUMIF(DatosAnuales!$A:$A,$A46,DatosAnuales!$I:$I)/2</f>
        <v>13875578</v>
      </c>
      <c r="J46" s="9">
        <f>SUMIF(DatosAnuales!$A:$A,$A46,DatosAnuales!$J:$J)/2</f>
        <v>463807.5</v>
      </c>
      <c r="K46" s="9">
        <f>SUMIF(DatosAnuales!$A:$A,$A46,DatosAnuales!$K:$K)/2</f>
        <v>561087.5</v>
      </c>
      <c r="L46" s="26">
        <f t="shared" si="0"/>
        <v>81119786.399999991</v>
      </c>
      <c r="M46" s="9">
        <f>VLOOKUP($A46,[1]Base_CalidadServ!$A$2:$Q$116,17,FALSE)</f>
        <v>144.57599999999999</v>
      </c>
    </row>
    <row r="47" spans="1:13" x14ac:dyDescent="0.25">
      <c r="A47" s="16">
        <v>98</v>
      </c>
      <c r="B47" s="4" t="s">
        <v>84</v>
      </c>
      <c r="C47" s="17" t="s">
        <v>153</v>
      </c>
      <c r="D47" s="9">
        <f>SUMIF(DatosAnuales!$A:$A,$A47,DatosAnuales!$D:$D)/2</f>
        <v>806576909.70610666</v>
      </c>
      <c r="E47" s="9">
        <f>+SUMIF(DatosAnuales!$A:$A,$A47,DatosAnuales!$E:$E)/2</f>
        <v>78365565.222727016</v>
      </c>
      <c r="F47" s="9">
        <f>SUMIF(DatosAnuales!$A:$A,$A47,DatosAnuales!$F:$F)/2</f>
        <v>13698593.474244203</v>
      </c>
      <c r="G47" s="9">
        <f>SUMIF(DatosAnuales!$A:$A,$A47,DatosAnuales!$G:$G)/2</f>
        <v>28269891.630042642</v>
      </c>
      <c r="H47" s="9">
        <f>SUMIF(DatosAnuales!$A:$A,$A47,DatosAnuales!$H:$H)/2</f>
        <v>14494859.181450309</v>
      </c>
      <c r="I47" s="9">
        <f>SUMIF(DatosAnuales!$A:$A,$A47,DatosAnuales!$I:$I)/2</f>
        <v>8303031</v>
      </c>
      <c r="J47" s="9">
        <f>SUMIF(DatosAnuales!$A:$A,$A47,DatosAnuales!$J:$J)/2</f>
        <v>401953.5</v>
      </c>
      <c r="K47" s="9">
        <f>SUMIF(DatosAnuales!$A:$A,$A47,DatosAnuales!$K:$K)/2</f>
        <v>145346.5</v>
      </c>
      <c r="L47" s="26">
        <f t="shared" si="0"/>
        <v>16315871.3575</v>
      </c>
      <c r="M47" s="9">
        <f>VLOOKUP($A47,[1]Base_CalidadServ!$A$2:$Q$116,17,FALSE)</f>
        <v>112.255</v>
      </c>
    </row>
    <row r="48" spans="1:13" x14ac:dyDescent="0.25">
      <c r="A48" s="16">
        <v>99</v>
      </c>
      <c r="B48" s="4" t="s">
        <v>85</v>
      </c>
      <c r="C48" s="17" t="s">
        <v>153</v>
      </c>
      <c r="D48" s="9">
        <f>SUMIF(DatosAnuales!$A:$A,$A48,DatosAnuales!$D:$D)/2</f>
        <v>1479478316.5482237</v>
      </c>
      <c r="E48" s="9">
        <f>+SUMIF(DatosAnuales!$A:$A,$A48,DatosAnuales!$E:$E)/2</f>
        <v>40530551.98028554</v>
      </c>
      <c r="F48" s="9">
        <f>SUMIF(DatosAnuales!$A:$A,$A48,DatosAnuales!$F:$F)/2</f>
        <v>36443222.382763632</v>
      </c>
      <c r="G48" s="9">
        <f>SUMIF(DatosAnuales!$A:$A,$A48,DatosAnuales!$G:$G)/2</f>
        <v>31201516.331074718</v>
      </c>
      <c r="H48" s="9">
        <f>SUMIF(DatosAnuales!$A:$A,$A48,DatosAnuales!$H:$H)/2</f>
        <v>35430709.11906901</v>
      </c>
      <c r="I48" s="9">
        <f>SUMIF(DatosAnuales!$A:$A,$A48,DatosAnuales!$I:$I)/2</f>
        <v>9833610</v>
      </c>
      <c r="J48" s="9">
        <f>SUMIF(DatosAnuales!$A:$A,$A48,DatosAnuales!$J:$J)/2</f>
        <v>659466</v>
      </c>
      <c r="K48" s="9">
        <f>SUMIF(DatosAnuales!$A:$A,$A48,DatosAnuales!$K:$K)/2</f>
        <v>187321.5</v>
      </c>
      <c r="L48" s="26">
        <f t="shared" si="0"/>
        <v>11426611.5</v>
      </c>
      <c r="M48" s="9">
        <f>VLOOKUP($A48,[1]Base_CalidadServ!$A$2:$Q$116,17,FALSE)</f>
        <v>61</v>
      </c>
    </row>
    <row r="49" spans="1:13" x14ac:dyDescent="0.25">
      <c r="A49" s="16">
        <v>100</v>
      </c>
      <c r="B49" s="4" t="s">
        <v>86</v>
      </c>
      <c r="C49" s="17" t="s">
        <v>153</v>
      </c>
      <c r="D49" s="9">
        <f>SUMIF(DatosAnuales!$A:$A,$A49,DatosAnuales!$D:$D)/2</f>
        <v>2313019714.1458731</v>
      </c>
      <c r="E49" s="9">
        <f>+SUMIF(DatosAnuales!$A:$A,$A49,DatosAnuales!$E:$E)/2</f>
        <v>85669311.28129743</v>
      </c>
      <c r="F49" s="9">
        <f>SUMIF(DatosAnuales!$A:$A,$A49,DatosAnuales!$F:$F)/2</f>
        <v>34798738.550305903</v>
      </c>
      <c r="G49" s="9">
        <f>SUMIF(DatosAnuales!$A:$A,$A49,DatosAnuales!$G:$G)/2</f>
        <v>47208004.964301296</v>
      </c>
      <c r="H49" s="9">
        <f>SUMIF(DatosAnuales!$A:$A,$A49,DatosAnuales!$H:$H)/2</f>
        <v>37830732.872101575</v>
      </c>
      <c r="I49" s="9">
        <f>SUMIF(DatosAnuales!$A:$A,$A49,DatosAnuales!$I:$I)/2</f>
        <v>13365756</v>
      </c>
      <c r="J49" s="9">
        <f>SUMIF(DatosAnuales!$A:$A,$A49,DatosAnuales!$J:$J)/2</f>
        <v>834185.5</v>
      </c>
      <c r="K49" s="9">
        <f>SUMIF(DatosAnuales!$A:$A,$A49,DatosAnuales!$K:$K)/2</f>
        <v>445413</v>
      </c>
      <c r="L49" s="26">
        <f t="shared" si="0"/>
        <v>103024026.90000001</v>
      </c>
      <c r="M49" s="9">
        <f>VLOOKUP($A49,[1]Base_CalidadServ!$A$2:$Q$116,17,FALSE)</f>
        <v>231.3</v>
      </c>
    </row>
    <row r="50" spans="1:13" x14ac:dyDescent="0.25">
      <c r="A50" s="16">
        <v>101</v>
      </c>
      <c r="B50" s="4" t="s">
        <v>87</v>
      </c>
      <c r="C50" s="17" t="s">
        <v>153</v>
      </c>
      <c r="D50" s="9">
        <f>SUMIF(DatosAnuales!$A:$A,$A50,DatosAnuales!$D:$D)/2</f>
        <v>2227940831.2958269</v>
      </c>
      <c r="E50" s="9">
        <f>+SUMIF(DatosAnuales!$A:$A,$A50,DatosAnuales!$E:$E)/2</f>
        <v>105172889.34197354</v>
      </c>
      <c r="F50" s="9">
        <f>SUMIF(DatosAnuales!$A:$A,$A50,DatosAnuales!$F:$F)/2</f>
        <v>25863556.07799942</v>
      </c>
      <c r="G50" s="9">
        <f>SUMIF(DatosAnuales!$A:$A,$A50,DatosAnuales!$G:$G)/2</f>
        <v>65866262.701669514</v>
      </c>
      <c r="H50" s="9">
        <f>SUMIF(DatosAnuales!$A:$A,$A50,DatosAnuales!$H:$H)/2</f>
        <v>13865655.31641876</v>
      </c>
      <c r="I50" s="9">
        <f>SUMIF(DatosAnuales!$A:$A,$A50,DatosAnuales!$I:$I)/2</f>
        <v>11522136.5</v>
      </c>
      <c r="J50" s="9">
        <f>SUMIF(DatosAnuales!$A:$A,$A50,DatosAnuales!$J:$J)/2</f>
        <v>467259.5</v>
      </c>
      <c r="K50" s="9">
        <f>SUMIF(DatosAnuales!$A:$A,$A50,DatosAnuales!$K:$K)/2</f>
        <v>389567.5</v>
      </c>
      <c r="L50" s="26">
        <f t="shared" si="0"/>
        <v>143556402.88499999</v>
      </c>
      <c r="M50" s="9">
        <f>VLOOKUP($A50,[1]Base_CalidadServ!$A$2:$Q$116,17,FALSE)</f>
        <v>368.50200000000001</v>
      </c>
    </row>
    <row r="51" spans="1:13" x14ac:dyDescent="0.25">
      <c r="A51" s="16">
        <v>105</v>
      </c>
      <c r="B51" s="4" t="s">
        <v>88</v>
      </c>
      <c r="C51" s="17" t="s">
        <v>153</v>
      </c>
      <c r="D51" s="9">
        <f>SUMIF(DatosAnuales!$A:$A,$A51,DatosAnuales!$D:$D)/2</f>
        <v>35164196.807183951</v>
      </c>
      <c r="E51" s="9">
        <f>+SUMIF(DatosAnuales!$A:$A,$A51,DatosAnuales!$E:$E)/2</f>
        <v>2465802.525680277</v>
      </c>
      <c r="F51" s="9">
        <f>SUMIF(DatosAnuales!$A:$A,$A51,DatosAnuales!$F:$F)/2</f>
        <v>700494.86548378563</v>
      </c>
      <c r="G51" s="9">
        <f>SUMIF(DatosAnuales!$A:$A,$A51,DatosAnuales!$G:$G)/2</f>
        <v>1350303.3685967252</v>
      </c>
      <c r="H51" s="9">
        <f>SUMIF(DatosAnuales!$A:$A,$A51,DatosAnuales!$H:$H)/2</f>
        <v>1908734.4246271136</v>
      </c>
      <c r="I51" s="9">
        <f>SUMIF(DatosAnuales!$A:$A,$A51,DatosAnuales!$I:$I)/2</f>
        <v>94234.5</v>
      </c>
      <c r="J51" s="9">
        <f>SUMIF(DatosAnuales!$A:$A,$A51,DatosAnuales!$J:$J)/2</f>
        <v>7699.5</v>
      </c>
      <c r="K51" s="9">
        <f>SUMIF(DatosAnuales!$A:$A,$A51,DatosAnuales!$K:$K)/2</f>
        <v>5375.5</v>
      </c>
      <c r="L51" s="26">
        <f t="shared" si="0"/>
        <v>124980.375</v>
      </c>
      <c r="M51" s="9">
        <f>VLOOKUP($A51,[1]Base_CalidadServ!$A$2:$Q$116,17,FALSE)</f>
        <v>23.25</v>
      </c>
    </row>
    <row r="52" spans="1:13" x14ac:dyDescent="0.25">
      <c r="A52" s="16">
        <v>107</v>
      </c>
      <c r="B52" s="4" t="s">
        <v>89</v>
      </c>
      <c r="C52" s="17" t="s">
        <v>153</v>
      </c>
      <c r="D52" s="9">
        <f>SUMIF(DatosAnuales!$A:$A,$A52,DatosAnuales!$D:$D)/2</f>
        <v>1941680532.8901458</v>
      </c>
      <c r="E52" s="9">
        <f>+SUMIF(DatosAnuales!$A:$A,$A52,DatosAnuales!$E:$E)/2</f>
        <v>83149076.739048511</v>
      </c>
      <c r="F52" s="9">
        <f>SUMIF(DatosAnuales!$A:$A,$A52,DatosAnuales!$F:$F)/2</f>
        <v>109324566.2476283</v>
      </c>
      <c r="G52" s="9">
        <f>SUMIF(DatosAnuales!$A:$A,$A52,DatosAnuales!$G:$G)/2</f>
        <v>46500384.586318463</v>
      </c>
      <c r="H52" s="9">
        <f>SUMIF(DatosAnuales!$A:$A,$A52,DatosAnuales!$H:$H)/2</f>
        <v>80450637.993755087</v>
      </c>
      <c r="I52" s="9">
        <f>SUMIF(DatosAnuales!$A:$A,$A52,DatosAnuales!$I:$I)/2</f>
        <v>4223515</v>
      </c>
      <c r="J52" s="9">
        <f>SUMIF(DatosAnuales!$A:$A,$A52,DatosAnuales!$J:$J)/2</f>
        <v>365351</v>
      </c>
      <c r="K52" s="9">
        <f>SUMIF(DatosAnuales!$A:$A,$A52,DatosAnuales!$K:$K)/2</f>
        <v>439948.5</v>
      </c>
      <c r="L52" s="26">
        <f t="shared" si="0"/>
        <v>29348964.435000002</v>
      </c>
      <c r="M52" s="9">
        <f>VLOOKUP($A52,[1]Base_CalidadServ!$A$2:$Q$116,17,FALSE)</f>
        <v>66.710000000000008</v>
      </c>
    </row>
    <row r="53" spans="1:13" x14ac:dyDescent="0.25">
      <c r="A53" s="16">
        <v>108</v>
      </c>
      <c r="B53" s="4" t="s">
        <v>90</v>
      </c>
      <c r="C53" s="17" t="s">
        <v>153</v>
      </c>
      <c r="D53" s="9">
        <f>SUMIF(DatosAnuales!$A:$A,$A53,DatosAnuales!$D:$D)/2</f>
        <v>3216229415.1549587</v>
      </c>
      <c r="E53" s="9">
        <f>+SUMIF(DatosAnuales!$A:$A,$A53,DatosAnuales!$E:$E)/2</f>
        <v>177055221.99497312</v>
      </c>
      <c r="F53" s="9">
        <f>SUMIF(DatosAnuales!$A:$A,$A53,DatosAnuales!$F:$F)/2</f>
        <v>110901176.99250108</v>
      </c>
      <c r="G53" s="9">
        <f>SUMIF(DatosAnuales!$A:$A,$A53,DatosAnuales!$G:$G)/2</f>
        <v>31706187.970199913</v>
      </c>
      <c r="H53" s="9">
        <f>SUMIF(DatosAnuales!$A:$A,$A53,DatosAnuales!$H:$H)/2</f>
        <v>53690022.824079357</v>
      </c>
      <c r="I53" s="9">
        <f>SUMIF(DatosAnuales!$A:$A,$A53,DatosAnuales!$I:$I)/2</f>
        <v>21623752</v>
      </c>
      <c r="J53" s="9">
        <f>SUMIF(DatosAnuales!$A:$A,$A53,DatosAnuales!$J:$J)/2</f>
        <v>599448.5</v>
      </c>
      <c r="K53" s="9">
        <f>SUMIF(DatosAnuales!$A:$A,$A53,DatosAnuales!$K:$K)/2</f>
        <v>895610.5</v>
      </c>
      <c r="L53" s="26">
        <f t="shared" si="0"/>
        <v>34082009.772249997</v>
      </c>
      <c r="M53" s="9">
        <f>VLOOKUP($A53,[1]Base_CalidadServ!$A$2:$Q$116,17,FALSE)</f>
        <v>38.054499999999997</v>
      </c>
    </row>
    <row r="54" spans="1:13" x14ac:dyDescent="0.25">
      <c r="A54" s="16">
        <v>114</v>
      </c>
      <c r="B54" s="4" t="s">
        <v>91</v>
      </c>
      <c r="C54" s="17" t="s">
        <v>153</v>
      </c>
      <c r="D54" s="9">
        <f>SUMIF(DatosAnuales!$A:$A,$A54,DatosAnuales!$D:$D)/2</f>
        <v>717148475.81944895</v>
      </c>
      <c r="E54" s="9">
        <f>+SUMIF(DatosAnuales!$A:$A,$A54,DatosAnuales!$E:$E)/2</f>
        <v>48352744.063638419</v>
      </c>
      <c r="F54" s="9">
        <f>SUMIF(DatosAnuales!$A:$A,$A54,DatosAnuales!$F:$F)/2</f>
        <v>17649444.725411553</v>
      </c>
      <c r="G54" s="9">
        <f>SUMIF(DatosAnuales!$A:$A,$A54,DatosAnuales!$G:$G)/2</f>
        <v>11608237.881740406</v>
      </c>
      <c r="H54" s="9">
        <f>SUMIF(DatosAnuales!$A:$A,$A54,DatosAnuales!$H:$H)/2</f>
        <v>19374303.448605806</v>
      </c>
      <c r="I54" s="9">
        <f>SUMIF(DatosAnuales!$A:$A,$A54,DatosAnuales!$I:$I)/2</f>
        <v>5642519</v>
      </c>
      <c r="J54" s="9">
        <f>SUMIF(DatosAnuales!$A:$A,$A54,DatosAnuales!$J:$J)/2</f>
        <v>156464</v>
      </c>
      <c r="K54" s="9">
        <f>SUMIF(DatosAnuales!$A:$A,$A54,DatosAnuales!$K:$K)/2</f>
        <v>189572</v>
      </c>
      <c r="L54" s="26">
        <f t="shared" si="0"/>
        <v>30900236</v>
      </c>
      <c r="M54" s="9">
        <f>VLOOKUP($A54,[1]Base_CalidadServ!$A$2:$Q$116,17,FALSE)</f>
        <v>163</v>
      </c>
    </row>
    <row r="55" spans="1:13" x14ac:dyDescent="0.25">
      <c r="A55" s="16">
        <v>115</v>
      </c>
      <c r="B55" s="4" t="s">
        <v>92</v>
      </c>
      <c r="C55" s="17" t="s">
        <v>153</v>
      </c>
      <c r="D55" s="9">
        <f>SUMIF(DatosAnuales!$A:$A,$A55,DatosAnuales!$D:$D)/2</f>
        <v>3981880276.1101899</v>
      </c>
      <c r="E55" s="9">
        <f>+SUMIF(DatosAnuales!$A:$A,$A55,DatosAnuales!$E:$E)/2</f>
        <v>197882647.75292772</v>
      </c>
      <c r="F55" s="9">
        <f>SUMIF(DatosAnuales!$A:$A,$A55,DatosAnuales!$F:$F)/2</f>
        <v>174369055.06161022</v>
      </c>
      <c r="G55" s="9">
        <f>SUMIF(DatosAnuales!$A:$A,$A55,DatosAnuales!$G:$G)/2</f>
        <v>147946624.56017202</v>
      </c>
      <c r="H55" s="9">
        <f>SUMIF(DatosAnuales!$A:$A,$A55,DatosAnuales!$H:$H)/2</f>
        <v>92239931.410079598</v>
      </c>
      <c r="I55" s="9">
        <f>SUMIF(DatosAnuales!$A:$A,$A55,DatosAnuales!$I:$I)/2</f>
        <v>15623624</v>
      </c>
      <c r="J55" s="9">
        <f>SUMIF(DatosAnuales!$A:$A,$A55,DatosAnuales!$J:$J)/2</f>
        <v>551691.5</v>
      </c>
      <c r="K55" s="9">
        <f>SUMIF(DatosAnuales!$A:$A,$A55,DatosAnuales!$K:$K)/2</f>
        <v>887830</v>
      </c>
      <c r="L55" s="26">
        <f t="shared" si="0"/>
        <v>163271937</v>
      </c>
      <c r="M55" s="9">
        <f>VLOOKUP($A55,[1]Base_CalidadServ!$A$2:$Q$116,17,FALSE)</f>
        <v>183.9</v>
      </c>
    </row>
    <row r="56" spans="1:13" x14ac:dyDescent="0.25">
      <c r="A56" s="16">
        <v>117</v>
      </c>
      <c r="B56" s="4" t="s">
        <v>93</v>
      </c>
      <c r="C56" s="17" t="s">
        <v>153</v>
      </c>
      <c r="D56" s="9">
        <f>SUMIF(DatosAnuales!$A:$A,$A56,DatosAnuales!$D:$D)/2</f>
        <v>8771223936.7111053</v>
      </c>
      <c r="E56" s="9">
        <f>+SUMIF(DatosAnuales!$A:$A,$A56,DatosAnuales!$E:$E)/2</f>
        <v>226088528.30935514</v>
      </c>
      <c r="F56" s="9">
        <f>SUMIF(DatosAnuales!$A:$A,$A56,DatosAnuales!$F:$F)/2</f>
        <v>237097185.23495546</v>
      </c>
      <c r="G56" s="9">
        <f>SUMIF(DatosAnuales!$A:$A,$A56,DatosAnuales!$G:$G)/2</f>
        <v>241583733.1383898</v>
      </c>
      <c r="H56" s="9">
        <f>SUMIF(DatosAnuales!$A:$A,$A56,DatosAnuales!$H:$H)/2</f>
        <v>327920303.80826443</v>
      </c>
      <c r="I56" s="9">
        <f>SUMIF(DatosAnuales!$A:$A,$A56,DatosAnuales!$I:$I)/2</f>
        <v>13175329.5</v>
      </c>
      <c r="J56" s="9">
        <f>SUMIF(DatosAnuales!$A:$A,$A56,DatosAnuales!$J:$J)/2</f>
        <v>469148.5</v>
      </c>
      <c r="K56" s="9">
        <f>SUMIF(DatosAnuales!$A:$A,$A56,DatosAnuales!$K:$K)/2</f>
        <v>1306900.5</v>
      </c>
      <c r="L56" s="26">
        <f t="shared" si="0"/>
        <v>162604560.21000001</v>
      </c>
      <c r="M56" s="9">
        <f>VLOOKUP($A56,[1]Base_CalidadServ!$A$2:$Q$116,17,FALSE)</f>
        <v>124.42</v>
      </c>
    </row>
    <row r="57" spans="1:13" x14ac:dyDescent="0.25">
      <c r="A57" s="16">
        <v>119</v>
      </c>
      <c r="B57" s="4" t="s">
        <v>94</v>
      </c>
      <c r="C57" s="17" t="s">
        <v>153</v>
      </c>
      <c r="D57" s="9">
        <f>SUMIF(DatosAnuales!$A:$A,$A57,DatosAnuales!$D:$D)/2</f>
        <v>2794841758.8265839</v>
      </c>
      <c r="E57" s="9">
        <f>+SUMIF(DatosAnuales!$A:$A,$A57,DatosAnuales!$E:$E)/2</f>
        <v>133673561.98736824</v>
      </c>
      <c r="F57" s="9">
        <f>SUMIF(DatosAnuales!$A:$A,$A57,DatosAnuales!$F:$F)/2</f>
        <v>24244469.829938963</v>
      </c>
      <c r="G57" s="9">
        <f>SUMIF(DatosAnuales!$A:$A,$A57,DatosAnuales!$G:$G)/2</f>
        <v>43746267.341000974</v>
      </c>
      <c r="H57" s="9">
        <f>SUMIF(DatosAnuales!$A:$A,$A57,DatosAnuales!$H:$H)/2</f>
        <v>48054460.895826012</v>
      </c>
      <c r="I57" s="9">
        <f>SUMIF(DatosAnuales!$A:$A,$A57,DatosAnuales!$I:$I)/2</f>
        <v>16687895</v>
      </c>
      <c r="J57" s="9">
        <f>SUMIF(DatosAnuales!$A:$A,$A57,DatosAnuales!$J:$J)/2</f>
        <v>889915</v>
      </c>
      <c r="K57" s="9">
        <f>SUMIF(DatosAnuales!$A:$A,$A57,DatosAnuales!$K:$K)/2</f>
        <v>462800</v>
      </c>
      <c r="L57" s="26" t="e">
        <f t="shared" si="0"/>
        <v>#VALUE!</v>
      </c>
      <c r="M57" s="9" t="str">
        <f>VLOOKUP($A57,[1]Base_CalidadServ!$A$2:$Q$116,17,FALSE)</f>
        <v/>
      </c>
    </row>
    <row r="58" spans="1:13" x14ac:dyDescent="0.25">
      <c r="A58" s="16">
        <v>120</v>
      </c>
      <c r="B58" s="4" t="s">
        <v>95</v>
      </c>
      <c r="C58" s="17" t="s">
        <v>153</v>
      </c>
      <c r="D58" s="9">
        <f>SUMIF(DatosAnuales!$A:$A,$A58,DatosAnuales!$D:$D)/2</f>
        <v>5364824273.9799538</v>
      </c>
      <c r="E58" s="9">
        <f>+SUMIF(DatosAnuales!$A:$A,$A58,DatosAnuales!$E:$E)/2</f>
        <v>167273647.92214644</v>
      </c>
      <c r="F58" s="9">
        <f>SUMIF(DatosAnuales!$A:$A,$A58,DatosAnuales!$F:$F)/2</f>
        <v>142812004.90654016</v>
      </c>
      <c r="G58" s="9">
        <f>SUMIF(DatosAnuales!$A:$A,$A58,DatosAnuales!$G:$G)/2</f>
        <v>127236355.18500024</v>
      </c>
      <c r="H58" s="9">
        <f>SUMIF(DatosAnuales!$A:$A,$A58,DatosAnuales!$H:$H)/2</f>
        <v>62736167.200109549</v>
      </c>
      <c r="I58" s="9">
        <f>SUMIF(DatosAnuales!$A:$A,$A58,DatosAnuales!$I:$I)/2</f>
        <v>34620808.5</v>
      </c>
      <c r="J58" s="9">
        <f>SUMIF(DatosAnuales!$A:$A,$A58,DatosAnuales!$J:$J)/2</f>
        <v>888663.5</v>
      </c>
      <c r="K58" s="9">
        <f>SUMIF(DatosAnuales!$A:$A,$A58,DatosAnuales!$K:$K)/2</f>
        <v>1448042</v>
      </c>
      <c r="L58" s="26">
        <f t="shared" si="0"/>
        <v>130432383.14999998</v>
      </c>
      <c r="M58" s="9">
        <f>VLOOKUP($A58,[1]Base_CalidadServ!$A$2:$Q$116,17,FALSE)</f>
        <v>90.074999999999989</v>
      </c>
    </row>
    <row r="59" spans="1:13" x14ac:dyDescent="0.25">
      <c r="A59" s="16">
        <v>121</v>
      </c>
      <c r="B59" s="4" t="s">
        <v>96</v>
      </c>
      <c r="C59" s="17" t="s">
        <v>153</v>
      </c>
      <c r="D59" s="9">
        <f>SUMIF(DatosAnuales!$A:$A,$A59,DatosAnuales!$D:$D)/2</f>
        <v>1593199810.0346839</v>
      </c>
      <c r="E59" s="9">
        <f>+SUMIF(DatosAnuales!$A:$A,$A59,DatosAnuales!$E:$E)/2</f>
        <v>55587536.366409838</v>
      </c>
      <c r="F59" s="9">
        <f>SUMIF(DatosAnuales!$A:$A,$A59,DatosAnuales!$F:$F)/2</f>
        <v>23209227.342789382</v>
      </c>
      <c r="G59" s="9">
        <f>SUMIF(DatosAnuales!$A:$A,$A59,DatosAnuales!$G:$G)/2</f>
        <v>32395895.871267125</v>
      </c>
      <c r="H59" s="9">
        <f>SUMIF(DatosAnuales!$A:$A,$A59,DatosAnuales!$H:$H)/2</f>
        <v>19328454.320901558</v>
      </c>
      <c r="I59" s="9">
        <f>SUMIF(DatosAnuales!$A:$A,$A59,DatosAnuales!$I:$I)/2</f>
        <v>6644421</v>
      </c>
      <c r="J59" s="9">
        <f>SUMIF(DatosAnuales!$A:$A,$A59,DatosAnuales!$J:$J)/2</f>
        <v>596361.5</v>
      </c>
      <c r="K59" s="9">
        <f>SUMIF(DatosAnuales!$A:$A,$A59,DatosAnuales!$K:$K)/2</f>
        <v>255788</v>
      </c>
      <c r="L59" s="26">
        <f t="shared" si="0"/>
        <v>56234991.800000004</v>
      </c>
      <c r="M59" s="9">
        <f>VLOOKUP($A59,[1]Base_CalidadServ!$A$2:$Q$116,17,FALSE)</f>
        <v>219.85000000000002</v>
      </c>
    </row>
    <row r="60" spans="1:13" x14ac:dyDescent="0.25">
      <c r="A60" s="16">
        <v>123</v>
      </c>
      <c r="B60" s="4" t="s">
        <v>97</v>
      </c>
      <c r="C60" s="17" t="s">
        <v>153</v>
      </c>
      <c r="D60" s="9">
        <f>SUMIF(DatosAnuales!$A:$A,$A60,DatosAnuales!$D:$D)/2</f>
        <v>63118371.290066637</v>
      </c>
      <c r="E60" s="9">
        <f>+SUMIF(DatosAnuales!$A:$A,$A60,DatosAnuales!$E:$E)/2</f>
        <v>1942956.483051524</v>
      </c>
      <c r="F60" s="9">
        <f>SUMIF(DatosAnuales!$A:$A,$A60,DatosAnuales!$F:$F)/2</f>
        <v>1029034.8426433566</v>
      </c>
      <c r="G60" s="9">
        <f>SUMIF(DatosAnuales!$A:$A,$A60,DatosAnuales!$G:$G)/2</f>
        <v>1519409.2429457945</v>
      </c>
      <c r="H60" s="9">
        <f>SUMIF(DatosAnuales!$A:$A,$A60,DatosAnuales!$H:$H)/2</f>
        <v>1497434.2954836399</v>
      </c>
      <c r="I60" s="9">
        <f>SUMIF(DatosAnuales!$A:$A,$A60,DatosAnuales!$I:$I)/2</f>
        <v>167451</v>
      </c>
      <c r="J60" s="9">
        <f>SUMIF(DatosAnuales!$A:$A,$A60,DatosAnuales!$J:$J)/2</f>
        <v>14624.5</v>
      </c>
      <c r="K60" s="9">
        <f>SUMIF(DatosAnuales!$A:$A,$A60,DatosAnuales!$K:$K)/2</f>
        <v>13624</v>
      </c>
      <c r="L60" s="26">
        <f t="shared" si="0"/>
        <v>780655.2</v>
      </c>
      <c r="M60" s="9">
        <f>VLOOKUP($A60,[1]Base_CalidadServ!$A$2:$Q$116,17,FALSE)</f>
        <v>57.3</v>
      </c>
    </row>
    <row r="61" spans="1:13" x14ac:dyDescent="0.25">
      <c r="A61" s="16">
        <v>126</v>
      </c>
      <c r="B61" s="4" t="s">
        <v>98</v>
      </c>
      <c r="C61" s="17" t="s">
        <v>153</v>
      </c>
      <c r="D61" s="9">
        <f>SUMIF(DatosAnuales!$A:$A,$A61,DatosAnuales!$D:$D)/2</f>
        <v>3547104946.9360733</v>
      </c>
      <c r="E61" s="9">
        <f>+SUMIF(DatosAnuales!$A:$A,$A61,DatosAnuales!$E:$E)/2</f>
        <v>229874978.81741381</v>
      </c>
      <c r="F61" s="9">
        <f>SUMIF(DatosAnuales!$A:$A,$A61,DatosAnuales!$F:$F)/2</f>
        <v>53379123.943698436</v>
      </c>
      <c r="G61" s="9">
        <f>SUMIF(DatosAnuales!$A:$A,$A61,DatosAnuales!$G:$G)/2</f>
        <v>54840132.885883182</v>
      </c>
      <c r="H61" s="9">
        <f>SUMIF(DatosAnuales!$A:$A,$A61,DatosAnuales!$H:$H)/2</f>
        <v>18719678.682264835</v>
      </c>
      <c r="I61" s="9">
        <f>SUMIF(DatosAnuales!$A:$A,$A61,DatosAnuales!$I:$I)/2</f>
        <v>24259212</v>
      </c>
      <c r="J61" s="9">
        <f>SUMIF(DatosAnuales!$A:$A,$A61,DatosAnuales!$J:$J)/2</f>
        <v>237084</v>
      </c>
      <c r="K61" s="9">
        <f>SUMIF(DatosAnuales!$A:$A,$A61,DatosAnuales!$K:$K)/2</f>
        <v>1039170.5</v>
      </c>
      <c r="L61" s="26">
        <f t="shared" si="0"/>
        <v>97802570.777999997</v>
      </c>
      <c r="M61" s="9">
        <f>VLOOKUP($A61,[1]Base_CalidadServ!$A$2:$Q$116,17,FALSE)</f>
        <v>94.116</v>
      </c>
    </row>
    <row r="62" spans="1:13" x14ac:dyDescent="0.25">
      <c r="A62" s="16">
        <v>127</v>
      </c>
      <c r="B62" s="4" t="s">
        <v>99</v>
      </c>
      <c r="C62" s="17" t="s">
        <v>153</v>
      </c>
      <c r="D62" s="9">
        <f>SUMIF(DatosAnuales!$A:$A,$A62,DatosAnuales!$D:$D)/2</f>
        <v>5174455703.0701942</v>
      </c>
      <c r="E62" s="9">
        <f>+SUMIF(DatosAnuales!$A:$A,$A62,DatosAnuales!$E:$E)/2</f>
        <v>275570243.13398838</v>
      </c>
      <c r="F62" s="9">
        <f>SUMIF(DatosAnuales!$A:$A,$A62,DatosAnuales!$F:$F)/2</f>
        <v>322490069.57922232</v>
      </c>
      <c r="G62" s="9">
        <f>SUMIF(DatosAnuales!$A:$A,$A62,DatosAnuales!$G:$G)/2</f>
        <v>193414417.5962342</v>
      </c>
      <c r="H62" s="9">
        <f>SUMIF(DatosAnuales!$A:$A,$A62,DatosAnuales!$H:$H)/2</f>
        <v>58661597.444381766</v>
      </c>
      <c r="I62" s="9">
        <f>SUMIF(DatosAnuales!$A:$A,$A62,DatosAnuales!$I:$I)/2</f>
        <v>43402256.5</v>
      </c>
      <c r="J62" s="9">
        <f>SUMIF(DatosAnuales!$A:$A,$A62,DatosAnuales!$J:$J)/2</f>
        <v>872315</v>
      </c>
      <c r="K62" s="9">
        <f>SUMIF(DatosAnuales!$A:$A,$A62,DatosAnuales!$K:$K)/2</f>
        <v>1465900</v>
      </c>
      <c r="L62" s="26">
        <f t="shared" si="0"/>
        <v>275735790</v>
      </c>
      <c r="M62" s="9">
        <f>VLOOKUP($A62,[1]Base_CalidadServ!$A$2:$Q$116,17,FALSE)</f>
        <v>188.1</v>
      </c>
    </row>
    <row r="63" spans="1:13" x14ac:dyDescent="0.25">
      <c r="A63" s="16">
        <v>130</v>
      </c>
      <c r="B63" s="4" t="s">
        <v>100</v>
      </c>
      <c r="C63" s="17" t="s">
        <v>153</v>
      </c>
      <c r="D63" s="9">
        <f>SUMIF(DatosAnuales!$A:$A,$A63,DatosAnuales!$D:$D)/2</f>
        <v>4103650906.5061321</v>
      </c>
      <c r="E63" s="9">
        <f>+SUMIF(DatosAnuales!$A:$A,$A63,DatosAnuales!$E:$E)/2</f>
        <v>247960515.28428686</v>
      </c>
      <c r="F63" s="9">
        <f>SUMIF(DatosAnuales!$A:$A,$A63,DatosAnuales!$F:$F)/2</f>
        <v>76931017.843202442</v>
      </c>
      <c r="G63" s="9">
        <f>SUMIF(DatosAnuales!$A:$A,$A63,DatosAnuales!$G:$G)/2</f>
        <v>81752339.471229345</v>
      </c>
      <c r="H63" s="9">
        <f>SUMIF(DatosAnuales!$A:$A,$A63,DatosAnuales!$H:$H)/2</f>
        <v>50572324.543705702</v>
      </c>
      <c r="I63" s="9">
        <f>SUMIF(DatosAnuales!$A:$A,$A63,DatosAnuales!$I:$I)/2</f>
        <v>26736570.5</v>
      </c>
      <c r="J63" s="9">
        <f>SUMIF(DatosAnuales!$A:$A,$A63,DatosAnuales!$J:$J)/2</f>
        <v>1107623.5</v>
      </c>
      <c r="K63" s="9">
        <f>SUMIF(DatosAnuales!$A:$A,$A63,DatosAnuales!$K:$K)/2</f>
        <v>825065</v>
      </c>
      <c r="L63" s="26">
        <f t="shared" si="0"/>
        <v>129411445.25000001</v>
      </c>
      <c r="M63" s="9">
        <f>VLOOKUP($A63,[1]Base_CalidadServ!$A$2:$Q$116,17,FALSE)</f>
        <v>156.85000000000002</v>
      </c>
    </row>
    <row r="64" spans="1:13" x14ac:dyDescent="0.25">
      <c r="A64" s="16">
        <v>131</v>
      </c>
      <c r="B64" s="4" t="s">
        <v>101</v>
      </c>
      <c r="C64" s="17" t="s">
        <v>153</v>
      </c>
      <c r="D64" s="9">
        <f>SUMIF(DatosAnuales!$A:$A,$A64,DatosAnuales!$D:$D)/2</f>
        <v>1036351875.4532595</v>
      </c>
      <c r="E64" s="9">
        <f>+SUMIF(DatosAnuales!$A:$A,$A64,DatosAnuales!$E:$E)/2</f>
        <v>47630000.73917222</v>
      </c>
      <c r="F64" s="9">
        <f>SUMIF(DatosAnuales!$A:$A,$A64,DatosAnuales!$F:$F)/2</f>
        <v>56817150.272630543</v>
      </c>
      <c r="G64" s="9">
        <f>SUMIF(DatosAnuales!$A:$A,$A64,DatosAnuales!$G:$G)/2</f>
        <v>49194297.912641406</v>
      </c>
      <c r="H64" s="9">
        <f>SUMIF(DatosAnuales!$A:$A,$A64,DatosAnuales!$H:$H)/2</f>
        <v>64001062.898212463</v>
      </c>
      <c r="I64" s="9">
        <f>SUMIF(DatosAnuales!$A:$A,$A64,DatosAnuales!$I:$I)/2</f>
        <v>4054923.5</v>
      </c>
      <c r="J64" s="9">
        <f>SUMIF(DatosAnuales!$A:$A,$A64,DatosAnuales!$J:$J)/2</f>
        <v>81741</v>
      </c>
      <c r="K64" s="9">
        <f>SUMIF(DatosAnuales!$A:$A,$A64,DatosAnuales!$K:$K)/2</f>
        <v>228752</v>
      </c>
      <c r="L64" s="26">
        <f t="shared" si="0"/>
        <v>29237936.879999999</v>
      </c>
      <c r="M64" s="9">
        <f>VLOOKUP($A64,[1]Base_CalidadServ!$A$2:$Q$116,17,FALSE)</f>
        <v>127.815</v>
      </c>
    </row>
    <row r="65" spans="1:13" x14ac:dyDescent="0.25">
      <c r="A65" s="16">
        <v>132</v>
      </c>
      <c r="B65" s="4" t="s">
        <v>102</v>
      </c>
      <c r="C65" s="17" t="s">
        <v>153</v>
      </c>
      <c r="D65" s="9">
        <f>SUMIF(DatosAnuales!$A:$A,$A65,DatosAnuales!$D:$D)/2</f>
        <v>866585812.35234618</v>
      </c>
      <c r="E65" s="9">
        <f>+SUMIF(DatosAnuales!$A:$A,$A65,DatosAnuales!$E:$E)/2</f>
        <v>56101629.327732936</v>
      </c>
      <c r="F65" s="9">
        <f>SUMIF(DatosAnuales!$A:$A,$A65,DatosAnuales!$F:$F)/2</f>
        <v>25411794.03217366</v>
      </c>
      <c r="G65" s="9">
        <f>SUMIF(DatosAnuales!$A:$A,$A65,DatosAnuales!$G:$G)/2</f>
        <v>17319965.339231443</v>
      </c>
      <c r="H65" s="9">
        <f>SUMIF(DatosAnuales!$A:$A,$A65,DatosAnuales!$H:$H)/2</f>
        <v>18251924.587391369</v>
      </c>
      <c r="I65" s="9">
        <f>SUMIF(DatosAnuales!$A:$A,$A65,DatosAnuales!$I:$I)/2</f>
        <v>4672013</v>
      </c>
      <c r="J65" s="9">
        <f>SUMIF(DatosAnuales!$A:$A,$A65,DatosAnuales!$J:$J)/2</f>
        <v>397140.5</v>
      </c>
      <c r="K65" s="9">
        <f>SUMIF(DatosAnuales!$A:$A,$A65,DatosAnuales!$K:$K)/2</f>
        <v>131088</v>
      </c>
      <c r="L65" s="26">
        <f t="shared" si="0"/>
        <v>6986990.3999999994</v>
      </c>
      <c r="M65" s="9">
        <f>VLOOKUP($A65,[1]Base_CalidadServ!$A$2:$Q$116,17,FALSE)</f>
        <v>53.3</v>
      </c>
    </row>
    <row r="66" spans="1:13" x14ac:dyDescent="0.25">
      <c r="A66" s="16">
        <v>134</v>
      </c>
      <c r="B66" s="4" t="s">
        <v>103</v>
      </c>
      <c r="C66" s="17" t="s">
        <v>153</v>
      </c>
      <c r="D66" s="9">
        <f>SUMIF(DatosAnuales!$A:$A,$A66,DatosAnuales!$D:$D)/2</f>
        <v>10367532695.444424</v>
      </c>
      <c r="E66" s="9">
        <f>+SUMIF(DatosAnuales!$A:$A,$A66,DatosAnuales!$E:$E)/2</f>
        <v>319548772.88972765</v>
      </c>
      <c r="F66" s="9">
        <f>SUMIF(DatosAnuales!$A:$A,$A66,DatosAnuales!$F:$F)/2</f>
        <v>242034685.74919152</v>
      </c>
      <c r="G66" s="9">
        <f>SUMIF(DatosAnuales!$A:$A,$A66,DatosAnuales!$G:$G)/2</f>
        <v>206834783.67698187</v>
      </c>
      <c r="H66" s="9">
        <f>SUMIF(DatosAnuales!$A:$A,$A66,DatosAnuales!$H:$H)/2</f>
        <v>57978487.645055391</v>
      </c>
      <c r="I66" s="9">
        <f>SUMIF(DatosAnuales!$A:$A,$A66,DatosAnuales!$I:$I)/2</f>
        <v>54479574.5</v>
      </c>
      <c r="J66" s="9">
        <f>SUMIF(DatosAnuales!$A:$A,$A66,DatosAnuales!$J:$J)/2</f>
        <v>4045408</v>
      </c>
      <c r="K66" s="9">
        <f>SUMIF(DatosAnuales!$A:$A,$A66,DatosAnuales!$K:$K)/2</f>
        <v>1826864.5</v>
      </c>
      <c r="L66" s="26">
        <f t="shared" si="0"/>
        <v>320888749.42499995</v>
      </c>
      <c r="M66" s="9">
        <f>VLOOKUP($A66,[1]Base_CalidadServ!$A$2:$Q$116,17,FALSE)</f>
        <v>175.64999999999998</v>
      </c>
    </row>
    <row r="67" spans="1:13" x14ac:dyDescent="0.25">
      <c r="A67" s="16">
        <v>135</v>
      </c>
      <c r="B67" s="4" t="s">
        <v>104</v>
      </c>
      <c r="C67" s="17" t="s">
        <v>153</v>
      </c>
      <c r="D67" s="9">
        <f>SUMIF(DatosAnuales!$A:$A,$A67,DatosAnuales!$D:$D)/2</f>
        <v>6390282002.17348</v>
      </c>
      <c r="E67" s="9">
        <f>+SUMIF(DatosAnuales!$A:$A,$A67,DatosAnuales!$E:$E)/2</f>
        <v>424228373.13125545</v>
      </c>
      <c r="F67" s="9">
        <f>SUMIF(DatosAnuales!$A:$A,$A67,DatosAnuales!$F:$F)/2</f>
        <v>218168462.90613547</v>
      </c>
      <c r="G67" s="9">
        <f>SUMIF(DatosAnuales!$A:$A,$A67,DatosAnuales!$G:$G)/2</f>
        <v>241796454.02800155</v>
      </c>
      <c r="H67" s="9">
        <f>SUMIF(DatosAnuales!$A:$A,$A67,DatosAnuales!$H:$H)/2</f>
        <v>132708673.72982599</v>
      </c>
      <c r="I67" s="9">
        <f>SUMIF(DatosAnuales!$A:$A,$A67,DatosAnuales!$I:$I)/2</f>
        <v>37960483</v>
      </c>
      <c r="J67" s="9">
        <f>SUMIF(DatosAnuales!$A:$A,$A67,DatosAnuales!$J:$J)/2</f>
        <v>2278271.5</v>
      </c>
      <c r="K67" s="9">
        <f>SUMIF(DatosAnuales!$A:$A,$A67,DatosAnuales!$K:$K)/2</f>
        <v>1607130</v>
      </c>
      <c r="L67" s="26">
        <f t="shared" si="0"/>
        <v>104463450</v>
      </c>
      <c r="M67" s="9">
        <f>VLOOKUP($A67,[1]Base_CalidadServ!$A$2:$Q$116,17,FALSE)</f>
        <v>65</v>
      </c>
    </row>
    <row r="68" spans="1:13" x14ac:dyDescent="0.25">
      <c r="A68" s="16">
        <v>136</v>
      </c>
      <c r="B68" s="4" t="s">
        <v>105</v>
      </c>
      <c r="C68" s="17" t="s">
        <v>153</v>
      </c>
      <c r="D68" s="9">
        <f>SUMIF(DatosAnuales!$A:$A,$A68,DatosAnuales!$D:$D)/2</f>
        <v>3721239846.0805454</v>
      </c>
      <c r="E68" s="9">
        <f>+SUMIF(DatosAnuales!$A:$A,$A68,DatosAnuales!$E:$E)/2</f>
        <v>52704936.229758322</v>
      </c>
      <c r="F68" s="9">
        <f>SUMIF(DatosAnuales!$A:$A,$A68,DatosAnuales!$F:$F)/2</f>
        <v>70007867.777700275</v>
      </c>
      <c r="G68" s="9">
        <f>SUMIF(DatosAnuales!$A:$A,$A68,DatosAnuales!$G:$G)/2</f>
        <v>46805745.407279059</v>
      </c>
      <c r="H68" s="9">
        <f>SUMIF(DatosAnuales!$A:$A,$A68,DatosAnuales!$H:$H)/2</f>
        <v>47096243.888957478</v>
      </c>
      <c r="I68" s="9">
        <f>SUMIF(DatosAnuales!$A:$A,$A68,DatosAnuales!$I:$I)/2</f>
        <v>13606899</v>
      </c>
      <c r="J68" s="9">
        <f>SUMIF(DatosAnuales!$A:$A,$A68,DatosAnuales!$J:$J)/2</f>
        <v>368465</v>
      </c>
      <c r="K68" s="9">
        <f>SUMIF(DatosAnuales!$A:$A,$A68,DatosAnuales!$K:$K)/2</f>
        <v>587432.5</v>
      </c>
      <c r="L68" s="26">
        <f t="shared" si="0"/>
        <v>99835034.523750007</v>
      </c>
      <c r="M68" s="9">
        <f>VLOOKUP($A68,[1]Base_CalidadServ!$A$2:$Q$116,17,FALSE)</f>
        <v>169.95150000000001</v>
      </c>
    </row>
    <row r="69" spans="1:13" x14ac:dyDescent="0.25">
      <c r="A69" s="16">
        <v>137</v>
      </c>
      <c r="B69" s="4" t="s">
        <v>106</v>
      </c>
      <c r="C69" s="17" t="s">
        <v>153</v>
      </c>
      <c r="D69" s="9">
        <f>SUMIF(DatosAnuales!$A:$A,$A69,DatosAnuales!$D:$D)/2</f>
        <v>688274231.75517106</v>
      </c>
      <c r="E69" s="9">
        <f>+SUMIF(DatosAnuales!$A:$A,$A69,DatosAnuales!$E:$E)/2</f>
        <v>43254378.45796755</v>
      </c>
      <c r="F69" s="9">
        <f>SUMIF(DatosAnuales!$A:$A,$A69,DatosAnuales!$F:$F)/2</f>
        <v>17717193.795746919</v>
      </c>
      <c r="G69" s="9">
        <f>SUMIF(DatosAnuales!$A:$A,$A69,DatosAnuales!$G:$G)/2</f>
        <v>11978278.664030634</v>
      </c>
      <c r="H69" s="9">
        <f>SUMIF(DatosAnuales!$A:$A,$A69,DatosAnuales!$H:$H)/2</f>
        <v>13211457.174933771</v>
      </c>
      <c r="I69" s="9">
        <f>SUMIF(DatosAnuales!$A:$A,$A69,DatosAnuales!$I:$I)/2</f>
        <v>4570620</v>
      </c>
      <c r="J69" s="9">
        <f>SUMIF(DatosAnuales!$A:$A,$A69,DatosAnuales!$J:$J)/2</f>
        <v>112631.5</v>
      </c>
      <c r="K69" s="9">
        <f>SUMIF(DatosAnuales!$A:$A,$A69,DatosAnuales!$K:$K)/2</f>
        <v>163728</v>
      </c>
      <c r="L69" s="26">
        <f t="shared" ref="L69:L118" si="1">M69*K69</f>
        <v>17782170.624000002</v>
      </c>
      <c r="M69" s="9">
        <f>VLOOKUP($A69,[1]Base_CalidadServ!$A$2:$Q$116,17,FALSE)</f>
        <v>108.608</v>
      </c>
    </row>
    <row r="70" spans="1:13" x14ac:dyDescent="0.25">
      <c r="A70" s="16">
        <v>138</v>
      </c>
      <c r="B70" s="4" t="s">
        <v>107</v>
      </c>
      <c r="C70" s="17" t="s">
        <v>153</v>
      </c>
      <c r="D70" s="9">
        <f>SUMIF(DatosAnuales!$A:$A,$A70,DatosAnuales!$D:$D)/2</f>
        <v>8402375769.6586008</v>
      </c>
      <c r="E70" s="9">
        <f>+SUMIF(DatosAnuales!$A:$A,$A70,DatosAnuales!$E:$E)/2</f>
        <v>515112299.28999162</v>
      </c>
      <c r="F70" s="9">
        <f>SUMIF(DatosAnuales!$A:$A,$A70,DatosAnuales!$F:$F)/2</f>
        <v>200281244.88040131</v>
      </c>
      <c r="G70" s="9">
        <f>SUMIF(DatosAnuales!$A:$A,$A70,DatosAnuales!$G:$G)/2</f>
        <v>166873496.4920615</v>
      </c>
      <c r="H70" s="9">
        <f>SUMIF(DatosAnuales!$A:$A,$A70,DatosAnuales!$H:$H)/2</f>
        <v>146543404.15717942</v>
      </c>
      <c r="I70" s="9">
        <f>SUMIF(DatosAnuales!$A:$A,$A70,DatosAnuales!$I:$I)/2</f>
        <v>36809273</v>
      </c>
      <c r="J70" s="9">
        <f>SUMIF(DatosAnuales!$A:$A,$A70,DatosAnuales!$J:$J)/2</f>
        <v>2457122.5</v>
      </c>
      <c r="K70" s="9">
        <f>SUMIF(DatosAnuales!$A:$A,$A70,DatosAnuales!$K:$K)/2</f>
        <v>1422643</v>
      </c>
      <c r="L70" s="26">
        <f t="shared" si="1"/>
        <v>107836339.39999999</v>
      </c>
      <c r="M70" s="9">
        <f>VLOOKUP($A70,[1]Base_CalidadServ!$A$2:$Q$116,17,FALSE)</f>
        <v>75.8</v>
      </c>
    </row>
    <row r="71" spans="1:13" x14ac:dyDescent="0.25">
      <c r="A71" s="16">
        <v>141</v>
      </c>
      <c r="B71" s="4" t="s">
        <v>108</v>
      </c>
      <c r="C71" s="17" t="s">
        <v>153</v>
      </c>
      <c r="D71" s="9">
        <f>SUMIF(DatosAnuales!$A:$A,$A71,DatosAnuales!$D:$D)/2</f>
        <v>4321453765.1692266</v>
      </c>
      <c r="E71" s="9">
        <f>+SUMIF(DatosAnuales!$A:$A,$A71,DatosAnuales!$E:$E)/2</f>
        <v>260883036.27418309</v>
      </c>
      <c r="F71" s="9">
        <f>SUMIF(DatosAnuales!$A:$A,$A71,DatosAnuales!$F:$F)/2</f>
        <v>76359128.989616096</v>
      </c>
      <c r="G71" s="9">
        <f>SUMIF(DatosAnuales!$A:$A,$A71,DatosAnuales!$G:$G)/2</f>
        <v>108003931.40491101</v>
      </c>
      <c r="H71" s="9">
        <f>SUMIF(DatosAnuales!$A:$A,$A71,DatosAnuales!$H:$H)/2</f>
        <v>79614343.699577719</v>
      </c>
      <c r="I71" s="9">
        <f>SUMIF(DatosAnuales!$A:$A,$A71,DatosAnuales!$I:$I)/2</f>
        <v>17472279.5</v>
      </c>
      <c r="J71" s="9">
        <f>SUMIF(DatosAnuales!$A:$A,$A71,DatosAnuales!$J:$J)/2</f>
        <v>1142743</v>
      </c>
      <c r="K71" s="9">
        <f>SUMIF(DatosAnuales!$A:$A,$A71,DatosAnuales!$K:$K)/2</f>
        <v>853999.5</v>
      </c>
      <c r="L71" s="26">
        <f t="shared" si="1"/>
        <v>64049962.5</v>
      </c>
      <c r="M71" s="9">
        <f>VLOOKUP($A71,[1]Base_CalidadServ!$A$2:$Q$116,17,FALSE)</f>
        <v>75</v>
      </c>
    </row>
    <row r="72" spans="1:13" x14ac:dyDescent="0.25">
      <c r="A72" s="16">
        <v>142</v>
      </c>
      <c r="B72" s="4" t="s">
        <v>109</v>
      </c>
      <c r="C72" s="17" t="s">
        <v>153</v>
      </c>
      <c r="D72" s="9">
        <f>SUMIF(DatosAnuales!$A:$A,$A72,DatosAnuales!$D:$D)/2</f>
        <v>1871497354.9536679</v>
      </c>
      <c r="E72" s="9">
        <f>+SUMIF(DatosAnuales!$A:$A,$A72,DatosAnuales!$E:$E)/2</f>
        <v>99283781.648074538</v>
      </c>
      <c r="F72" s="9">
        <f>SUMIF(DatosAnuales!$A:$A,$A72,DatosAnuales!$F:$F)/2</f>
        <v>34738125.954086162</v>
      </c>
      <c r="G72" s="9">
        <f>SUMIF(DatosAnuales!$A:$A,$A72,DatosAnuales!$G:$G)/2</f>
        <v>31639972.616839752</v>
      </c>
      <c r="H72" s="9">
        <f>SUMIF(DatosAnuales!$A:$A,$A72,DatosAnuales!$H:$H)/2</f>
        <v>5744870.8432072327</v>
      </c>
      <c r="I72" s="9">
        <f>SUMIF(DatosAnuales!$A:$A,$A72,DatosAnuales!$I:$I)/2</f>
        <v>10572942</v>
      </c>
      <c r="J72" s="9">
        <f>SUMIF(DatosAnuales!$A:$A,$A72,DatosAnuales!$J:$J)/2</f>
        <v>190472.5</v>
      </c>
      <c r="K72" s="9">
        <f>SUMIF(DatosAnuales!$A:$A,$A72,DatosAnuales!$K:$K)/2</f>
        <v>400466</v>
      </c>
      <c r="L72" s="26">
        <f t="shared" si="1"/>
        <v>46124672.715000004</v>
      </c>
      <c r="M72" s="9">
        <f>VLOOKUP($A72,[1]Base_CalidadServ!$A$2:$Q$116,17,FALSE)</f>
        <v>115.17750000000001</v>
      </c>
    </row>
    <row r="73" spans="1:13" x14ac:dyDescent="0.25">
      <c r="A73" s="16">
        <v>143</v>
      </c>
      <c r="B73" s="4" t="s">
        <v>110</v>
      </c>
      <c r="C73" s="17" t="s">
        <v>153</v>
      </c>
      <c r="D73" s="9">
        <f>SUMIF(DatosAnuales!$A:$A,$A73,DatosAnuales!$D:$D)/2</f>
        <v>6996501626.2390118</v>
      </c>
      <c r="E73" s="9">
        <f>+SUMIF(DatosAnuales!$A:$A,$A73,DatosAnuales!$E:$E)/2</f>
        <v>231528156.59499288</v>
      </c>
      <c r="F73" s="9">
        <f>SUMIF(DatosAnuales!$A:$A,$A73,DatosAnuales!$F:$F)/2</f>
        <v>133411530.45555417</v>
      </c>
      <c r="G73" s="9">
        <f>SUMIF(DatosAnuales!$A:$A,$A73,DatosAnuales!$G:$G)/2</f>
        <v>139278381.36178625</v>
      </c>
      <c r="H73" s="9">
        <f>SUMIF(DatosAnuales!$A:$A,$A73,DatosAnuales!$H:$H)/2</f>
        <v>143913975.22406793</v>
      </c>
      <c r="I73" s="9">
        <f>SUMIF(DatosAnuales!$A:$A,$A73,DatosAnuales!$I:$I)/2</f>
        <v>26050861</v>
      </c>
      <c r="J73" s="9">
        <f>SUMIF(DatosAnuales!$A:$A,$A73,DatosAnuales!$J:$J)/2</f>
        <v>847405.5</v>
      </c>
      <c r="K73" s="9">
        <f>SUMIF(DatosAnuales!$A:$A,$A73,DatosAnuales!$K:$K)/2</f>
        <v>832809</v>
      </c>
      <c r="L73" s="26">
        <f t="shared" si="1"/>
        <v>93632715.870000005</v>
      </c>
      <c r="M73" s="9">
        <f>VLOOKUP($A73,[1]Base_CalidadServ!$A$2:$Q$116,17,FALSE)</f>
        <v>112.43</v>
      </c>
    </row>
    <row r="74" spans="1:13" x14ac:dyDescent="0.25">
      <c r="A74" s="16">
        <v>144</v>
      </c>
      <c r="B74" s="4" t="s">
        <v>111</v>
      </c>
      <c r="C74" s="17" t="s">
        <v>153</v>
      </c>
      <c r="D74" s="9">
        <f>SUMIF(DatosAnuales!$A:$A,$A74,DatosAnuales!$D:$D)/2</f>
        <v>4006423841.9796305</v>
      </c>
      <c r="E74" s="9">
        <f>+SUMIF(DatosAnuales!$A:$A,$A74,DatosAnuales!$E:$E)/2</f>
        <v>228421582.16865534</v>
      </c>
      <c r="F74" s="9">
        <f>SUMIF(DatosAnuales!$A:$A,$A74,DatosAnuales!$F:$F)/2</f>
        <v>47880138.076546356</v>
      </c>
      <c r="G74" s="9">
        <f>SUMIF(DatosAnuales!$A:$A,$A74,DatosAnuales!$G:$G)/2</f>
        <v>99837252.060035229</v>
      </c>
      <c r="H74" s="9">
        <f>SUMIF(DatosAnuales!$A:$A,$A74,DatosAnuales!$H:$H)/2</f>
        <v>41732139.557841636</v>
      </c>
      <c r="I74" s="9">
        <f>SUMIF(DatosAnuales!$A:$A,$A74,DatosAnuales!$I:$I)/2</f>
        <v>27939669</v>
      </c>
      <c r="J74" s="9">
        <f>SUMIF(DatosAnuales!$A:$A,$A74,DatosAnuales!$J:$J)/2</f>
        <v>1318258</v>
      </c>
      <c r="K74" s="9">
        <f>SUMIF(DatosAnuales!$A:$A,$A74,DatosAnuales!$K:$K)/2</f>
        <v>808661.5</v>
      </c>
      <c r="L74" s="26">
        <f t="shared" si="1"/>
        <v>97848041.5</v>
      </c>
      <c r="M74" s="9">
        <f>VLOOKUP($A74,[1]Base_CalidadServ!$A$2:$Q$116,17,FALSE)</f>
        <v>121</v>
      </c>
    </row>
    <row r="75" spans="1:13" x14ac:dyDescent="0.25">
      <c r="A75" s="16">
        <v>145</v>
      </c>
      <c r="B75" s="4" t="s">
        <v>112</v>
      </c>
      <c r="C75" s="17" t="s">
        <v>153</v>
      </c>
      <c r="D75" s="9">
        <f>SUMIF(DatosAnuales!$A:$A,$A75,DatosAnuales!$D:$D)/2</f>
        <v>4530248082.0459137</v>
      </c>
      <c r="E75" s="9">
        <f>+SUMIF(DatosAnuales!$A:$A,$A75,DatosAnuales!$E:$E)/2</f>
        <v>306843833.00545537</v>
      </c>
      <c r="F75" s="9">
        <f>SUMIF(DatosAnuales!$A:$A,$A75,DatosAnuales!$F:$F)/2</f>
        <v>156468795.59013468</v>
      </c>
      <c r="G75" s="9">
        <f>SUMIF(DatosAnuales!$A:$A,$A75,DatosAnuales!$G:$G)/2</f>
        <v>96426057.365400225</v>
      </c>
      <c r="H75" s="9">
        <f>SUMIF(DatosAnuales!$A:$A,$A75,DatosAnuales!$H:$H)/2</f>
        <v>88312192.598514363</v>
      </c>
      <c r="I75" s="9">
        <f>SUMIF(DatosAnuales!$A:$A,$A75,DatosAnuales!$I:$I)/2</f>
        <v>28750236.5</v>
      </c>
      <c r="J75" s="9">
        <f>SUMIF(DatosAnuales!$A:$A,$A75,DatosAnuales!$J:$J)/2</f>
        <v>1612324.5</v>
      </c>
      <c r="K75" s="9">
        <f>SUMIF(DatosAnuales!$A:$A,$A75,DatosAnuales!$K:$K)/2</f>
        <v>1432911.5</v>
      </c>
      <c r="L75" s="26">
        <f t="shared" si="1"/>
        <v>125207806.86999999</v>
      </c>
      <c r="M75" s="9">
        <f>VLOOKUP($A75,[1]Base_CalidadServ!$A$2:$Q$116,17,FALSE)</f>
        <v>87.38</v>
      </c>
    </row>
    <row r="76" spans="1:13" x14ac:dyDescent="0.25">
      <c r="A76" s="16">
        <v>146</v>
      </c>
      <c r="B76" s="4" t="s">
        <v>113</v>
      </c>
      <c r="C76" s="17" t="s">
        <v>153</v>
      </c>
      <c r="D76" s="9">
        <f>SUMIF(DatosAnuales!$A:$A,$A76,DatosAnuales!$D:$D)/2</f>
        <v>2317990138.5495214</v>
      </c>
      <c r="E76" s="9">
        <f>+SUMIF(DatosAnuales!$A:$A,$A76,DatosAnuales!$E:$E)/2</f>
        <v>146028240.80762202</v>
      </c>
      <c r="F76" s="9">
        <f>SUMIF(DatosAnuales!$A:$A,$A76,DatosAnuales!$F:$F)/2</f>
        <v>53941916.335430205</v>
      </c>
      <c r="G76" s="9">
        <f>SUMIF(DatosAnuales!$A:$A,$A76,DatosAnuales!$G:$G)/2</f>
        <v>69490419.199406639</v>
      </c>
      <c r="H76" s="9">
        <f>SUMIF(DatosAnuales!$A:$A,$A76,DatosAnuales!$H:$H)/2</f>
        <v>55890870.22805877</v>
      </c>
      <c r="I76" s="9">
        <f>SUMIF(DatosAnuales!$A:$A,$A76,DatosAnuales!$I:$I)/2</f>
        <v>7893152.5</v>
      </c>
      <c r="J76" s="9">
        <f>SUMIF(DatosAnuales!$A:$A,$A76,DatosAnuales!$J:$J)/2</f>
        <v>250012.5</v>
      </c>
      <c r="K76" s="9">
        <f>SUMIF(DatosAnuales!$A:$A,$A76,DatosAnuales!$K:$K)/2</f>
        <v>506044</v>
      </c>
      <c r="L76" s="26">
        <f t="shared" si="1"/>
        <v>53691268.399999999</v>
      </c>
      <c r="M76" s="9">
        <f>VLOOKUP($A76,[1]Base_CalidadServ!$A$2:$Q$116,17,FALSE)</f>
        <v>106.1</v>
      </c>
    </row>
    <row r="77" spans="1:13" x14ac:dyDescent="0.25">
      <c r="A77" s="16">
        <v>147</v>
      </c>
      <c r="B77" s="4" t="s">
        <v>114</v>
      </c>
      <c r="C77" s="17" t="s">
        <v>153</v>
      </c>
      <c r="D77" s="9">
        <f>SUMIF(DatosAnuales!$A:$A,$A77,DatosAnuales!$D:$D)/2</f>
        <v>1996820200.6678362</v>
      </c>
      <c r="E77" s="9">
        <f>+SUMIF(DatosAnuales!$A:$A,$A77,DatosAnuales!$E:$E)/2</f>
        <v>82207136.160547048</v>
      </c>
      <c r="F77" s="9">
        <f>SUMIF(DatosAnuales!$A:$A,$A77,DatosAnuales!$F:$F)/2</f>
        <v>24247121.876839846</v>
      </c>
      <c r="G77" s="9">
        <f>SUMIF(DatosAnuales!$A:$A,$A77,DatosAnuales!$G:$G)/2</f>
        <v>21644458.133230742</v>
      </c>
      <c r="H77" s="9">
        <f>SUMIF(DatosAnuales!$A:$A,$A77,DatosAnuales!$H:$H)/2</f>
        <v>27866988.449214913</v>
      </c>
      <c r="I77" s="9">
        <f>SUMIF(DatosAnuales!$A:$A,$A77,DatosAnuales!$I:$I)/2</f>
        <v>8968797</v>
      </c>
      <c r="J77" s="9">
        <f>SUMIF(DatosAnuales!$A:$A,$A77,DatosAnuales!$J:$J)/2</f>
        <v>653716</v>
      </c>
      <c r="K77" s="9">
        <f>SUMIF(DatosAnuales!$A:$A,$A77,DatosAnuales!$K:$K)/2</f>
        <v>516769</v>
      </c>
      <c r="L77" s="26">
        <f t="shared" si="1"/>
        <v>41034042.445</v>
      </c>
      <c r="M77" s="9">
        <f>VLOOKUP($A77,[1]Base_CalidadServ!$A$2:$Q$116,17,FALSE)</f>
        <v>79.405000000000001</v>
      </c>
    </row>
    <row r="78" spans="1:13" x14ac:dyDescent="0.25">
      <c r="A78" s="16">
        <v>148</v>
      </c>
      <c r="B78" s="4" t="s">
        <v>115</v>
      </c>
      <c r="C78" s="17" t="s">
        <v>153</v>
      </c>
      <c r="D78" s="9">
        <f>SUMIF(DatosAnuales!$A:$A,$A78,DatosAnuales!$D:$D)/2</f>
        <v>2426014640.4312472</v>
      </c>
      <c r="E78" s="9">
        <f>+SUMIF(DatosAnuales!$A:$A,$A78,DatosAnuales!$E:$E)/2</f>
        <v>141633012.21293306</v>
      </c>
      <c r="F78" s="9">
        <f>SUMIF(DatosAnuales!$A:$A,$A78,DatosAnuales!$F:$F)/2</f>
        <v>57832825.616186112</v>
      </c>
      <c r="G78" s="9">
        <f>SUMIF(DatosAnuales!$A:$A,$A78,DatosAnuales!$G:$G)/2</f>
        <v>72456653.70789513</v>
      </c>
      <c r="H78" s="9">
        <f>SUMIF(DatosAnuales!$A:$A,$A78,DatosAnuales!$H:$H)/2</f>
        <v>23188852.453389853</v>
      </c>
      <c r="I78" s="9">
        <f>SUMIF(DatosAnuales!$A:$A,$A78,DatosAnuales!$I:$I)/2</f>
        <v>18094935.5</v>
      </c>
      <c r="J78" s="9">
        <f>SUMIF(DatosAnuales!$A:$A,$A78,DatosAnuales!$J:$J)/2</f>
        <v>746030.5</v>
      </c>
      <c r="K78" s="9">
        <f>SUMIF(DatosAnuales!$A:$A,$A78,DatosAnuales!$K:$K)/2</f>
        <v>545627</v>
      </c>
      <c r="L78" s="26">
        <f t="shared" si="1"/>
        <v>57972868.75</v>
      </c>
      <c r="M78" s="9">
        <f>VLOOKUP($A78,[1]Base_CalidadServ!$A$2:$Q$116,17,FALSE)</f>
        <v>106.25</v>
      </c>
    </row>
    <row r="79" spans="1:13" x14ac:dyDescent="0.25">
      <c r="A79" s="16">
        <v>149</v>
      </c>
      <c r="B79" s="4" t="s">
        <v>116</v>
      </c>
      <c r="C79" s="17" t="s">
        <v>153</v>
      </c>
      <c r="D79" s="9">
        <f>SUMIF(DatosAnuales!$A:$A,$A79,DatosAnuales!$D:$D)/2</f>
        <v>9068373507.888773</v>
      </c>
      <c r="E79" s="9">
        <f>+SUMIF(DatosAnuales!$A:$A,$A79,DatosAnuales!$E:$E)/2</f>
        <v>357716137.36062598</v>
      </c>
      <c r="F79" s="9">
        <f>SUMIF(DatosAnuales!$A:$A,$A79,DatosAnuales!$F:$F)/2</f>
        <v>456005725.20767057</v>
      </c>
      <c r="G79" s="9">
        <f>SUMIF(DatosAnuales!$A:$A,$A79,DatosAnuales!$G:$G)/2</f>
        <v>169816456.21322513</v>
      </c>
      <c r="H79" s="9">
        <f>SUMIF(DatosAnuales!$A:$A,$A79,DatosAnuales!$H:$H)/2</f>
        <v>173242822.10062295</v>
      </c>
      <c r="I79" s="9">
        <f>SUMIF(DatosAnuales!$A:$A,$A79,DatosAnuales!$I:$I)/2</f>
        <v>41656836.5</v>
      </c>
      <c r="J79" s="9">
        <f>SUMIF(DatosAnuales!$A:$A,$A79,DatosAnuales!$J:$J)/2</f>
        <v>1077678.5</v>
      </c>
      <c r="K79" s="9">
        <f>SUMIF(DatosAnuales!$A:$A,$A79,DatosAnuales!$K:$K)/2</f>
        <v>2221669.5</v>
      </c>
      <c r="L79" s="26">
        <f t="shared" si="1"/>
        <v>97920083.212500006</v>
      </c>
      <c r="M79" s="9">
        <f>VLOOKUP($A79,[1]Base_CalidadServ!$A$2:$Q$116,17,FALSE)</f>
        <v>44.075000000000003</v>
      </c>
    </row>
    <row r="80" spans="1:13" x14ac:dyDescent="0.25">
      <c r="A80" s="16">
        <v>150</v>
      </c>
      <c r="B80" s="4" t="s">
        <v>117</v>
      </c>
      <c r="C80" s="17" t="s">
        <v>153</v>
      </c>
      <c r="D80" s="9">
        <f>SUMIF(DatosAnuales!$A:$A,$A80,DatosAnuales!$D:$D)/2</f>
        <v>4179241077.6391878</v>
      </c>
      <c r="E80" s="9">
        <f>+SUMIF(DatosAnuales!$A:$A,$A80,DatosAnuales!$E:$E)/2</f>
        <v>204487461.46977019</v>
      </c>
      <c r="F80" s="9">
        <f>SUMIF(DatosAnuales!$A:$A,$A80,DatosAnuales!$F:$F)/2</f>
        <v>173448206.86536276</v>
      </c>
      <c r="G80" s="9">
        <f>SUMIF(DatosAnuales!$A:$A,$A80,DatosAnuales!$G:$G)/2</f>
        <v>93511376.549833432</v>
      </c>
      <c r="H80" s="9">
        <f>SUMIF(DatosAnuales!$A:$A,$A80,DatosAnuales!$H:$H)/2</f>
        <v>60675318.401621081</v>
      </c>
      <c r="I80" s="9">
        <f>SUMIF(DatosAnuales!$A:$A,$A80,DatosAnuales!$I:$I)/2</f>
        <v>20479093.5</v>
      </c>
      <c r="J80" s="9">
        <f>SUMIF(DatosAnuales!$A:$A,$A80,DatosAnuales!$J:$J)/2</f>
        <v>1462896.5</v>
      </c>
      <c r="K80" s="9">
        <f>SUMIF(DatosAnuales!$A:$A,$A80,DatosAnuales!$K:$K)/2</f>
        <v>1111677</v>
      </c>
      <c r="L80" s="26">
        <f t="shared" si="1"/>
        <v>178979997</v>
      </c>
      <c r="M80" s="9">
        <f>VLOOKUP($A80,[1]Base_CalidadServ!$A$2:$Q$116,17,FALSE)</f>
        <v>161</v>
      </c>
    </row>
    <row r="81" spans="1:13" x14ac:dyDescent="0.25">
      <c r="A81" s="16">
        <v>151</v>
      </c>
      <c r="B81" s="4" t="s">
        <v>118</v>
      </c>
      <c r="C81" s="17" t="s">
        <v>153</v>
      </c>
      <c r="D81" s="9">
        <f>SUMIF(DatosAnuales!$A:$A,$A81,DatosAnuales!$D:$D)/2</f>
        <v>1647786462.9768939</v>
      </c>
      <c r="E81" s="9">
        <f>+SUMIF(DatosAnuales!$A:$A,$A81,DatosAnuales!$E:$E)/2</f>
        <v>67071945.604331851</v>
      </c>
      <c r="F81" s="9">
        <f>SUMIF(DatosAnuales!$A:$A,$A81,DatosAnuales!$F:$F)/2</f>
        <v>87858257.503731519</v>
      </c>
      <c r="G81" s="9">
        <f>SUMIF(DatosAnuales!$A:$A,$A81,DatosAnuales!$G:$G)/2</f>
        <v>58920743.108899683</v>
      </c>
      <c r="H81" s="9">
        <f>SUMIF(DatosAnuales!$A:$A,$A81,DatosAnuales!$H:$H)/2</f>
        <v>45162308.520898819</v>
      </c>
      <c r="I81" s="9">
        <f>SUMIF(DatosAnuales!$A:$A,$A81,DatosAnuales!$I:$I)/2</f>
        <v>7166726.5</v>
      </c>
      <c r="J81" s="9">
        <f>SUMIF(DatosAnuales!$A:$A,$A81,DatosAnuales!$J:$J)/2</f>
        <v>389427.5</v>
      </c>
      <c r="K81" s="9">
        <f>SUMIF(DatosAnuales!$A:$A,$A81,DatosAnuales!$K:$K)/2</f>
        <v>374881</v>
      </c>
      <c r="L81" s="26">
        <f t="shared" si="1"/>
        <v>34020450.75</v>
      </c>
      <c r="M81" s="9">
        <f>VLOOKUP($A81,[1]Base_CalidadServ!$A$2:$Q$116,17,FALSE)</f>
        <v>90.75</v>
      </c>
    </row>
    <row r="82" spans="1:13" x14ac:dyDescent="0.25">
      <c r="A82" s="16">
        <v>152</v>
      </c>
      <c r="B82" s="4" t="s">
        <v>119</v>
      </c>
      <c r="C82" s="17" t="s">
        <v>153</v>
      </c>
      <c r="D82" s="9">
        <f>SUMIF(DatosAnuales!$A:$A,$A82,DatosAnuales!$D:$D)/2</f>
        <v>280615248.36430234</v>
      </c>
      <c r="E82" s="9">
        <f>+SUMIF(DatosAnuales!$A:$A,$A82,DatosAnuales!$E:$E)/2</f>
        <v>10697777.300980948</v>
      </c>
      <c r="F82" s="9">
        <f>SUMIF(DatosAnuales!$A:$A,$A82,DatosAnuales!$F:$F)/2</f>
        <v>15322116.851518121</v>
      </c>
      <c r="G82" s="9">
        <f>SUMIF(DatosAnuales!$A:$A,$A82,DatosAnuales!$G:$G)/2</f>
        <v>17749469.350472271</v>
      </c>
      <c r="H82" s="9">
        <f>SUMIF(DatosAnuales!$A:$A,$A82,DatosAnuales!$H:$H)/2</f>
        <v>19130105.01306311</v>
      </c>
      <c r="I82" s="9">
        <f>SUMIF(DatosAnuales!$A:$A,$A82,DatosAnuales!$I:$I)/2</f>
        <v>1616606</v>
      </c>
      <c r="J82" s="9">
        <f>SUMIF(DatosAnuales!$A:$A,$A82,DatosAnuales!$J:$J)/2</f>
        <v>58843.5</v>
      </c>
      <c r="K82" s="9">
        <f>SUMIF(DatosAnuales!$A:$A,$A82,DatosAnuales!$K:$K)/2</f>
        <v>72993.5</v>
      </c>
      <c r="L82" s="26">
        <f t="shared" si="1"/>
        <v>8017606.04</v>
      </c>
      <c r="M82" s="9">
        <f>VLOOKUP($A82,[1]Base_CalidadServ!$A$2:$Q$116,17,FALSE)</f>
        <v>109.84</v>
      </c>
    </row>
    <row r="83" spans="1:13" x14ac:dyDescent="0.25">
      <c r="A83" s="16">
        <v>155</v>
      </c>
      <c r="B83" s="4" t="s">
        <v>120</v>
      </c>
      <c r="C83" s="17" t="s">
        <v>153</v>
      </c>
      <c r="D83" s="9">
        <f>SUMIF(DatosAnuales!$A:$A,$A83,DatosAnuales!$D:$D)/2</f>
        <v>5552320261.3604813</v>
      </c>
      <c r="E83" s="9">
        <f>+SUMIF(DatosAnuales!$A:$A,$A83,DatosAnuales!$E:$E)/2</f>
        <v>352670173.51025331</v>
      </c>
      <c r="F83" s="9">
        <f>SUMIF(DatosAnuales!$A:$A,$A83,DatosAnuales!$F:$F)/2</f>
        <v>258489294.25746918</v>
      </c>
      <c r="G83" s="9">
        <f>SUMIF(DatosAnuales!$A:$A,$A83,DatosAnuales!$G:$G)/2</f>
        <v>132639800.18201879</v>
      </c>
      <c r="H83" s="9">
        <f>SUMIF(DatosAnuales!$A:$A,$A83,DatosAnuales!$H:$H)/2</f>
        <v>324009850.36584491</v>
      </c>
      <c r="I83" s="9">
        <f>SUMIF(DatosAnuales!$A:$A,$A83,DatosAnuales!$I:$I)/2</f>
        <v>15960026</v>
      </c>
      <c r="J83" s="9">
        <f>SUMIF(DatosAnuales!$A:$A,$A83,DatosAnuales!$J:$J)/2</f>
        <v>1429932.5</v>
      </c>
      <c r="K83" s="9">
        <f>SUMIF(DatosAnuales!$A:$A,$A83,DatosAnuales!$K:$K)/2</f>
        <v>1420896.5</v>
      </c>
      <c r="L83" s="26">
        <f t="shared" si="1"/>
        <v>92471944.219999999</v>
      </c>
      <c r="M83" s="9">
        <f>VLOOKUP($A83,[1]Base_CalidadServ!$A$2:$Q$116,17,FALSE)</f>
        <v>65.08</v>
      </c>
    </row>
    <row r="84" spans="1:13" x14ac:dyDescent="0.25">
      <c r="A84" s="16">
        <v>157</v>
      </c>
      <c r="B84" s="4" t="s">
        <v>121</v>
      </c>
      <c r="C84" s="17" t="s">
        <v>153</v>
      </c>
      <c r="D84" s="9">
        <f>SUMIF(DatosAnuales!$A:$A,$A84,DatosAnuales!$D:$D)/2</f>
        <v>1947179492.0306566</v>
      </c>
      <c r="E84" s="9">
        <f>+SUMIF(DatosAnuales!$A:$A,$A84,DatosAnuales!$E:$E)/2</f>
        <v>75731308.07152763</v>
      </c>
      <c r="F84" s="9">
        <f>SUMIF(DatosAnuales!$A:$A,$A84,DatosAnuales!$F:$F)/2</f>
        <v>25013977.716390654</v>
      </c>
      <c r="G84" s="9">
        <f>SUMIF(DatosAnuales!$A:$A,$A84,DatosAnuales!$G:$G)/2</f>
        <v>24077999.359360725</v>
      </c>
      <c r="H84" s="9">
        <f>SUMIF(DatosAnuales!$A:$A,$A84,DatosAnuales!$H:$H)/2</f>
        <v>23382392.549190976</v>
      </c>
      <c r="I84" s="9">
        <f>SUMIF(DatosAnuales!$A:$A,$A84,DatosAnuales!$I:$I)/2</f>
        <v>8292337</v>
      </c>
      <c r="J84" s="9">
        <f>SUMIF(DatosAnuales!$A:$A,$A84,DatosAnuales!$J:$J)/2</f>
        <v>428959.5</v>
      </c>
      <c r="K84" s="9">
        <f>SUMIF(DatosAnuales!$A:$A,$A84,DatosAnuales!$K:$K)/2</f>
        <v>336229</v>
      </c>
      <c r="L84" s="26">
        <f t="shared" si="1"/>
        <v>39338793</v>
      </c>
      <c r="M84" s="9">
        <f>VLOOKUP($A84,[1]Base_CalidadServ!$A$2:$Q$116,17,FALSE)</f>
        <v>117</v>
      </c>
    </row>
    <row r="85" spans="1:13" x14ac:dyDescent="0.25">
      <c r="A85" s="16">
        <v>159</v>
      </c>
      <c r="B85" s="4" t="s">
        <v>122</v>
      </c>
      <c r="C85" s="17" t="s">
        <v>153</v>
      </c>
      <c r="D85" s="9">
        <f>SUMIF(DatosAnuales!$A:$A,$A85,DatosAnuales!$D:$D)/2</f>
        <v>4156147475.8275795</v>
      </c>
      <c r="E85" s="9">
        <f>+SUMIF(DatosAnuales!$A:$A,$A85,DatosAnuales!$E:$E)/2</f>
        <v>157128975.38497812</v>
      </c>
      <c r="F85" s="9">
        <f>SUMIF(DatosAnuales!$A:$A,$A85,DatosAnuales!$F:$F)/2</f>
        <v>67923440.447313502</v>
      </c>
      <c r="G85" s="9">
        <f>SUMIF(DatosAnuales!$A:$A,$A85,DatosAnuales!$G:$G)/2</f>
        <v>64067427.411757216</v>
      </c>
      <c r="H85" s="9">
        <f>SUMIF(DatosAnuales!$A:$A,$A85,DatosAnuales!$H:$H)/2</f>
        <v>72638627.734413981</v>
      </c>
      <c r="I85" s="9">
        <f>SUMIF(DatosAnuales!$A:$A,$A85,DatosAnuales!$I:$I)/2</f>
        <v>22348398</v>
      </c>
      <c r="J85" s="9">
        <f>SUMIF(DatosAnuales!$A:$A,$A85,DatosAnuales!$J:$J)/2</f>
        <v>1021831</v>
      </c>
      <c r="K85" s="9">
        <f>SUMIF(DatosAnuales!$A:$A,$A85,DatosAnuales!$K:$K)/2</f>
        <v>699933.5</v>
      </c>
      <c r="L85" s="26">
        <f t="shared" si="1"/>
        <v>65478778.924999997</v>
      </c>
      <c r="M85" s="9">
        <f>VLOOKUP($A85,[1]Base_CalidadServ!$A$2:$Q$116,17,FALSE)</f>
        <v>93.55</v>
      </c>
    </row>
    <row r="86" spans="1:13" x14ac:dyDescent="0.25">
      <c r="A86" s="16">
        <v>161</v>
      </c>
      <c r="B86" s="4" t="s">
        <v>123</v>
      </c>
      <c r="C86" s="17" t="s">
        <v>153</v>
      </c>
      <c r="D86" s="9">
        <f>SUMIF(DatosAnuales!$A:$A,$A86,DatosAnuales!$D:$D)/2</f>
        <v>20936079556.66256</v>
      </c>
      <c r="E86" s="9">
        <f>+SUMIF(DatosAnuales!$A:$A,$A86,DatosAnuales!$E:$E)/2</f>
        <v>1250669595.9940722</v>
      </c>
      <c r="F86" s="9">
        <f>SUMIF(DatosAnuales!$A:$A,$A86,DatosAnuales!$F:$F)/2</f>
        <v>778132632.20594335</v>
      </c>
      <c r="G86" s="9">
        <f>SUMIF(DatosAnuales!$A:$A,$A86,DatosAnuales!$G:$G)/2</f>
        <v>499741306.14255178</v>
      </c>
      <c r="H86" s="9">
        <f>SUMIF(DatosAnuales!$A:$A,$A86,DatosAnuales!$H:$H)/2</f>
        <v>759847938.35828578</v>
      </c>
      <c r="I86" s="9">
        <f>SUMIF(DatosAnuales!$A:$A,$A86,DatosAnuales!$I:$I)/2</f>
        <v>85323327</v>
      </c>
      <c r="J86" s="9">
        <f>SUMIF(DatosAnuales!$A:$A,$A86,DatosAnuales!$J:$J)/2</f>
        <v>5015148</v>
      </c>
      <c r="K86" s="9">
        <f>SUMIF(DatosAnuales!$A:$A,$A86,DatosAnuales!$K:$K)/2</f>
        <v>5034557.5</v>
      </c>
      <c r="L86" s="26">
        <f t="shared" si="1"/>
        <v>528953266.45874995</v>
      </c>
      <c r="M86" s="9">
        <f>VLOOKUP($A86,[1]Base_CalidadServ!$A$2:$Q$116,17,FALSE)</f>
        <v>105.0645</v>
      </c>
    </row>
    <row r="87" spans="1:13" x14ac:dyDescent="0.25">
      <c r="A87" s="16">
        <v>163</v>
      </c>
      <c r="B87" s="4" t="s">
        <v>124</v>
      </c>
      <c r="C87" s="17" t="s">
        <v>153</v>
      </c>
      <c r="D87" s="9">
        <f>SUMIF(DatosAnuales!$A:$A,$A87,DatosAnuales!$D:$D)/2</f>
        <v>935582126.26697731</v>
      </c>
      <c r="E87" s="9">
        <f>+SUMIF(DatosAnuales!$A:$A,$A87,DatosAnuales!$E:$E)/2</f>
        <v>25442678.99387306</v>
      </c>
      <c r="F87" s="9">
        <f>SUMIF(DatosAnuales!$A:$A,$A87,DatosAnuales!$F:$F)/2</f>
        <v>17258470.241515547</v>
      </c>
      <c r="G87" s="9">
        <f>SUMIF(DatosAnuales!$A:$A,$A87,DatosAnuales!$G:$G)/2</f>
        <v>16917611.31995701</v>
      </c>
      <c r="H87" s="9">
        <f>SUMIF(DatosAnuales!$A:$A,$A87,DatosAnuales!$H:$H)/2</f>
        <v>10703695.110935621</v>
      </c>
      <c r="I87" s="9">
        <f>SUMIF(DatosAnuales!$A:$A,$A87,DatosAnuales!$I:$I)/2</f>
        <v>5466181.5</v>
      </c>
      <c r="J87" s="9">
        <f>SUMIF(DatosAnuales!$A:$A,$A87,DatosAnuales!$J:$J)/2</f>
        <v>273739.5</v>
      </c>
      <c r="K87" s="9">
        <f>SUMIF(DatosAnuales!$A:$A,$A87,DatosAnuales!$K:$K)/2</f>
        <v>148100</v>
      </c>
      <c r="L87" s="26">
        <f t="shared" si="1"/>
        <v>9789410</v>
      </c>
      <c r="M87" s="9">
        <f>VLOOKUP($A87,[1]Base_CalidadServ!$A$2:$Q$116,17,FALSE)</f>
        <v>66.099999999999994</v>
      </c>
    </row>
    <row r="88" spans="1:13" x14ac:dyDescent="0.25">
      <c r="A88" s="16">
        <v>164</v>
      </c>
      <c r="B88" s="4" t="s">
        <v>125</v>
      </c>
      <c r="C88" s="17" t="s">
        <v>153</v>
      </c>
      <c r="D88" s="9">
        <f>SUMIF(DatosAnuales!$A:$A,$A88,DatosAnuales!$D:$D)/2</f>
        <v>2496357196.804378</v>
      </c>
      <c r="E88" s="9">
        <f>+SUMIF(DatosAnuales!$A:$A,$A88,DatosAnuales!$E:$E)/2</f>
        <v>123956739.96395734</v>
      </c>
      <c r="F88" s="9">
        <f>SUMIF(DatosAnuales!$A:$A,$A88,DatosAnuales!$F:$F)/2</f>
        <v>44248451.742467746</v>
      </c>
      <c r="G88" s="9">
        <f>SUMIF(DatosAnuales!$A:$A,$A88,DatosAnuales!$G:$G)/2</f>
        <v>79461412.911387861</v>
      </c>
      <c r="H88" s="9">
        <f>SUMIF(DatosAnuales!$A:$A,$A88,DatosAnuales!$H:$H)/2</f>
        <v>23620118.41268976</v>
      </c>
      <c r="I88" s="9">
        <f>SUMIF(DatosAnuales!$A:$A,$A88,DatosAnuales!$I:$I)/2</f>
        <v>17614807</v>
      </c>
      <c r="J88" s="9">
        <f>SUMIF(DatosAnuales!$A:$A,$A88,DatosAnuales!$J:$J)/2</f>
        <v>550767.5</v>
      </c>
      <c r="K88" s="9">
        <f>SUMIF(DatosAnuales!$A:$A,$A88,DatosAnuales!$K:$K)/2</f>
        <v>530946.5</v>
      </c>
      <c r="L88" s="26">
        <f t="shared" si="1"/>
        <v>63925958.600000001</v>
      </c>
      <c r="M88" s="9">
        <f>VLOOKUP($A88,[1]Base_CalidadServ!$A$2:$Q$116,17,FALSE)</f>
        <v>120.4</v>
      </c>
    </row>
    <row r="89" spans="1:13" x14ac:dyDescent="0.25">
      <c r="A89" s="16">
        <v>166</v>
      </c>
      <c r="B89" s="4" t="s">
        <v>126</v>
      </c>
      <c r="C89" s="17" t="s">
        <v>153</v>
      </c>
      <c r="D89" s="9">
        <f>SUMIF(DatosAnuales!$A:$A,$A89,DatosAnuales!$D:$D)/2</f>
        <v>2488427285.5525761</v>
      </c>
      <c r="E89" s="9">
        <f>+SUMIF(DatosAnuales!$A:$A,$A89,DatosAnuales!$E:$E)/2</f>
        <v>95891864.311007649</v>
      </c>
      <c r="F89" s="9">
        <f>SUMIF(DatosAnuales!$A:$A,$A89,DatosAnuales!$F:$F)/2</f>
        <v>40882134.054470271</v>
      </c>
      <c r="G89" s="9">
        <f>SUMIF(DatosAnuales!$A:$A,$A89,DatosAnuales!$G:$G)/2</f>
        <v>46833400.368932292</v>
      </c>
      <c r="H89" s="9">
        <f>SUMIF(DatosAnuales!$A:$A,$A89,DatosAnuales!$H:$H)/2</f>
        <v>27080577.04340772</v>
      </c>
      <c r="I89" s="9">
        <f>SUMIF(DatosAnuales!$A:$A,$A89,DatosAnuales!$I:$I)/2</f>
        <v>19193083</v>
      </c>
      <c r="J89" s="9">
        <f>SUMIF(DatosAnuales!$A:$A,$A89,DatosAnuales!$J:$J)/2</f>
        <v>769816.5</v>
      </c>
      <c r="K89" s="9">
        <f>SUMIF(DatosAnuales!$A:$A,$A89,DatosAnuales!$K:$K)/2</f>
        <v>388464</v>
      </c>
      <c r="L89" s="26">
        <f t="shared" si="1"/>
        <v>48791078.399999999</v>
      </c>
      <c r="M89" s="9">
        <f>VLOOKUP($A89,[1]Base_CalidadServ!$A$2:$Q$116,17,FALSE)</f>
        <v>125.6</v>
      </c>
    </row>
    <row r="90" spans="1:13" x14ac:dyDescent="0.25">
      <c r="A90" s="16">
        <v>167</v>
      </c>
      <c r="B90" s="4" t="s">
        <v>127</v>
      </c>
      <c r="C90" s="17" t="s">
        <v>153</v>
      </c>
      <c r="D90" s="9">
        <f>SUMIF(DatosAnuales!$A:$A,$A90,DatosAnuales!$D:$D)/2</f>
        <v>48006503.872174487</v>
      </c>
      <c r="E90" s="9">
        <f>+SUMIF(DatosAnuales!$A:$A,$A90,DatosAnuales!$E:$E)/2</f>
        <v>4793739.9383352892</v>
      </c>
      <c r="F90" s="9">
        <f>SUMIF(DatosAnuales!$A:$A,$A90,DatosAnuales!$F:$F)/2</f>
        <v>2001916.6899211449</v>
      </c>
      <c r="G90" s="9">
        <f>SUMIF(DatosAnuales!$A:$A,$A90,DatosAnuales!$G:$G)/2</f>
        <v>1677584.6264137062</v>
      </c>
      <c r="H90" s="9">
        <f>SUMIF(DatosAnuales!$A:$A,$A90,DatosAnuales!$H:$H)/2</f>
        <v>3056562.2512166593</v>
      </c>
      <c r="I90" s="9">
        <f>SUMIF(DatosAnuales!$A:$A,$A90,DatosAnuales!$I:$I)/2</f>
        <v>804611</v>
      </c>
      <c r="J90" s="9">
        <f>SUMIF(DatosAnuales!$A:$A,$A90,DatosAnuales!$J:$J)/2</f>
        <v>13239</v>
      </c>
      <c r="K90" s="9">
        <f>SUMIF(DatosAnuales!$A:$A,$A90,DatosAnuales!$K:$K)/2</f>
        <v>14708.5</v>
      </c>
      <c r="L90" s="26">
        <f t="shared" si="1"/>
        <v>388230.85750000004</v>
      </c>
      <c r="M90" s="9">
        <f>VLOOKUP($A90,[1]Base_CalidadServ!$A$2:$Q$116,17,FALSE)</f>
        <v>26.395000000000003</v>
      </c>
    </row>
    <row r="91" spans="1:13" x14ac:dyDescent="0.25">
      <c r="A91" s="16">
        <v>170</v>
      </c>
      <c r="B91" s="4" t="s">
        <v>128</v>
      </c>
      <c r="C91" s="17" t="s">
        <v>153</v>
      </c>
      <c r="D91" s="9">
        <f>SUMIF(DatosAnuales!$A:$A,$A91,DatosAnuales!$D:$D)/2</f>
        <v>2353354297.0035038</v>
      </c>
      <c r="E91" s="9">
        <f>+SUMIF(DatosAnuales!$A:$A,$A91,DatosAnuales!$E:$E)/2</f>
        <v>115079148.62729426</v>
      </c>
      <c r="F91" s="9">
        <f>SUMIF(DatosAnuales!$A:$A,$A91,DatosAnuales!$F:$F)/2</f>
        <v>79081578.020350426</v>
      </c>
      <c r="G91" s="9">
        <f>SUMIF(DatosAnuales!$A:$A,$A91,DatosAnuales!$G:$G)/2</f>
        <v>47567352.890763201</v>
      </c>
      <c r="H91" s="9">
        <f>SUMIF(DatosAnuales!$A:$A,$A91,DatosAnuales!$H:$H)/2</f>
        <v>53225923.922694273</v>
      </c>
      <c r="I91" s="9">
        <f>SUMIF(DatosAnuales!$A:$A,$A91,DatosAnuales!$I:$I)/2</f>
        <v>19120499.5</v>
      </c>
      <c r="J91" s="9">
        <f>SUMIF(DatosAnuales!$A:$A,$A91,DatosAnuales!$J:$J)/2</f>
        <v>1011866.5</v>
      </c>
      <c r="K91" s="9">
        <f>SUMIF(DatosAnuales!$A:$A,$A91,DatosAnuales!$K:$K)/2</f>
        <v>724607.5</v>
      </c>
      <c r="L91" s="26">
        <f t="shared" si="1"/>
        <v>71156456.499999985</v>
      </c>
      <c r="M91" s="9">
        <f>VLOOKUP($A91,[1]Base_CalidadServ!$A$2:$Q$116,17,FALSE)</f>
        <v>98.199999999999989</v>
      </c>
    </row>
    <row r="92" spans="1:13" x14ac:dyDescent="0.25">
      <c r="A92" s="16">
        <v>175</v>
      </c>
      <c r="B92" s="4" t="s">
        <v>129</v>
      </c>
      <c r="C92" s="17" t="s">
        <v>153</v>
      </c>
      <c r="D92" s="9">
        <f>SUMIF(DatosAnuales!$A:$A,$A92,DatosAnuales!$D:$D)/2</f>
        <v>1275566015.3836389</v>
      </c>
      <c r="E92" s="9">
        <f>+SUMIF(DatosAnuales!$A:$A,$A92,DatosAnuales!$E:$E)/2</f>
        <v>72347933.022350669</v>
      </c>
      <c r="F92" s="9">
        <f>SUMIF(DatosAnuales!$A:$A,$A92,DatosAnuales!$F:$F)/2</f>
        <v>21116807.710055567</v>
      </c>
      <c r="G92" s="9">
        <f>SUMIF(DatosAnuales!$A:$A,$A92,DatosAnuales!$G:$G)/2</f>
        <v>17458212.215159431</v>
      </c>
      <c r="H92" s="9">
        <f>SUMIF(DatosAnuales!$A:$A,$A92,DatosAnuales!$H:$H)/2</f>
        <v>5815114.2497898154</v>
      </c>
      <c r="I92" s="9">
        <f>SUMIF(DatosAnuales!$A:$A,$A92,DatosAnuales!$I:$I)/2</f>
        <v>10548648</v>
      </c>
      <c r="J92" s="9">
        <f>SUMIF(DatosAnuales!$A:$A,$A92,DatosAnuales!$J:$J)/2</f>
        <v>153250</v>
      </c>
      <c r="K92" s="9">
        <f>SUMIF(DatosAnuales!$A:$A,$A92,DatosAnuales!$K:$K)/2</f>
        <v>308606.5</v>
      </c>
      <c r="L92" s="26">
        <f t="shared" si="1"/>
        <v>21523914.645749997</v>
      </c>
      <c r="M92" s="9">
        <f>VLOOKUP($A92,[1]Base_CalidadServ!$A$2:$Q$116,17,FALSE)</f>
        <v>69.745499999999993</v>
      </c>
    </row>
    <row r="93" spans="1:13" x14ac:dyDescent="0.25">
      <c r="A93" s="16">
        <v>176</v>
      </c>
      <c r="B93" s="4" t="s">
        <v>130</v>
      </c>
      <c r="C93" s="17" t="s">
        <v>153</v>
      </c>
      <c r="D93" s="9">
        <f>SUMIF(DatosAnuales!$A:$A,$A93,DatosAnuales!$D:$D)/2</f>
        <v>2049281314.6814089</v>
      </c>
      <c r="E93" s="9">
        <f>+SUMIF(DatosAnuales!$A:$A,$A93,DatosAnuales!$E:$E)/2</f>
        <v>78481599.727344096</v>
      </c>
      <c r="F93" s="9">
        <f>SUMIF(DatosAnuales!$A:$A,$A93,DatosAnuales!$F:$F)/2</f>
        <v>41542577.094075188</v>
      </c>
      <c r="G93" s="9">
        <f>SUMIF(DatosAnuales!$A:$A,$A93,DatosAnuales!$G:$G)/2</f>
        <v>20286844.284199264</v>
      </c>
      <c r="H93" s="9">
        <f>SUMIF(DatosAnuales!$A:$A,$A93,DatosAnuales!$H:$H)/2</f>
        <v>25682987.948719598</v>
      </c>
      <c r="I93" s="9">
        <f>SUMIF(DatosAnuales!$A:$A,$A93,DatosAnuales!$I:$I)/2</f>
        <v>8974722.5</v>
      </c>
      <c r="J93" s="9">
        <f>SUMIF(DatosAnuales!$A:$A,$A93,DatosAnuales!$J:$J)/2</f>
        <v>821322</v>
      </c>
      <c r="K93" s="9">
        <f>SUMIF(DatosAnuales!$A:$A,$A93,DatosAnuales!$K:$K)/2</f>
        <v>418528.5</v>
      </c>
      <c r="L93" s="26">
        <f t="shared" si="1"/>
        <v>5054359.4302499993</v>
      </c>
      <c r="M93" s="9">
        <f>VLOOKUP($A93,[1]Base_CalidadServ!$A$2:$Q$116,17,FALSE)</f>
        <v>12.076499999999999</v>
      </c>
    </row>
    <row r="94" spans="1:13" x14ac:dyDescent="0.25">
      <c r="A94" s="16">
        <v>177</v>
      </c>
      <c r="B94" s="4" t="s">
        <v>131</v>
      </c>
      <c r="C94" s="17" t="s">
        <v>153</v>
      </c>
      <c r="D94" s="9">
        <f>SUMIF(DatosAnuales!$A:$A,$A94,DatosAnuales!$D:$D)/2</f>
        <v>6984316214.8241014</v>
      </c>
      <c r="E94" s="9">
        <f>+SUMIF(DatosAnuales!$A:$A,$A94,DatosAnuales!$E:$E)/2</f>
        <v>163571951.13117364</v>
      </c>
      <c r="F94" s="9">
        <f>SUMIF(DatosAnuales!$A:$A,$A94,DatosAnuales!$F:$F)/2</f>
        <v>147914302.34017289</v>
      </c>
      <c r="G94" s="9">
        <f>SUMIF(DatosAnuales!$A:$A,$A94,DatosAnuales!$G:$G)/2</f>
        <v>138636226.27854821</v>
      </c>
      <c r="H94" s="9">
        <f>SUMIF(DatosAnuales!$A:$A,$A94,DatosAnuales!$H:$H)/2</f>
        <v>107693215.47886232</v>
      </c>
      <c r="I94" s="9">
        <f>SUMIF(DatosAnuales!$A:$A,$A94,DatosAnuales!$I:$I)/2</f>
        <v>34373993</v>
      </c>
      <c r="J94" s="9">
        <f>SUMIF(DatosAnuales!$A:$A,$A94,DatosAnuales!$J:$J)/2</f>
        <v>1527428.5</v>
      </c>
      <c r="K94" s="9">
        <f>SUMIF(DatosAnuales!$A:$A,$A94,DatosAnuales!$K:$K)/2</f>
        <v>1206248.5</v>
      </c>
      <c r="L94" s="26">
        <f t="shared" si="1"/>
        <v>112784234.75</v>
      </c>
      <c r="M94" s="9">
        <f>VLOOKUP($A94,[1]Base_CalidadServ!$A$2:$Q$116,17,FALSE)</f>
        <v>93.5</v>
      </c>
    </row>
    <row r="95" spans="1:13" x14ac:dyDescent="0.25">
      <c r="A95" s="16">
        <v>178</v>
      </c>
      <c r="B95" s="4" t="s">
        <v>132</v>
      </c>
      <c r="C95" s="17" t="s">
        <v>153</v>
      </c>
      <c r="D95" s="9">
        <f>SUMIF(DatosAnuales!$A:$A,$A95,DatosAnuales!$D:$D)/2</f>
        <v>526544612.54701829</v>
      </c>
      <c r="E95" s="9">
        <f>+SUMIF(DatosAnuales!$A:$A,$A95,DatosAnuales!$E:$E)/2</f>
        <v>21317372.337628588</v>
      </c>
      <c r="F95" s="9">
        <f>SUMIF(DatosAnuales!$A:$A,$A95,DatosAnuales!$F:$F)/2</f>
        <v>8996998.4287050851</v>
      </c>
      <c r="G95" s="9">
        <f>SUMIF(DatosAnuales!$A:$A,$A95,DatosAnuales!$G:$G)/2</f>
        <v>12409858.26966868</v>
      </c>
      <c r="H95" s="9">
        <f>SUMIF(DatosAnuales!$A:$A,$A95,DatosAnuales!$H:$H)/2</f>
        <v>5233948.0437809434</v>
      </c>
      <c r="I95" s="9">
        <f>SUMIF(DatosAnuales!$A:$A,$A95,DatosAnuales!$I:$I)/2</f>
        <v>4066244.5</v>
      </c>
      <c r="J95" s="9">
        <f>SUMIF(DatosAnuales!$A:$A,$A95,DatosAnuales!$J:$J)/2</f>
        <v>214137.5</v>
      </c>
      <c r="K95" s="9">
        <f>SUMIF(DatosAnuales!$A:$A,$A95,DatosAnuales!$K:$K)/2</f>
        <v>139310.5</v>
      </c>
      <c r="L95" s="26">
        <f t="shared" si="1"/>
        <v>13931050</v>
      </c>
      <c r="M95" s="9">
        <f>VLOOKUP($A95,[1]Base_CalidadServ!$A$2:$Q$116,17,FALSE)</f>
        <v>100</v>
      </c>
    </row>
    <row r="96" spans="1:13" x14ac:dyDescent="0.25">
      <c r="A96" s="16">
        <v>179</v>
      </c>
      <c r="B96" s="4" t="s">
        <v>133</v>
      </c>
      <c r="C96" s="17" t="s">
        <v>153</v>
      </c>
      <c r="D96" s="9">
        <f>SUMIF(DatosAnuales!$A:$A,$A96,DatosAnuales!$D:$D)/2</f>
        <v>1427417086.0920644</v>
      </c>
      <c r="E96" s="9">
        <f>+SUMIF(DatosAnuales!$A:$A,$A96,DatosAnuales!$E:$E)/2</f>
        <v>93740208.773282796</v>
      </c>
      <c r="F96" s="9">
        <f>SUMIF(DatosAnuales!$A:$A,$A96,DatosAnuales!$F:$F)/2</f>
        <v>90226667.720377922</v>
      </c>
      <c r="G96" s="9">
        <f>SUMIF(DatosAnuales!$A:$A,$A96,DatosAnuales!$G:$G)/2</f>
        <v>103077371.08111231</v>
      </c>
      <c r="H96" s="9">
        <f>SUMIF(DatosAnuales!$A:$A,$A96,DatosAnuales!$H:$H)/2</f>
        <v>28943886.854081005</v>
      </c>
      <c r="I96" s="9">
        <f>SUMIF(DatosAnuales!$A:$A,$A96,DatosAnuales!$I:$I)/2</f>
        <v>5392294.5</v>
      </c>
      <c r="J96" s="9">
        <f>SUMIF(DatosAnuales!$A:$A,$A96,DatosAnuales!$J:$J)/2</f>
        <v>217142.5</v>
      </c>
      <c r="K96" s="9">
        <f>SUMIF(DatosAnuales!$A:$A,$A96,DatosAnuales!$K:$K)/2</f>
        <v>332301</v>
      </c>
      <c r="L96" s="26">
        <f t="shared" si="1"/>
        <v>15618147</v>
      </c>
      <c r="M96" s="9">
        <f>VLOOKUP($A96,[1]Base_CalidadServ!$A$2:$Q$116,17,FALSE)</f>
        <v>47</v>
      </c>
    </row>
    <row r="97" spans="1:13" x14ac:dyDescent="0.25">
      <c r="A97" s="16">
        <v>181</v>
      </c>
      <c r="B97" s="4" t="s">
        <v>134</v>
      </c>
      <c r="C97" s="17" t="s">
        <v>153</v>
      </c>
      <c r="D97" s="9">
        <f>SUMIF(DatosAnuales!$A:$A,$A97,DatosAnuales!$D:$D)/2</f>
        <v>224321269.60790217</v>
      </c>
      <c r="E97" s="9">
        <f>+SUMIF(DatosAnuales!$A:$A,$A97,DatosAnuales!$E:$E)/2</f>
        <v>7438560.0897382069</v>
      </c>
      <c r="F97" s="9">
        <f>SUMIF(DatosAnuales!$A:$A,$A97,DatosAnuales!$F:$F)/2</f>
        <v>6924362.6672586491</v>
      </c>
      <c r="G97" s="9">
        <f>SUMIF(DatosAnuales!$A:$A,$A97,DatosAnuales!$G:$G)/2</f>
        <v>12917419.568079729</v>
      </c>
      <c r="H97" s="9">
        <f>SUMIF(DatosAnuales!$A:$A,$A97,DatosAnuales!$H:$H)/2</f>
        <v>8084401.3282268075</v>
      </c>
      <c r="I97" s="9">
        <f>SUMIF(DatosAnuales!$A:$A,$A97,DatosAnuales!$I:$I)/2</f>
        <v>757801</v>
      </c>
      <c r="J97" s="9">
        <f>SUMIF(DatosAnuales!$A:$A,$A97,DatosAnuales!$J:$J)/2</f>
        <v>33800</v>
      </c>
      <c r="K97" s="9">
        <f>SUMIF(DatosAnuales!$A:$A,$A97,DatosAnuales!$K:$K)/2</f>
        <v>52332.5</v>
      </c>
      <c r="L97" s="26">
        <f t="shared" si="1"/>
        <v>7504480.5</v>
      </c>
      <c r="M97" s="9">
        <f>VLOOKUP($A97,[1]Base_CalidadServ!$A$2:$Q$116,17,FALSE)</f>
        <v>143.4</v>
      </c>
    </row>
    <row r="98" spans="1:13" x14ac:dyDescent="0.25">
      <c r="A98" s="16">
        <v>182</v>
      </c>
      <c r="B98" s="4" t="s">
        <v>135</v>
      </c>
      <c r="C98" s="17" t="s">
        <v>153</v>
      </c>
      <c r="D98" s="9">
        <f>SUMIF(DatosAnuales!$A:$A,$A98,DatosAnuales!$D:$D)/2</f>
        <v>1617865354.0105085</v>
      </c>
      <c r="E98" s="9">
        <f>+SUMIF(DatosAnuales!$A:$A,$A98,DatosAnuales!$E:$E)/2</f>
        <v>75515032.057670027</v>
      </c>
      <c r="F98" s="9">
        <f>SUMIF(DatosAnuales!$A:$A,$A98,DatosAnuales!$F:$F)/2</f>
        <v>50776586.134874329</v>
      </c>
      <c r="G98" s="9">
        <f>SUMIF(DatosAnuales!$A:$A,$A98,DatosAnuales!$G:$G)/2</f>
        <v>31396654.26466465</v>
      </c>
      <c r="H98" s="9">
        <f>SUMIF(DatosAnuales!$A:$A,$A98,DatosAnuales!$H:$H)/2</f>
        <v>39150999.38756685</v>
      </c>
      <c r="I98" s="9">
        <f>SUMIF(DatosAnuales!$A:$A,$A98,DatosAnuales!$I:$I)/2</f>
        <v>7999695</v>
      </c>
      <c r="J98" s="9">
        <f>SUMIF(DatosAnuales!$A:$A,$A98,DatosAnuales!$J:$J)/2</f>
        <v>373843</v>
      </c>
      <c r="K98" s="9">
        <f>SUMIF(DatosAnuales!$A:$A,$A98,DatosAnuales!$K:$K)/2</f>
        <v>319350</v>
      </c>
      <c r="L98" s="26">
        <f t="shared" si="1"/>
        <v>27869674.500000004</v>
      </c>
      <c r="M98" s="9">
        <f>VLOOKUP($A98,[1]Base_CalidadServ!$A$2:$Q$116,17,FALSE)</f>
        <v>87.27000000000001</v>
      </c>
    </row>
    <row r="99" spans="1:13" x14ac:dyDescent="0.25">
      <c r="A99" s="16">
        <v>187</v>
      </c>
      <c r="B99" s="4" t="s">
        <v>136</v>
      </c>
      <c r="C99" s="17" t="s">
        <v>153</v>
      </c>
      <c r="D99" s="9">
        <f>SUMIF(DatosAnuales!$A:$A,$A99,DatosAnuales!$D:$D)/2</f>
        <v>1963042605.33653</v>
      </c>
      <c r="E99" s="9">
        <f>+SUMIF(DatosAnuales!$A:$A,$A99,DatosAnuales!$E:$E)/2</f>
        <v>71289179.302796453</v>
      </c>
      <c r="F99" s="9">
        <f>SUMIF(DatosAnuales!$A:$A,$A99,DatosAnuales!$F:$F)/2</f>
        <v>45104382.036639705</v>
      </c>
      <c r="G99" s="9">
        <f>SUMIF(DatosAnuales!$A:$A,$A99,DatosAnuales!$G:$G)/2</f>
        <v>33978091.164181814</v>
      </c>
      <c r="H99" s="9">
        <f>SUMIF(DatosAnuales!$A:$A,$A99,DatosAnuales!$H:$H)/2</f>
        <v>35083165.971949756</v>
      </c>
      <c r="I99" s="9">
        <f>SUMIF(DatosAnuales!$A:$A,$A99,DatosAnuales!$I:$I)/2</f>
        <v>8562492</v>
      </c>
      <c r="J99" s="9">
        <f>SUMIF(DatosAnuales!$A:$A,$A99,DatosAnuales!$J:$J)/2</f>
        <v>543138</v>
      </c>
      <c r="K99" s="9">
        <f>SUMIF(DatosAnuales!$A:$A,$A99,DatosAnuales!$K:$K)/2</f>
        <v>374060.5</v>
      </c>
      <c r="L99" s="26" t="e">
        <f t="shared" si="1"/>
        <v>#VALUE!</v>
      </c>
      <c r="M99" s="9" t="str">
        <f>VLOOKUP($A99,[1]Base_CalidadServ!$A$2:$Q$116,17,FALSE)</f>
        <v/>
      </c>
    </row>
    <row r="100" spans="1:13" x14ac:dyDescent="0.25">
      <c r="A100" s="16">
        <v>188</v>
      </c>
      <c r="B100" s="4" t="s">
        <v>137</v>
      </c>
      <c r="C100" s="17" t="s">
        <v>153</v>
      </c>
      <c r="D100" s="9">
        <f>SUMIF(DatosAnuales!$A:$A,$A100,DatosAnuales!$D:$D)/2</f>
        <v>2664958707.61654</v>
      </c>
      <c r="E100" s="9">
        <f>+SUMIF(DatosAnuales!$A:$A,$A100,DatosAnuales!$E:$E)/2</f>
        <v>62008566.64414528</v>
      </c>
      <c r="F100" s="9">
        <f>SUMIF(DatosAnuales!$A:$A,$A100,DatosAnuales!$F:$F)/2</f>
        <v>67385923.968292698</v>
      </c>
      <c r="G100" s="9">
        <f>SUMIF(DatosAnuales!$A:$A,$A100,DatosAnuales!$G:$G)/2</f>
        <v>50324539.135987535</v>
      </c>
      <c r="H100" s="9">
        <f>SUMIF(DatosAnuales!$A:$A,$A100,DatosAnuales!$H:$H)/2</f>
        <v>37716004.500163577</v>
      </c>
      <c r="I100" s="9">
        <f>SUMIF(DatosAnuales!$A:$A,$A100,DatosAnuales!$I:$I)/2</f>
        <v>20007550.5</v>
      </c>
      <c r="J100" s="9">
        <f>SUMIF(DatosAnuales!$A:$A,$A100,DatosAnuales!$J:$J)/2</f>
        <v>453851.5</v>
      </c>
      <c r="K100" s="9">
        <f>SUMIF(DatosAnuales!$A:$A,$A100,DatosAnuales!$K:$K)/2</f>
        <v>722576.5</v>
      </c>
      <c r="L100" s="26">
        <f t="shared" si="1"/>
        <v>114601355.4765</v>
      </c>
      <c r="M100" s="9">
        <f>VLOOKUP($A100,[1]Base_CalidadServ!$A$2:$Q$116,17,FALSE)</f>
        <v>158.601</v>
      </c>
    </row>
    <row r="101" spans="1:13" x14ac:dyDescent="0.25">
      <c r="A101" s="16">
        <v>190</v>
      </c>
      <c r="B101" s="4" t="s">
        <v>138</v>
      </c>
      <c r="C101" s="17" t="s">
        <v>153</v>
      </c>
      <c r="D101" s="9">
        <f>SUMIF(DatosAnuales!$A:$A,$A101,DatosAnuales!$D:$D)/2</f>
        <v>1165051839.5272374</v>
      </c>
      <c r="E101" s="9">
        <f>+SUMIF(DatosAnuales!$A:$A,$A101,DatosAnuales!$E:$E)/2</f>
        <v>38649076.919313885</v>
      </c>
      <c r="F101" s="9">
        <f>SUMIF(DatosAnuales!$A:$A,$A101,DatosAnuales!$F:$F)/2</f>
        <v>67500572.193343133</v>
      </c>
      <c r="G101" s="9">
        <f>SUMIF(DatosAnuales!$A:$A,$A101,DatosAnuales!$G:$G)/2</f>
        <v>29041262.704048015</v>
      </c>
      <c r="H101" s="9">
        <f>SUMIF(DatosAnuales!$A:$A,$A101,DatosAnuales!$H:$H)/2</f>
        <v>40539072.221725896</v>
      </c>
      <c r="I101" s="9">
        <f>SUMIF(DatosAnuales!$A:$A,$A101,DatosAnuales!$I:$I)/2</f>
        <v>3554646</v>
      </c>
      <c r="J101" s="9">
        <f>SUMIF(DatosAnuales!$A:$A,$A101,DatosAnuales!$J:$J)/2</f>
        <v>34855.5</v>
      </c>
      <c r="K101" s="9">
        <f>SUMIF(DatosAnuales!$A:$A,$A101,DatosAnuales!$K:$K)/2</f>
        <v>209280.5</v>
      </c>
      <c r="L101" s="26">
        <f t="shared" si="1"/>
        <v>16292486.924999999</v>
      </c>
      <c r="M101" s="9">
        <f>VLOOKUP($A101,[1]Base_CalidadServ!$A$2:$Q$116,17,FALSE)</f>
        <v>77.849999999999994</v>
      </c>
    </row>
    <row r="102" spans="1:13" x14ac:dyDescent="0.25">
      <c r="A102" s="16">
        <v>192</v>
      </c>
      <c r="B102" s="4" t="s">
        <v>139</v>
      </c>
      <c r="C102" s="17" t="s">
        <v>153</v>
      </c>
      <c r="D102" s="9">
        <f>SUMIF(DatosAnuales!$A:$A,$A102,DatosAnuales!$D:$D)/2</f>
        <v>166549595.9373318</v>
      </c>
      <c r="E102" s="9">
        <f>+SUMIF(DatosAnuales!$A:$A,$A102,DatosAnuales!$E:$E)/2</f>
        <v>5539594.1937401276</v>
      </c>
      <c r="F102" s="9">
        <f>SUMIF(DatosAnuales!$A:$A,$A102,DatosAnuales!$F:$F)/2</f>
        <v>3559564.8515662155</v>
      </c>
      <c r="G102" s="9">
        <f>SUMIF(DatosAnuales!$A:$A,$A102,DatosAnuales!$G:$G)/2</f>
        <v>7236300.502398218</v>
      </c>
      <c r="H102" s="9">
        <f>SUMIF(DatosAnuales!$A:$A,$A102,DatosAnuales!$H:$H)/2</f>
        <v>1620979.5700139068</v>
      </c>
      <c r="I102" s="9">
        <f>SUMIF(DatosAnuales!$A:$A,$A102,DatosAnuales!$I:$I)/2</f>
        <v>3706013</v>
      </c>
      <c r="J102" s="9">
        <f>SUMIF(DatosAnuales!$A:$A,$A102,DatosAnuales!$J:$J)/2</f>
        <v>110342.5</v>
      </c>
      <c r="K102" s="9">
        <f>SUMIF(DatosAnuales!$A:$A,$A102,DatosAnuales!$K:$K)/2</f>
        <v>41336</v>
      </c>
      <c r="L102" s="26">
        <f t="shared" si="1"/>
        <v>18812013.600000001</v>
      </c>
      <c r="M102" s="9">
        <f>VLOOKUP($A102,[1]Base_CalidadServ!$A$2:$Q$116,17,FALSE)</f>
        <v>455.1</v>
      </c>
    </row>
    <row r="103" spans="1:13" x14ac:dyDescent="0.25">
      <c r="A103" s="16">
        <v>193</v>
      </c>
      <c r="B103" s="4" t="s">
        <v>140</v>
      </c>
      <c r="C103" s="17" t="s">
        <v>153</v>
      </c>
      <c r="D103" s="9">
        <f>SUMIF(DatosAnuales!$A:$A,$A103,DatosAnuales!$D:$D)/2</f>
        <v>4779285682.2833652</v>
      </c>
      <c r="E103" s="9">
        <f>+SUMIF(DatosAnuales!$A:$A,$A103,DatosAnuales!$E:$E)/2</f>
        <v>241247525.05310005</v>
      </c>
      <c r="F103" s="9">
        <f>SUMIF(DatosAnuales!$A:$A,$A103,DatosAnuales!$F:$F)/2</f>
        <v>119275293.40268117</v>
      </c>
      <c r="G103" s="9">
        <f>SUMIF(DatosAnuales!$A:$A,$A103,DatosAnuales!$G:$G)/2</f>
        <v>84069074.896305978</v>
      </c>
      <c r="H103" s="9">
        <f>SUMIF(DatosAnuales!$A:$A,$A103,DatosAnuales!$H:$H)/2</f>
        <v>24669849.371502627</v>
      </c>
      <c r="I103" s="9">
        <f>SUMIF(DatosAnuales!$A:$A,$A103,DatosAnuales!$I:$I)/2</f>
        <v>26070437</v>
      </c>
      <c r="J103" s="9">
        <f>SUMIF(DatosAnuales!$A:$A,$A103,DatosAnuales!$J:$J)/2</f>
        <v>876774</v>
      </c>
      <c r="K103" s="9">
        <f>SUMIF(DatosAnuales!$A:$A,$A103,DatosAnuales!$K:$K)/2</f>
        <v>1139728.5</v>
      </c>
      <c r="L103" s="26">
        <f t="shared" si="1"/>
        <v>169249682.25</v>
      </c>
      <c r="M103" s="9">
        <f>VLOOKUP($A103,[1]Base_CalidadServ!$A$2:$Q$116,17,FALSE)</f>
        <v>148.5</v>
      </c>
    </row>
    <row r="104" spans="1:13" x14ac:dyDescent="0.25">
      <c r="A104" s="16">
        <v>194</v>
      </c>
      <c r="B104" s="4" t="s">
        <v>141</v>
      </c>
      <c r="C104" s="17" t="s">
        <v>153</v>
      </c>
      <c r="D104" s="9">
        <f>SUMIF(DatosAnuales!$A:$A,$A104,DatosAnuales!$D:$D)/2</f>
        <v>2485259598.8386183</v>
      </c>
      <c r="E104" s="9">
        <f>+SUMIF(DatosAnuales!$A:$A,$A104,DatosAnuales!$E:$E)/2</f>
        <v>130544851.64336924</v>
      </c>
      <c r="F104" s="9">
        <f>SUMIF(DatosAnuales!$A:$A,$A104,DatosAnuales!$F:$F)/2</f>
        <v>10766805.860765995</v>
      </c>
      <c r="G104" s="9">
        <f>SUMIF(DatosAnuales!$A:$A,$A104,DatosAnuales!$G:$G)/2</f>
        <v>30050750.387425169</v>
      </c>
      <c r="H104" s="9">
        <f>SUMIF(DatosAnuales!$A:$A,$A104,DatosAnuales!$H:$H)/2</f>
        <v>12673932.041497011</v>
      </c>
      <c r="I104" s="9">
        <f>SUMIF(DatosAnuales!$A:$A,$A104,DatosAnuales!$I:$I)/2</f>
        <v>10741307.5</v>
      </c>
      <c r="J104" s="9">
        <f>SUMIF(DatosAnuales!$A:$A,$A104,DatosAnuales!$J:$J)/2</f>
        <v>276192</v>
      </c>
      <c r="K104" s="9">
        <f>SUMIF(DatosAnuales!$A:$A,$A104,DatosAnuales!$K:$K)/2</f>
        <v>465976.5</v>
      </c>
      <c r="L104" s="26">
        <f t="shared" si="1"/>
        <v>33853192.725000001</v>
      </c>
      <c r="M104" s="9">
        <f>VLOOKUP($A104,[1]Base_CalidadServ!$A$2:$Q$116,17,FALSE)</f>
        <v>72.650000000000006</v>
      </c>
    </row>
    <row r="105" spans="1:13" x14ac:dyDescent="0.25">
      <c r="A105" s="16">
        <v>195</v>
      </c>
      <c r="B105" s="4" t="s">
        <v>142</v>
      </c>
      <c r="C105" s="17" t="s">
        <v>153</v>
      </c>
      <c r="D105" s="9">
        <f>SUMIF(DatosAnuales!$A:$A,$A105,DatosAnuales!$D:$D)/2</f>
        <v>1608333303.5218844</v>
      </c>
      <c r="E105" s="9">
        <f>+SUMIF(DatosAnuales!$A:$A,$A105,DatosAnuales!$E:$E)/2</f>
        <v>130603243.27292077</v>
      </c>
      <c r="F105" s="9">
        <f>SUMIF(DatosAnuales!$A:$A,$A105,DatosAnuales!$F:$F)/2</f>
        <v>42895155.322560556</v>
      </c>
      <c r="G105" s="9">
        <f>SUMIF(DatosAnuales!$A:$A,$A105,DatosAnuales!$G:$G)/2</f>
        <v>43882497.466395497</v>
      </c>
      <c r="H105" s="9">
        <f>SUMIF(DatosAnuales!$A:$A,$A105,DatosAnuales!$H:$H)/2</f>
        <v>26853424.686810322</v>
      </c>
      <c r="I105" s="9">
        <f>SUMIF(DatosAnuales!$A:$A,$A105,DatosAnuales!$I:$I)/2</f>
        <v>10987800</v>
      </c>
      <c r="J105" s="9">
        <f>SUMIF(DatosAnuales!$A:$A,$A105,DatosAnuales!$J:$J)/2</f>
        <v>396406.5</v>
      </c>
      <c r="K105" s="9">
        <f>SUMIF(DatosAnuales!$A:$A,$A105,DatosAnuales!$K:$K)/2</f>
        <v>448918</v>
      </c>
      <c r="L105" s="26">
        <f t="shared" si="1"/>
        <v>51625570</v>
      </c>
      <c r="M105" s="9">
        <f>VLOOKUP($A105,[1]Base_CalidadServ!$A$2:$Q$116,17,FALSE)</f>
        <v>115</v>
      </c>
    </row>
    <row r="106" spans="1:13" x14ac:dyDescent="0.25">
      <c r="A106" s="16">
        <v>202</v>
      </c>
      <c r="B106" s="4" t="s">
        <v>143</v>
      </c>
      <c r="C106" s="17" t="s">
        <v>153</v>
      </c>
      <c r="D106" s="9">
        <f>SUMIF(DatosAnuales!$A:$A,$A106,DatosAnuales!$D:$D)/2</f>
        <v>364435113.48130232</v>
      </c>
      <c r="E106" s="9">
        <f>+SUMIF(DatosAnuales!$A:$A,$A106,DatosAnuales!$E:$E)/2</f>
        <v>17863209.806581169</v>
      </c>
      <c r="F106" s="9">
        <f>SUMIF(DatosAnuales!$A:$A,$A106,DatosAnuales!$F:$F)/2</f>
        <v>6668562.7599729095</v>
      </c>
      <c r="G106" s="9">
        <f>SUMIF(DatosAnuales!$A:$A,$A106,DatosAnuales!$G:$G)/2</f>
        <v>14127513.042339012</v>
      </c>
      <c r="H106" s="9">
        <f>SUMIF(DatosAnuales!$A:$A,$A106,DatosAnuales!$H:$H)/2</f>
        <v>10595893.957180832</v>
      </c>
      <c r="I106" s="9">
        <f>SUMIF(DatosAnuales!$A:$A,$A106,DatosAnuales!$I:$I)/2</f>
        <v>1123223.5</v>
      </c>
      <c r="J106" s="9">
        <f>SUMIF(DatosAnuales!$A:$A,$A106,DatosAnuales!$J:$J)/2</f>
        <v>88983</v>
      </c>
      <c r="K106" s="9">
        <f>SUMIF(DatosAnuales!$A:$A,$A106,DatosAnuales!$K:$K)/2</f>
        <v>80269.5</v>
      </c>
      <c r="L106" s="26" t="e">
        <f t="shared" si="1"/>
        <v>#VALUE!</v>
      </c>
      <c r="M106" s="9" t="str">
        <f>VLOOKUP($A106,[1]Base_CalidadServ!$A$2:$Q$116,17,FALSE)</f>
        <v/>
      </c>
    </row>
    <row r="107" spans="1:13" x14ac:dyDescent="0.25">
      <c r="A107" s="16">
        <v>210</v>
      </c>
      <c r="B107" s="4" t="s">
        <v>144</v>
      </c>
      <c r="C107" s="17" t="s">
        <v>153</v>
      </c>
      <c r="D107" s="9">
        <f>SUMIF(DatosAnuales!$A:$A,$A107,DatosAnuales!$D:$D)/2</f>
        <v>3633663805.5010147</v>
      </c>
      <c r="E107" s="9">
        <f>+SUMIF(DatosAnuales!$A:$A,$A107,DatosAnuales!$E:$E)/2</f>
        <v>110918178.45276976</v>
      </c>
      <c r="F107" s="9">
        <f>SUMIF(DatosAnuales!$A:$A,$A107,DatosAnuales!$F:$F)/2</f>
        <v>122096600.16662103</v>
      </c>
      <c r="G107" s="9">
        <f>SUMIF(DatosAnuales!$A:$A,$A107,DatosAnuales!$G:$G)/2</f>
        <v>85223018.498244271</v>
      </c>
      <c r="H107" s="9">
        <f>SUMIF(DatosAnuales!$A:$A,$A107,DatosAnuales!$H:$H)/2</f>
        <v>26927574.108614482</v>
      </c>
      <c r="I107" s="9">
        <f>SUMIF(DatosAnuales!$A:$A,$A107,DatosAnuales!$I:$I)/2</f>
        <v>23539148</v>
      </c>
      <c r="J107" s="9">
        <f>SUMIF(DatosAnuales!$A:$A,$A107,DatosAnuales!$J:$J)/2</f>
        <v>685605</v>
      </c>
      <c r="K107" s="9">
        <f>SUMIF(DatosAnuales!$A:$A,$A107,DatosAnuales!$K:$K)/2</f>
        <v>756681</v>
      </c>
      <c r="L107" s="26">
        <f t="shared" si="1"/>
        <v>73398057</v>
      </c>
      <c r="M107" s="9">
        <f>VLOOKUP($A107,[1]Base_CalidadServ!$A$2:$Q$116,17,FALSE)</f>
        <v>97</v>
      </c>
    </row>
    <row r="108" spans="1:13" x14ac:dyDescent="0.25">
      <c r="A108" s="16">
        <v>269</v>
      </c>
      <c r="B108" s="4" t="s">
        <v>145</v>
      </c>
      <c r="C108" s="17" t="s">
        <v>153</v>
      </c>
      <c r="D108" s="9">
        <f>SUMIF(DatosAnuales!$A:$A,$A108,DatosAnuales!$D:$D)/2</f>
        <v>103988138.77304888</v>
      </c>
      <c r="E108" s="9">
        <f>+SUMIF(DatosAnuales!$A:$A,$A108,DatosAnuales!$E:$E)/2</f>
        <v>11329624.508956123</v>
      </c>
      <c r="F108" s="9">
        <f>SUMIF(DatosAnuales!$A:$A,$A108,DatosAnuales!$F:$F)/2</f>
        <v>992955.80820936314</v>
      </c>
      <c r="G108" s="9">
        <f>SUMIF(DatosAnuales!$A:$A,$A108,DatosAnuales!$G:$G)/2</f>
        <v>2199202.0381147605</v>
      </c>
      <c r="H108" s="9">
        <f>SUMIF(DatosAnuales!$A:$A,$A108,DatosAnuales!$H:$H)/2</f>
        <v>7157977.0398410354</v>
      </c>
      <c r="I108" s="9">
        <f>SUMIF(DatosAnuales!$A:$A,$A108,DatosAnuales!$I:$I)/2</f>
        <v>131243</v>
      </c>
      <c r="J108" s="9">
        <f>SUMIF(DatosAnuales!$A:$A,$A108,DatosAnuales!$J:$J)/2</f>
        <v>20062.5</v>
      </c>
      <c r="K108" s="9">
        <f>SUMIF(DatosAnuales!$A:$A,$A108,DatosAnuales!$K:$K)/2</f>
        <v>23810.5</v>
      </c>
      <c r="L108" s="26" t="e">
        <f t="shared" si="1"/>
        <v>#VALUE!</v>
      </c>
      <c r="M108" s="9" t="str">
        <f>VLOOKUP($A108,[1]Base_CalidadServ!$A$2:$Q$116,17,FALSE)</f>
        <v/>
      </c>
    </row>
    <row r="109" spans="1:13" x14ac:dyDescent="0.25">
      <c r="A109" s="16">
        <v>281</v>
      </c>
      <c r="B109" s="4" t="s">
        <v>146</v>
      </c>
      <c r="C109" s="17" t="s">
        <v>153</v>
      </c>
      <c r="D109" s="9">
        <f>SUMIF(DatosAnuales!$A:$A,$A109,DatosAnuales!$D:$D)/2</f>
        <v>3225300544.645483</v>
      </c>
      <c r="E109" s="9">
        <f>+SUMIF(DatosAnuales!$A:$A,$A109,DatosAnuales!$E:$E)/2</f>
        <v>135220034.66306609</v>
      </c>
      <c r="F109" s="9">
        <f>SUMIF(DatosAnuales!$A:$A,$A109,DatosAnuales!$F:$F)/2</f>
        <v>71679960.90879412</v>
      </c>
      <c r="G109" s="9">
        <f>SUMIF(DatosAnuales!$A:$A,$A109,DatosAnuales!$G:$G)/2</f>
        <v>33931932.833293967</v>
      </c>
      <c r="H109" s="9">
        <f>SUMIF(DatosAnuales!$A:$A,$A109,DatosAnuales!$H:$H)/2</f>
        <v>22264797.089886166</v>
      </c>
      <c r="I109" s="9">
        <f>SUMIF(DatosAnuales!$A:$A,$A109,DatosAnuales!$I:$I)/2</f>
        <v>14728068</v>
      </c>
      <c r="J109" s="9">
        <f>SUMIF(DatosAnuales!$A:$A,$A109,DatosAnuales!$J:$J)/2</f>
        <v>395199.5</v>
      </c>
      <c r="K109" s="9">
        <f>SUMIF(DatosAnuales!$A:$A,$A109,DatosAnuales!$K:$K)/2</f>
        <v>500749.5</v>
      </c>
      <c r="L109" s="26">
        <f t="shared" si="1"/>
        <v>40635821.925000004</v>
      </c>
      <c r="M109" s="9">
        <f>VLOOKUP($A109,[1]Base_CalidadServ!$A$2:$Q$116,17,FALSE)</f>
        <v>81.150000000000006</v>
      </c>
    </row>
    <row r="110" spans="1:13" x14ac:dyDescent="0.25">
      <c r="A110" s="16">
        <v>288</v>
      </c>
      <c r="B110" s="4" t="s">
        <v>147</v>
      </c>
      <c r="C110" s="17" t="s">
        <v>153</v>
      </c>
      <c r="D110" s="9">
        <f>SUMIF(DatosAnuales!$A:$A,$A110,DatosAnuales!$D:$D)/2</f>
        <v>728914288.1889236</v>
      </c>
      <c r="E110" s="9">
        <f>+SUMIF(DatosAnuales!$A:$A,$A110,DatosAnuales!$E:$E)/2</f>
        <v>19425273.694494478</v>
      </c>
      <c r="F110" s="9">
        <f>SUMIF(DatosAnuales!$A:$A,$A110,DatosAnuales!$F:$F)/2</f>
        <v>9326266.554554753</v>
      </c>
      <c r="G110" s="9">
        <f>SUMIF(DatosAnuales!$A:$A,$A110,DatosAnuales!$G:$G)/2</f>
        <v>5049201.1594979111</v>
      </c>
      <c r="H110" s="9">
        <f>SUMIF(DatosAnuales!$A:$A,$A110,DatosAnuales!$H:$H)/2</f>
        <v>3939647.6754153329</v>
      </c>
      <c r="I110" s="9">
        <f>SUMIF(DatosAnuales!$A:$A,$A110,DatosAnuales!$I:$I)/2</f>
        <v>1632922</v>
      </c>
      <c r="J110" s="9">
        <f>SUMIF(DatosAnuales!$A:$A,$A110,DatosAnuales!$J:$J)/2</f>
        <v>104712.5</v>
      </c>
      <c r="K110" s="9">
        <f>SUMIF(DatosAnuales!$A:$A,$A110,DatosAnuales!$K:$K)/2</f>
        <v>94651</v>
      </c>
      <c r="L110" s="26">
        <f t="shared" si="1"/>
        <v>0</v>
      </c>
      <c r="M110" s="9">
        <f>VLOOKUP($A110,[1]Base_CalidadServ!$A$2:$Q$116,17,FALSE)</f>
        <v>0</v>
      </c>
    </row>
    <row r="111" spans="1:13" x14ac:dyDescent="0.25">
      <c r="A111" s="16">
        <v>290</v>
      </c>
      <c r="B111" s="4" t="s">
        <v>148</v>
      </c>
      <c r="C111" s="17" t="s">
        <v>153</v>
      </c>
      <c r="D111" s="9">
        <f>SUMIF(DatosAnuales!$A:$A,$A111,DatosAnuales!$D:$D)/2</f>
        <v>302862018.88650823</v>
      </c>
      <c r="E111" s="9">
        <f>+SUMIF(DatosAnuales!$A:$A,$A111,DatosAnuales!$E:$E)/2</f>
        <v>18319241.418909065</v>
      </c>
      <c r="F111" s="9">
        <f>SUMIF(DatosAnuales!$A:$A,$A111,DatosAnuales!$F:$F)/2</f>
        <v>7065694.5261216154</v>
      </c>
      <c r="G111" s="9">
        <f>SUMIF(DatosAnuales!$A:$A,$A111,DatosAnuales!$G:$G)/2</f>
        <v>8367033.6740708631</v>
      </c>
      <c r="H111" s="9">
        <f>SUMIF(DatosAnuales!$A:$A,$A111,DatosAnuales!$H:$H)/2</f>
        <v>3454771.256246414</v>
      </c>
      <c r="I111" s="9">
        <f>SUMIF(DatosAnuales!$A:$A,$A111,DatosAnuales!$I:$I)/2</f>
        <v>1199294.5</v>
      </c>
      <c r="J111" s="9">
        <f>SUMIF(DatosAnuales!$A:$A,$A111,DatosAnuales!$J:$J)/2</f>
        <v>37767.5</v>
      </c>
      <c r="K111" s="9">
        <f>SUMIF(DatosAnuales!$A:$A,$A111,DatosAnuales!$K:$K)/2</f>
        <v>78123</v>
      </c>
      <c r="L111" s="26">
        <f t="shared" si="1"/>
        <v>8368145.1450000005</v>
      </c>
      <c r="M111" s="9">
        <f>VLOOKUP($A111,[1]Base_CalidadServ!$A$2:$Q$116,17,FALSE)</f>
        <v>107.11500000000001</v>
      </c>
    </row>
    <row r="112" spans="1:13" x14ac:dyDescent="0.25">
      <c r="A112" s="16">
        <v>309</v>
      </c>
      <c r="B112" s="4" t="s">
        <v>149</v>
      </c>
      <c r="C112" s="17" t="s">
        <v>153</v>
      </c>
      <c r="D112" s="9">
        <f>SUMIF(DatosAnuales!$A:$A,$A112,DatosAnuales!$D:$D)/2</f>
        <v>5597446686.426384</v>
      </c>
      <c r="E112" s="9">
        <f>+SUMIF(DatosAnuales!$A:$A,$A112,DatosAnuales!$E:$E)/2</f>
        <v>284845984.88998771</v>
      </c>
      <c r="F112" s="9">
        <f>SUMIF(DatosAnuales!$A:$A,$A112,DatosAnuales!$F:$F)/2</f>
        <v>305510579.95008928</v>
      </c>
      <c r="G112" s="9">
        <f>SUMIF(DatosAnuales!$A:$A,$A112,DatosAnuales!$G:$G)/2</f>
        <v>123759566.30505361</v>
      </c>
      <c r="H112" s="9">
        <f>SUMIF(DatosAnuales!$A:$A,$A112,DatosAnuales!$H:$H)/2</f>
        <v>85621955.752318338</v>
      </c>
      <c r="I112" s="9">
        <f>SUMIF(DatosAnuales!$A:$A,$A112,DatosAnuales!$I:$I)/2</f>
        <v>20837272</v>
      </c>
      <c r="J112" s="9">
        <f>SUMIF(DatosAnuales!$A:$A,$A112,DatosAnuales!$J:$J)/2</f>
        <v>1121551</v>
      </c>
      <c r="K112" s="9">
        <f>SUMIF(DatosAnuales!$A:$A,$A112,DatosAnuales!$K:$K)/2</f>
        <v>1192293.5</v>
      </c>
      <c r="L112" s="26">
        <f t="shared" si="1"/>
        <v>89660471.200000003</v>
      </c>
      <c r="M112" s="9">
        <f>VLOOKUP($A112,[1]Base_CalidadServ!$A$2:$Q$116,17,FALSE)</f>
        <v>75.2</v>
      </c>
    </row>
    <row r="113" spans="1:13" x14ac:dyDescent="0.25">
      <c r="A113" s="16">
        <v>403</v>
      </c>
      <c r="B113" s="4" t="s">
        <v>150</v>
      </c>
      <c r="C113" s="17" t="s">
        <v>153</v>
      </c>
      <c r="D113" s="9">
        <f>SUMIF(DatosAnuales!$A:$A,$A113,DatosAnuales!$D:$D)/2</f>
        <v>203555318.47437447</v>
      </c>
      <c r="E113" s="9">
        <f>+SUMIF(DatosAnuales!$A:$A,$A113,DatosAnuales!$E:$E)/2</f>
        <v>6464507.1311331112</v>
      </c>
      <c r="F113" s="9">
        <f>SUMIF(DatosAnuales!$A:$A,$A113,DatosAnuales!$F:$F)/2</f>
        <v>1841466.1173917048</v>
      </c>
      <c r="G113" s="9">
        <f>SUMIF(DatosAnuales!$A:$A,$A113,DatosAnuales!$G:$G)/2</f>
        <v>3550153.1996559631</v>
      </c>
      <c r="H113" s="9">
        <f>SUMIF(DatosAnuales!$A:$A,$A113,DatosAnuales!$H:$H)/2</f>
        <v>1779011.7244038051</v>
      </c>
      <c r="I113" s="9">
        <f>SUMIF(DatosAnuales!$A:$A,$A113,DatosAnuales!$I:$I)/2</f>
        <v>1373143.5</v>
      </c>
      <c r="J113" s="9">
        <f>SUMIF(DatosAnuales!$A:$A,$A113,DatosAnuales!$J:$J)/2</f>
        <v>114741</v>
      </c>
      <c r="K113" s="9">
        <f>SUMIF(DatosAnuales!$A:$A,$A113,DatosAnuales!$K:$K)/2</f>
        <v>41381.5</v>
      </c>
      <c r="L113" s="26">
        <f t="shared" si="1"/>
        <v>1232630.7405000001</v>
      </c>
      <c r="M113" s="9">
        <f>VLOOKUP($A113,[1]Base_CalidadServ!$A$2:$Q$116,17,FALSE)</f>
        <v>29.786999999999999</v>
      </c>
    </row>
    <row r="114" spans="1:13" x14ac:dyDescent="0.25">
      <c r="A114" s="16">
        <v>428</v>
      </c>
      <c r="B114" s="4" t="s">
        <v>151</v>
      </c>
      <c r="C114" s="17" t="s">
        <v>153</v>
      </c>
      <c r="D114" s="9">
        <f>SUMIF(DatosAnuales!$A:$A,$A114,DatosAnuales!$D:$D)/2</f>
        <v>178130273.06022042</v>
      </c>
      <c r="E114" s="9">
        <f>+SUMIF(DatosAnuales!$A:$A,$A114,DatosAnuales!$E:$E)/2</f>
        <v>14181541.411116783</v>
      </c>
      <c r="F114" s="9">
        <f>SUMIF(DatosAnuales!$A:$A,$A114,DatosAnuales!$F:$F)/2</f>
        <v>3896136.766263667</v>
      </c>
      <c r="G114" s="9">
        <f>SUMIF(DatosAnuales!$A:$A,$A114,DatosAnuales!$G:$G)/2</f>
        <v>6828623.6765632741</v>
      </c>
      <c r="H114" s="9">
        <f>SUMIF(DatosAnuales!$A:$A,$A114,DatosAnuales!$H:$H)/2</f>
        <v>4532336.3131467383</v>
      </c>
      <c r="I114" s="9">
        <f>SUMIF(DatosAnuales!$A:$A,$A114,DatosAnuales!$I:$I)/2</f>
        <v>983624.5</v>
      </c>
      <c r="J114" s="9">
        <f>SUMIF(DatosAnuales!$A:$A,$A114,DatosAnuales!$J:$J)/2</f>
        <v>55986</v>
      </c>
      <c r="K114" s="9">
        <f>SUMIF(DatosAnuales!$A:$A,$A114,DatosAnuales!$K:$K)/2</f>
        <v>61911</v>
      </c>
      <c r="L114" s="26">
        <f t="shared" si="1"/>
        <v>3683704.5</v>
      </c>
      <c r="M114" s="9">
        <f>VLOOKUP($A114,[1]Base_CalidadServ!$A$2:$Q$116,17,FALSE)</f>
        <v>59.5</v>
      </c>
    </row>
    <row r="115" spans="1:13" x14ac:dyDescent="0.25">
      <c r="A115" s="16">
        <v>432</v>
      </c>
      <c r="B115" s="4" t="s">
        <v>152</v>
      </c>
      <c r="C115" s="17" t="s">
        <v>153</v>
      </c>
      <c r="D115" s="9">
        <f>SUMIF(DatosAnuales!$A:$A,$A115,DatosAnuales!$D:$D)/2</f>
        <v>553691988.81709385</v>
      </c>
      <c r="E115" s="9">
        <f>+SUMIF(DatosAnuales!$A:$A,$A115,DatosAnuales!$E:$E)/2</f>
        <v>25224614.922806039</v>
      </c>
      <c r="F115" s="9">
        <f>SUMIF(DatosAnuales!$A:$A,$A115,DatosAnuales!$F:$F)/2</f>
        <v>5002679.1735510509</v>
      </c>
      <c r="G115" s="9">
        <f>SUMIF(DatosAnuales!$A:$A,$A115,DatosAnuales!$G:$G)/2</f>
        <v>15067751.501113899</v>
      </c>
      <c r="H115" s="9">
        <f>SUMIF(DatosAnuales!$A:$A,$A115,DatosAnuales!$H:$H)/2</f>
        <v>14438425.018210359</v>
      </c>
      <c r="I115" s="9">
        <f>SUMIF(DatosAnuales!$A:$A,$A115,DatosAnuales!$I:$I)/2</f>
        <v>1920924.5</v>
      </c>
      <c r="J115" s="9">
        <f>SUMIF(DatosAnuales!$A:$A,$A115,DatosAnuales!$J:$J)/2</f>
        <v>143919.5</v>
      </c>
      <c r="K115" s="9">
        <f>SUMIF(DatosAnuales!$A:$A,$A115,DatosAnuales!$K:$K)/2</f>
        <v>95189.5</v>
      </c>
      <c r="L115" s="26">
        <f t="shared" si="1"/>
        <v>7557808.3262500009</v>
      </c>
      <c r="M115" s="9">
        <f>VLOOKUP($A115,[1]Base_CalidadServ!$A$2:$Q$116,17,FALSE)</f>
        <v>79.397500000000008</v>
      </c>
    </row>
    <row r="116" spans="1:13" x14ac:dyDescent="0.25">
      <c r="A116" s="16">
        <v>500</v>
      </c>
      <c r="B116" s="4" t="s">
        <v>20</v>
      </c>
      <c r="C116" s="17" t="s">
        <v>153</v>
      </c>
      <c r="D116" s="9">
        <f>SUMIF(DatosAnuales!$A:$A,$A116,DatosAnuales!$D:$D)/2</f>
        <v>1134947690.1459475</v>
      </c>
      <c r="E116" s="9">
        <f>+SUMIF(DatosAnuales!$A:$A,$A116,DatosAnuales!$E:$E)/2</f>
        <v>100200185.34732611</v>
      </c>
      <c r="F116" s="9">
        <f>SUMIF(DatosAnuales!$A:$A,$A116,DatosAnuales!$F:$F)/2</f>
        <v>25131745.498895083</v>
      </c>
      <c r="G116" s="9">
        <f>SUMIF(DatosAnuales!$A:$A,$A116,DatosAnuales!$G:$G)/2</f>
        <v>28096930.725052565</v>
      </c>
      <c r="H116" s="9">
        <f>SUMIF(DatosAnuales!$A:$A,$A116,DatosAnuales!$H:$H)/2</f>
        <v>27457653.267697252</v>
      </c>
      <c r="I116" s="9">
        <f>SUMIF(DatosAnuales!$A:$A,$A116,DatosAnuales!$I:$I)/2</f>
        <v>3274272.9479999999</v>
      </c>
      <c r="J116" s="9">
        <f>SUMIF(DatosAnuales!$A:$A,$A116,DatosAnuales!$J:$J)/2</f>
        <v>403616.91350000002</v>
      </c>
      <c r="K116" s="9">
        <f>SUMIF(DatosAnuales!$A:$A,$A116,DatosAnuales!$K:$K)/2</f>
        <v>429221</v>
      </c>
      <c r="L116" s="26">
        <f t="shared" si="1"/>
        <v>628819051.60697114</v>
      </c>
      <c r="M116" s="9">
        <f>AVERAGE([2]Hoja1!$B$22:$C$22)*60</f>
        <v>1465.0239657588309</v>
      </c>
    </row>
    <row r="117" spans="1:13" x14ac:dyDescent="0.25">
      <c r="A117" s="16">
        <v>501</v>
      </c>
      <c r="B117" s="4" t="s">
        <v>21</v>
      </c>
      <c r="C117" s="17" t="s">
        <v>153</v>
      </c>
      <c r="D117" s="9">
        <f>SUMIF(DatosAnuales!$A:$A,$A117,DatosAnuales!$D:$D)/2</f>
        <v>1965932615.1981797</v>
      </c>
      <c r="E117" s="9">
        <f>+SUMIF(DatosAnuales!$A:$A,$A117,DatosAnuales!$E:$E)/2</f>
        <v>130175434.66977233</v>
      </c>
      <c r="F117" s="9">
        <f>SUMIF(DatosAnuales!$A:$A,$A117,DatosAnuales!$F:$F)/2</f>
        <v>13413633.557105005</v>
      </c>
      <c r="G117" s="9">
        <f>SUMIF(DatosAnuales!$A:$A,$A117,DatosAnuales!$G:$G)/2</f>
        <v>48017093.23524794</v>
      </c>
      <c r="H117" s="9">
        <f>SUMIF(DatosAnuales!$A:$A,$A117,DatosAnuales!$H:$H)/2</f>
        <v>26089976.484805375</v>
      </c>
      <c r="I117" s="9">
        <f>SUMIF(DatosAnuales!$A:$A,$A117,DatosAnuales!$I:$I)/2</f>
        <v>4127132.1074999999</v>
      </c>
      <c r="J117" s="9">
        <f>SUMIF(DatosAnuales!$A:$A,$A117,DatosAnuales!$J:$J)/2</f>
        <v>578044.13884149306</v>
      </c>
      <c r="K117" s="9">
        <f>SUMIF(DatosAnuales!$A:$A,$A117,DatosAnuales!$K:$K)/2</f>
        <v>451909.66666666669</v>
      </c>
      <c r="L117" s="26">
        <f t="shared" si="1"/>
        <v>2238437826.348906</v>
      </c>
      <c r="M117" s="9">
        <f>AVERAGE([2]Hoja1!$D$22:$E$22)*60</f>
        <v>4953.2860026205217</v>
      </c>
    </row>
    <row r="118" spans="1:13" x14ac:dyDescent="0.25">
      <c r="A118" s="16">
        <v>502</v>
      </c>
      <c r="B118" s="4" t="s">
        <v>22</v>
      </c>
      <c r="C118" s="17" t="s">
        <v>153</v>
      </c>
      <c r="D118" s="9">
        <f>SUMIF(DatosAnuales!$A:$A,$A118,DatosAnuales!$D:$D)/2</f>
        <v>312845496.40197212</v>
      </c>
      <c r="E118" s="9">
        <f>+SUMIF(DatosAnuales!$A:$A,$A118,DatosAnuales!$E:$E)/2</f>
        <v>16104895.585435499</v>
      </c>
      <c r="F118" s="9">
        <f>SUMIF(DatosAnuales!$A:$A,$A118,DatosAnuales!$F:$F)/2</f>
        <v>2075420.4011765327</v>
      </c>
      <c r="G118" s="9">
        <f>SUMIF(DatosAnuales!$A:$A,$A118,DatosAnuales!$G:$G)/2</f>
        <v>11215638.367356926</v>
      </c>
      <c r="H118" s="9">
        <f>SUMIF(DatosAnuales!$A:$A,$A118,DatosAnuales!$H:$H)/2</f>
        <v>7179237.7255262397</v>
      </c>
      <c r="I118" s="9">
        <f>SUMIF(DatosAnuales!$A:$A,$A118,DatosAnuales!$I:$I)/2</f>
        <v>766442.32949999999</v>
      </c>
      <c r="J118" s="9">
        <f>SUMIF(DatosAnuales!$A:$A,$A118,DatosAnuales!$J:$J)/2</f>
        <v>105726.97124912724</v>
      </c>
      <c r="K118" s="9">
        <f>SUMIF(DatosAnuales!$A:$A,$A118,DatosAnuales!$K:$K)/2</f>
        <v>136781.66666666666</v>
      </c>
      <c r="L118" s="26">
        <f t="shared" si="1"/>
        <v>533662866.80173862</v>
      </c>
      <c r="M118" s="9">
        <f>AVERAGE([2]Hoja1!$F$22:$G$22)*60</f>
        <v>3901.5672188164008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9"/>
  <sheetViews>
    <sheetView topLeftCell="A77" zoomScale="85" zoomScaleNormal="85" workbookViewId="0">
      <selection activeCell="O110" sqref="O110"/>
    </sheetView>
  </sheetViews>
  <sheetFormatPr baseColWidth="10" defaultColWidth="11.42578125" defaultRowHeight="15" x14ac:dyDescent="0.25"/>
  <cols>
    <col min="2" max="2" width="58.42578125" bestFit="1" customWidth="1"/>
    <col min="3" max="3" width="17.28515625" customWidth="1"/>
    <col min="4" max="15" width="17.7109375" customWidth="1"/>
  </cols>
  <sheetData>
    <row r="1" spans="1:15" x14ac:dyDescent="0.25">
      <c r="A1" s="22" t="s">
        <v>170</v>
      </c>
      <c r="D1" s="7"/>
      <c r="E1" s="7"/>
      <c r="N1" s="8">
        <f>MIN(N4:N110)</f>
        <v>2.62</v>
      </c>
      <c r="O1" s="8"/>
    </row>
    <row r="2" spans="1:15" x14ac:dyDescent="0.25">
      <c r="A2">
        <v>1</v>
      </c>
      <c r="B2">
        <f t="shared" ref="B2:G2" si="0">A2+1</f>
        <v>2</v>
      </c>
      <c r="C2">
        <f t="shared" si="0"/>
        <v>3</v>
      </c>
      <c r="D2">
        <f t="shared" si="0"/>
        <v>4</v>
      </c>
      <c r="E2">
        <f t="shared" si="0"/>
        <v>5</v>
      </c>
      <c r="F2">
        <f t="shared" si="0"/>
        <v>6</v>
      </c>
      <c r="G2">
        <f t="shared" si="0"/>
        <v>7</v>
      </c>
      <c r="H2">
        <f t="shared" ref="H2:O2" si="1">G2+1</f>
        <v>8</v>
      </c>
      <c r="I2">
        <f t="shared" si="1"/>
        <v>9</v>
      </c>
      <c r="J2">
        <f t="shared" si="1"/>
        <v>10</v>
      </c>
      <c r="K2">
        <f t="shared" si="1"/>
        <v>11</v>
      </c>
      <c r="L2">
        <f t="shared" si="1"/>
        <v>12</v>
      </c>
      <c r="M2">
        <f t="shared" si="1"/>
        <v>13</v>
      </c>
      <c r="N2">
        <f t="shared" si="1"/>
        <v>14</v>
      </c>
      <c r="O2">
        <f t="shared" si="1"/>
        <v>15</v>
      </c>
    </row>
    <row r="3" spans="1:15" s="23" customFormat="1" ht="30" x14ac:dyDescent="0.25">
      <c r="A3" s="21" t="s">
        <v>0</v>
      </c>
      <c r="B3" s="21" t="s">
        <v>1</v>
      </c>
      <c r="C3" s="21" t="s">
        <v>19</v>
      </c>
      <c r="D3" s="21" t="s">
        <v>26</v>
      </c>
      <c r="E3" s="21" t="s">
        <v>27</v>
      </c>
      <c r="F3" s="21" t="s">
        <v>13</v>
      </c>
      <c r="G3" s="21" t="s">
        <v>28</v>
      </c>
      <c r="H3" s="21" t="s">
        <v>14</v>
      </c>
      <c r="I3" s="21" t="s">
        <v>29</v>
      </c>
      <c r="J3" s="21" t="s">
        <v>30</v>
      </c>
      <c r="K3" s="21" t="s">
        <v>31</v>
      </c>
      <c r="L3" s="21" t="s">
        <v>166</v>
      </c>
      <c r="M3" s="21" t="s">
        <v>172</v>
      </c>
      <c r="N3" s="21" t="s">
        <v>163</v>
      </c>
      <c r="O3" s="21" t="s">
        <v>171</v>
      </c>
    </row>
    <row r="4" spans="1:15" x14ac:dyDescent="0.25">
      <c r="A4" s="16">
        <v>2</v>
      </c>
      <c r="B4" s="4" t="s">
        <v>41</v>
      </c>
      <c r="C4" s="17" t="s">
        <v>153</v>
      </c>
      <c r="D4" s="9">
        <f>SUMIF(DatosAnuales!$A:$A,$A4,DatosAnuales!$D:$D)/2</f>
        <v>10401229989.234497</v>
      </c>
      <c r="E4" s="9">
        <f>+SUMIF(DatosAnuales!$A:$A,$A4,DatosAnuales!$E:$E)/2</f>
        <v>478306253.86839199</v>
      </c>
      <c r="F4" s="9">
        <f>SUMIF(DatosAnuales!$A:$A,$A4,DatosAnuales!$F:$F)/2</f>
        <v>166903856.81778228</v>
      </c>
      <c r="G4" s="9">
        <f>SUMIF(DatosAnuales!$A:$A,$A4,DatosAnuales!$G:$G)/2</f>
        <v>247035067.60305119</v>
      </c>
      <c r="H4" s="9">
        <f>SUMIF(DatosAnuales!$A:$A,$A4,DatosAnuales!$H:$H)/2</f>
        <v>151093054.31228739</v>
      </c>
      <c r="I4" s="9">
        <f>SUMIF(DatosAnuales!$A:$A,$A4,DatosAnuales!$I:$I)/2</f>
        <v>55358790.5</v>
      </c>
      <c r="J4" s="9">
        <f>SUMIF(DatosAnuales!$A:$A,$A4,DatosAnuales!$J:$J)/2</f>
        <v>3167541.5</v>
      </c>
      <c r="K4" s="9">
        <f>SUMIF(DatosAnuales!$A:$A,$A4,DatosAnuales!$K:$K)/2</f>
        <v>1463673</v>
      </c>
      <c r="L4" s="29">
        <f>N4*K4</f>
        <v>164443661.54999998</v>
      </c>
      <c r="M4" s="29">
        <f>O4*K4</f>
        <v>2338217.6175000002</v>
      </c>
      <c r="N4" s="30">
        <f>VLOOKUP($A4,[1]Base_CalidadServ!$A$2:$R$116,17,FALSE)</f>
        <v>112.35</v>
      </c>
      <c r="O4" s="30">
        <f>VLOOKUP($A4,[1]Base_CalidadServ!$A$2:$R$116,18,FALSE)</f>
        <v>1.5975000000000001</v>
      </c>
    </row>
    <row r="5" spans="1:15" x14ac:dyDescent="0.25">
      <c r="A5" s="16">
        <v>6</v>
      </c>
      <c r="B5" s="4" t="s">
        <v>43</v>
      </c>
      <c r="C5" s="17" t="s">
        <v>153</v>
      </c>
      <c r="D5" s="9">
        <f>SUMIF(DatosAnuales!$A:$A,$A5,DatosAnuales!$D:$D)/2</f>
        <v>4157693425.2976241</v>
      </c>
      <c r="E5" s="9">
        <f>+SUMIF(DatosAnuales!$A:$A,$A5,DatosAnuales!$E:$E)/2</f>
        <v>166812076.14712697</v>
      </c>
      <c r="F5" s="9">
        <f>SUMIF(DatosAnuales!$A:$A,$A5,DatosAnuales!$F:$F)/2</f>
        <v>55241821.413347095</v>
      </c>
      <c r="G5" s="9">
        <f>SUMIF(DatosAnuales!$A:$A,$A5,DatosAnuales!$G:$G)/2</f>
        <v>157647839.2212159</v>
      </c>
      <c r="H5" s="9">
        <f>SUMIF(DatosAnuales!$A:$A,$A5,DatosAnuales!$H:$H)/2</f>
        <v>36347939.997882605</v>
      </c>
      <c r="I5" s="9">
        <f>SUMIF(DatosAnuales!$A:$A,$A5,DatosAnuales!$I:$I)/2</f>
        <v>28680702.5</v>
      </c>
      <c r="J5" s="9">
        <f>SUMIF(DatosAnuales!$A:$A,$A5,DatosAnuales!$J:$J)/2</f>
        <v>2484446.5</v>
      </c>
      <c r="K5" s="9">
        <f>SUMIF(DatosAnuales!$A:$A,$A5,DatosAnuales!$K:$K)/2</f>
        <v>956704.5</v>
      </c>
      <c r="L5" s="29">
        <f t="shared" ref="L5:L64" si="2">N5*K5</f>
        <v>299544178.95000005</v>
      </c>
      <c r="M5" s="29">
        <f t="shared" ref="M5:M68" si="3">O5*K5</f>
        <v>1700063.8965</v>
      </c>
      <c r="N5" s="30">
        <f>VLOOKUP($A5,[1]Base_CalidadServ!$A$2:$R$116,17,FALSE)</f>
        <v>313.10000000000002</v>
      </c>
      <c r="O5" s="30">
        <f>VLOOKUP($A5,[1]Base_CalidadServ!$A$2:$R$116,18,FALSE)</f>
        <v>1.7770000000000001</v>
      </c>
    </row>
    <row r="6" spans="1:15" x14ac:dyDescent="0.25">
      <c r="A6" s="16">
        <v>7</v>
      </c>
      <c r="B6" s="4" t="s">
        <v>44</v>
      </c>
      <c r="C6" s="17" t="s">
        <v>153</v>
      </c>
      <c r="D6" s="9">
        <f>SUMIF(DatosAnuales!$A:$A,$A6,DatosAnuales!$D:$D)/2</f>
        <v>6515557139.318243</v>
      </c>
      <c r="E6" s="9">
        <f>+SUMIF(DatosAnuales!$A:$A,$A6,DatosAnuales!$E:$E)/2</f>
        <v>436704325.13353962</v>
      </c>
      <c r="F6" s="9">
        <f>SUMIF(DatosAnuales!$A:$A,$A6,DatosAnuales!$F:$F)/2</f>
        <v>134694330.55846131</v>
      </c>
      <c r="G6" s="9">
        <f>SUMIF(DatosAnuales!$A:$A,$A6,DatosAnuales!$G:$G)/2</f>
        <v>117734119.5410662</v>
      </c>
      <c r="H6" s="9">
        <f>SUMIF(DatosAnuales!$A:$A,$A6,DatosAnuales!$H:$H)/2</f>
        <v>61327993.704693824</v>
      </c>
      <c r="I6" s="9">
        <f>SUMIF(DatosAnuales!$A:$A,$A6,DatosAnuales!$I:$I)/2</f>
        <v>27986246.5</v>
      </c>
      <c r="J6" s="9">
        <f>SUMIF(DatosAnuales!$A:$A,$A6,DatosAnuales!$J:$J)/2</f>
        <v>1597232.5</v>
      </c>
      <c r="K6" s="9">
        <f>SUMIF(DatosAnuales!$A:$A,$A6,DatosAnuales!$K:$K)/2</f>
        <v>1185549</v>
      </c>
      <c r="L6" s="29">
        <f t="shared" si="2"/>
        <v>103142763</v>
      </c>
      <c r="M6" s="29">
        <f t="shared" si="3"/>
        <v>1078849.5900000001</v>
      </c>
      <c r="N6" s="30">
        <f>VLOOKUP($A6,[1]Base_CalidadServ!$A$2:$R$116,17,FALSE)</f>
        <v>87</v>
      </c>
      <c r="O6" s="30">
        <f>VLOOKUP($A6,[1]Base_CalidadServ!$A$2:$R$116,18,FALSE)</f>
        <v>0.91</v>
      </c>
    </row>
    <row r="7" spans="1:15" x14ac:dyDescent="0.25">
      <c r="A7" s="16">
        <v>8</v>
      </c>
      <c r="B7" s="4" t="s">
        <v>45</v>
      </c>
      <c r="C7" s="17" t="s">
        <v>153</v>
      </c>
      <c r="D7" s="9">
        <f>SUMIF(DatosAnuales!$A:$A,$A7,DatosAnuales!$D:$D)/2</f>
        <v>4563021886.9251442</v>
      </c>
      <c r="E7" s="9">
        <f>+SUMIF(DatosAnuales!$A:$A,$A7,DatosAnuales!$E:$E)/2</f>
        <v>196900044.27376592</v>
      </c>
      <c r="F7" s="9">
        <f>SUMIF(DatosAnuales!$A:$A,$A7,DatosAnuales!$F:$F)/2</f>
        <v>115399758.21484855</v>
      </c>
      <c r="G7" s="9">
        <f>SUMIF(DatosAnuales!$A:$A,$A7,DatosAnuales!$G:$G)/2</f>
        <v>83606634.595058039</v>
      </c>
      <c r="H7" s="9">
        <f>SUMIF(DatosAnuales!$A:$A,$A7,DatosAnuales!$H:$H)/2</f>
        <v>65656334.64719519</v>
      </c>
      <c r="I7" s="9">
        <f>SUMIF(DatosAnuales!$A:$A,$A7,DatosAnuales!$I:$I)/2</f>
        <v>20899807</v>
      </c>
      <c r="J7" s="9">
        <f>SUMIF(DatosAnuales!$A:$A,$A7,DatosAnuales!$J:$J)/2</f>
        <v>1241316.5</v>
      </c>
      <c r="K7" s="9">
        <f>SUMIF(DatosAnuales!$A:$A,$A7,DatosAnuales!$K:$K)/2</f>
        <v>705530.5</v>
      </c>
      <c r="L7" s="29">
        <f t="shared" si="2"/>
        <v>201640616.89999998</v>
      </c>
      <c r="M7" s="29">
        <f t="shared" si="3"/>
        <v>1624836.7415</v>
      </c>
      <c r="N7" s="30">
        <f>VLOOKUP($A7,[1]Base_CalidadServ!$A$2:$R$116,17,FALSE)</f>
        <v>285.79999999999995</v>
      </c>
      <c r="O7" s="30">
        <f>VLOOKUP($A7,[1]Base_CalidadServ!$A$2:$R$116,18,FALSE)</f>
        <v>2.3029999999999999</v>
      </c>
    </row>
    <row r="8" spans="1:15" x14ac:dyDescent="0.25">
      <c r="A8" s="16">
        <v>9</v>
      </c>
      <c r="B8" s="4" t="s">
        <v>46</v>
      </c>
      <c r="C8" s="17" t="s">
        <v>153</v>
      </c>
      <c r="D8" s="9">
        <f>SUMIF(DatosAnuales!$A:$A,$A8,DatosAnuales!$D:$D)/2</f>
        <v>2538020525.4958086</v>
      </c>
      <c r="E8" s="9">
        <f>+SUMIF(DatosAnuales!$A:$A,$A8,DatosAnuales!$E:$E)/2</f>
        <v>83414500.824446365</v>
      </c>
      <c r="F8" s="9">
        <f>SUMIF(DatosAnuales!$A:$A,$A8,DatosAnuales!$F:$F)/2</f>
        <v>130766805.70253441</v>
      </c>
      <c r="G8" s="9">
        <f>SUMIF(DatosAnuales!$A:$A,$A8,DatosAnuales!$G:$G)/2</f>
        <v>81971752.49912636</v>
      </c>
      <c r="H8" s="9">
        <f>SUMIF(DatosAnuales!$A:$A,$A8,DatosAnuales!$H:$H)/2</f>
        <v>75396825.935236856</v>
      </c>
      <c r="I8" s="9">
        <f>SUMIF(DatosAnuales!$A:$A,$A8,DatosAnuales!$I:$I)/2</f>
        <v>9153937</v>
      </c>
      <c r="J8" s="9">
        <f>SUMIF(DatosAnuales!$A:$A,$A8,DatosAnuales!$J:$J)/2</f>
        <v>630847</v>
      </c>
      <c r="K8" s="9">
        <f>SUMIF(DatosAnuales!$A:$A,$A8,DatosAnuales!$K:$K)/2</f>
        <v>547112.5</v>
      </c>
      <c r="L8" s="29">
        <f t="shared" si="2"/>
        <v>51975687.5</v>
      </c>
      <c r="M8" s="29">
        <f t="shared" si="3"/>
        <v>1148936.25</v>
      </c>
      <c r="N8" s="30">
        <f>VLOOKUP($A8,[1]Base_CalidadServ!$A$2:$R$116,17,FALSE)</f>
        <v>95</v>
      </c>
      <c r="O8" s="30">
        <f>VLOOKUP($A8,[1]Base_CalidadServ!$A$2:$R$116,18,FALSE)</f>
        <v>2.1</v>
      </c>
    </row>
    <row r="9" spans="1:15" x14ac:dyDescent="0.25">
      <c r="A9" s="16">
        <v>11</v>
      </c>
      <c r="B9" s="4" t="s">
        <v>47</v>
      </c>
      <c r="C9" s="17" t="s">
        <v>153</v>
      </c>
      <c r="D9" s="9">
        <f>SUMIF(DatosAnuales!$A:$A,$A9,DatosAnuales!$D:$D)/2</f>
        <v>669004100.37502265</v>
      </c>
      <c r="E9" s="9">
        <f>+SUMIF(DatosAnuales!$A:$A,$A9,DatosAnuales!$E:$E)/2</f>
        <v>51530950.982266426</v>
      </c>
      <c r="F9" s="9">
        <f>SUMIF(DatosAnuales!$A:$A,$A9,DatosAnuales!$F:$F)/2</f>
        <v>10647331.13111522</v>
      </c>
      <c r="G9" s="9">
        <f>SUMIF(DatosAnuales!$A:$A,$A9,DatosAnuales!$G:$G)/2</f>
        <v>15624041.052312553</v>
      </c>
      <c r="H9" s="9">
        <f>SUMIF(DatosAnuales!$A:$A,$A9,DatosAnuales!$H:$H)/2</f>
        <v>61178955.861486189</v>
      </c>
      <c r="I9" s="9">
        <f>SUMIF(DatosAnuales!$A:$A,$A9,DatosAnuales!$I:$I)/2</f>
        <v>1973243.5</v>
      </c>
      <c r="J9" s="9">
        <f>SUMIF(DatosAnuales!$A:$A,$A9,DatosAnuales!$J:$J)/2</f>
        <v>91419.5</v>
      </c>
      <c r="K9" s="9">
        <f>SUMIF(DatosAnuales!$A:$A,$A9,DatosAnuales!$K:$K)/2</f>
        <v>166079.5</v>
      </c>
      <c r="L9" s="29">
        <f t="shared" si="2"/>
        <v>46502260</v>
      </c>
      <c r="M9" s="29">
        <f t="shared" si="3"/>
        <v>428485.11</v>
      </c>
      <c r="N9" s="30">
        <f>VLOOKUP($A9,[1]Base_CalidadServ!$A$2:$R$116,17,FALSE)</f>
        <v>280</v>
      </c>
      <c r="O9" s="30">
        <f>VLOOKUP($A9,[1]Base_CalidadServ!$A$2:$R$116,18,FALSE)</f>
        <v>2.58</v>
      </c>
    </row>
    <row r="10" spans="1:15" x14ac:dyDescent="0.25">
      <c r="A10" s="16">
        <v>17</v>
      </c>
      <c r="B10" s="4" t="s">
        <v>48</v>
      </c>
      <c r="C10" s="17" t="s">
        <v>153</v>
      </c>
      <c r="D10" s="9">
        <f>SUMIF(DatosAnuales!$A:$A,$A10,DatosAnuales!$D:$D)/2</f>
        <v>7425394365.6405582</v>
      </c>
      <c r="E10" s="9">
        <f>+SUMIF(DatosAnuales!$A:$A,$A10,DatosAnuales!$E:$E)/2</f>
        <v>307109156.49738801</v>
      </c>
      <c r="F10" s="9">
        <f>SUMIF(DatosAnuales!$A:$A,$A10,DatosAnuales!$F:$F)/2</f>
        <v>70732415.374677196</v>
      </c>
      <c r="G10" s="9">
        <f>SUMIF(DatosAnuales!$A:$A,$A10,DatosAnuales!$G:$G)/2</f>
        <v>153305194.60538977</v>
      </c>
      <c r="H10" s="9">
        <f>SUMIF(DatosAnuales!$A:$A,$A10,DatosAnuales!$H:$H)/2</f>
        <v>67878038.989462629</v>
      </c>
      <c r="I10" s="9">
        <f>SUMIF(DatosAnuales!$A:$A,$A10,DatosAnuales!$I:$I)/2</f>
        <v>43721405.5</v>
      </c>
      <c r="J10" s="9">
        <f>SUMIF(DatosAnuales!$A:$A,$A10,DatosAnuales!$J:$J)/2</f>
        <v>2530292.5</v>
      </c>
      <c r="K10" s="9">
        <f>SUMIF(DatosAnuales!$A:$A,$A10,DatosAnuales!$K:$K)/2</f>
        <v>1516494</v>
      </c>
      <c r="L10" s="29">
        <f t="shared" si="2"/>
        <v>222924618</v>
      </c>
      <c r="M10" s="29">
        <f t="shared" si="3"/>
        <v>3252879.63</v>
      </c>
      <c r="N10" s="30">
        <f>VLOOKUP($A10,[1]Base_CalidadServ!$A$2:$R$116,17,FALSE)</f>
        <v>147</v>
      </c>
      <c r="O10" s="30">
        <f>VLOOKUP($A10,[1]Base_CalidadServ!$A$2:$R$116,18,FALSE)</f>
        <v>2.145</v>
      </c>
    </row>
    <row r="11" spans="1:15" x14ac:dyDescent="0.25">
      <c r="A11" s="16">
        <v>22</v>
      </c>
      <c r="B11" s="4" t="s">
        <v>49</v>
      </c>
      <c r="C11" s="17" t="s">
        <v>153</v>
      </c>
      <c r="D11" s="9">
        <f>SUMIF(DatosAnuales!$A:$A,$A11,DatosAnuales!$D:$D)/2</f>
        <v>1685444872.6694436</v>
      </c>
      <c r="E11" s="9">
        <f>+SUMIF(DatosAnuales!$A:$A,$A11,DatosAnuales!$E:$E)/2</f>
        <v>89678165.665732488</v>
      </c>
      <c r="F11" s="9">
        <f>SUMIF(DatosAnuales!$A:$A,$A11,DatosAnuales!$F:$F)/2</f>
        <v>30794136.13249182</v>
      </c>
      <c r="G11" s="9">
        <f>SUMIF(DatosAnuales!$A:$A,$A11,DatosAnuales!$G:$G)/2</f>
        <v>29683284.064837962</v>
      </c>
      <c r="H11" s="9">
        <f>SUMIF(DatosAnuales!$A:$A,$A11,DatosAnuales!$H:$H)/2</f>
        <v>19087183.707578719</v>
      </c>
      <c r="I11" s="9">
        <f>SUMIF(DatosAnuales!$A:$A,$A11,DatosAnuales!$I:$I)/2</f>
        <v>8538772.5</v>
      </c>
      <c r="J11" s="9">
        <f>SUMIF(DatosAnuales!$A:$A,$A11,DatosAnuales!$J:$J)/2</f>
        <v>918588.5</v>
      </c>
      <c r="K11" s="9">
        <f>SUMIF(DatosAnuales!$A:$A,$A11,DatosAnuales!$K:$K)/2</f>
        <v>287317</v>
      </c>
      <c r="L11" s="29">
        <f t="shared" si="2"/>
        <v>752770.54</v>
      </c>
      <c r="M11" s="29">
        <f t="shared" si="3"/>
        <v>511424.26</v>
      </c>
      <c r="N11" s="30">
        <f>VLOOKUP($A11,[1]Base_CalidadServ!$A$2:$R$116,17,FALSE)</f>
        <v>2.62</v>
      </c>
      <c r="O11" s="30">
        <f>VLOOKUP($A11,[1]Base_CalidadServ!$A$2:$R$116,18,FALSE)</f>
        <v>1.78</v>
      </c>
    </row>
    <row r="12" spans="1:15" x14ac:dyDescent="0.25">
      <c r="A12" s="16">
        <v>27</v>
      </c>
      <c r="B12" s="4" t="s">
        <v>50</v>
      </c>
      <c r="C12" s="17" t="s">
        <v>153</v>
      </c>
      <c r="D12" s="9">
        <f>SUMIF(DatosAnuales!$A:$A,$A12,DatosAnuales!$D:$D)/2</f>
        <v>3188529085.3013506</v>
      </c>
      <c r="E12" s="9">
        <f>+SUMIF(DatosAnuales!$A:$A,$A12,DatosAnuales!$E:$E)/2</f>
        <v>150774556.01943663</v>
      </c>
      <c r="F12" s="9">
        <f>SUMIF(DatosAnuales!$A:$A,$A12,DatosAnuales!$F:$F)/2</f>
        <v>36248014.026520222</v>
      </c>
      <c r="G12" s="9">
        <f>SUMIF(DatosAnuales!$A:$A,$A12,DatosAnuales!$G:$G)/2</f>
        <v>75755721.228856802</v>
      </c>
      <c r="H12" s="9">
        <f>SUMIF(DatosAnuales!$A:$A,$A12,DatosAnuales!$H:$H)/2</f>
        <v>52867142.191871516</v>
      </c>
      <c r="I12" s="9">
        <f>SUMIF(DatosAnuales!$A:$A,$A12,DatosAnuales!$I:$I)/2</f>
        <v>20325881.5</v>
      </c>
      <c r="J12" s="9">
        <f>SUMIF(DatosAnuales!$A:$A,$A12,DatosAnuales!$J:$J)/2</f>
        <v>179192.5</v>
      </c>
      <c r="K12" s="9">
        <f>SUMIF(DatosAnuales!$A:$A,$A12,DatosAnuales!$K:$K)/2</f>
        <v>703962</v>
      </c>
      <c r="L12" s="29">
        <f t="shared" si="2"/>
        <v>98002069.829999998</v>
      </c>
      <c r="M12" s="29">
        <f t="shared" si="3"/>
        <v>1003145.8499999999</v>
      </c>
      <c r="N12" s="30">
        <f>VLOOKUP($A12,[1]Base_CalidadServ!$A$2:$R$116,17,FALSE)</f>
        <v>139.215</v>
      </c>
      <c r="O12" s="30">
        <f>VLOOKUP($A12,[1]Base_CalidadServ!$A$2:$R$116,18,FALSE)</f>
        <v>1.4249999999999998</v>
      </c>
    </row>
    <row r="13" spans="1:15" x14ac:dyDescent="0.25">
      <c r="A13" s="16">
        <v>30</v>
      </c>
      <c r="B13" s="4" t="s">
        <v>51</v>
      </c>
      <c r="C13" s="17" t="s">
        <v>153</v>
      </c>
      <c r="D13" s="9">
        <f>SUMIF(DatosAnuales!$A:$A,$A13,DatosAnuales!$D:$D)/2</f>
        <v>2900050152.8895206</v>
      </c>
      <c r="E13" s="9">
        <f>+SUMIF(DatosAnuales!$A:$A,$A13,DatosAnuales!$E:$E)/2</f>
        <v>178156806.57650107</v>
      </c>
      <c r="F13" s="9">
        <f>SUMIF(DatosAnuales!$A:$A,$A13,DatosAnuales!$F:$F)/2</f>
        <v>39913300.093797565</v>
      </c>
      <c r="G13" s="9">
        <f>SUMIF(DatosAnuales!$A:$A,$A13,DatosAnuales!$G:$G)/2</f>
        <v>47598050.263234906</v>
      </c>
      <c r="H13" s="9">
        <f>SUMIF(DatosAnuales!$A:$A,$A13,DatosAnuales!$H:$H)/2</f>
        <v>17424740.04591421</v>
      </c>
      <c r="I13" s="9">
        <f>SUMIF(DatosAnuales!$A:$A,$A13,DatosAnuales!$I:$I)/2</f>
        <v>18659957</v>
      </c>
      <c r="J13" s="9">
        <f>SUMIF(DatosAnuales!$A:$A,$A13,DatosAnuales!$J:$J)/2</f>
        <v>81666</v>
      </c>
      <c r="K13" s="9">
        <f>SUMIF(DatosAnuales!$A:$A,$A13,DatosAnuales!$K:$K)/2</f>
        <v>746694.5</v>
      </c>
      <c r="L13" s="29">
        <f t="shared" si="2"/>
        <v>94270180.625</v>
      </c>
      <c r="M13" s="29">
        <f t="shared" si="3"/>
        <v>946061.93149999995</v>
      </c>
      <c r="N13" s="30">
        <f>VLOOKUP($A13,[1]Base_CalidadServ!$A$2:$R$116,17,FALSE)</f>
        <v>126.25</v>
      </c>
      <c r="O13" s="30">
        <f>VLOOKUP($A13,[1]Base_CalidadServ!$A$2:$R$116,18,FALSE)</f>
        <v>1.2669999999999999</v>
      </c>
    </row>
    <row r="14" spans="1:15" x14ac:dyDescent="0.25">
      <c r="A14" s="16">
        <v>32</v>
      </c>
      <c r="B14" s="4" t="s">
        <v>52</v>
      </c>
      <c r="C14" s="17" t="s">
        <v>153</v>
      </c>
      <c r="D14" s="9">
        <f>SUMIF(DatosAnuales!$A:$A,$A14,DatosAnuales!$D:$D)/2</f>
        <v>19561467573.814053</v>
      </c>
      <c r="E14" s="9">
        <f>+SUMIF(DatosAnuales!$A:$A,$A14,DatosAnuales!$E:$E)/2</f>
        <v>940679693.2293874</v>
      </c>
      <c r="F14" s="9">
        <f>SUMIF(DatosAnuales!$A:$A,$A14,DatosAnuales!$F:$F)/2</f>
        <v>529952620.79720867</v>
      </c>
      <c r="G14" s="9">
        <f>SUMIF(DatosAnuales!$A:$A,$A14,DatosAnuales!$G:$G)/2</f>
        <v>455095291.37824911</v>
      </c>
      <c r="H14" s="9">
        <f>SUMIF(DatosAnuales!$A:$A,$A14,DatosAnuales!$H:$H)/2</f>
        <v>360089158.15096575</v>
      </c>
      <c r="I14" s="9">
        <f>SUMIF(DatosAnuales!$A:$A,$A14,DatosAnuales!$I:$I)/2</f>
        <v>87817486</v>
      </c>
      <c r="J14" s="9">
        <f>SUMIF(DatosAnuales!$A:$A,$A14,DatosAnuales!$J:$J)/2</f>
        <v>7863298.5</v>
      </c>
      <c r="K14" s="9">
        <f>SUMIF(DatosAnuales!$A:$A,$A14,DatosAnuales!$K:$K)/2</f>
        <v>3925280.5</v>
      </c>
      <c r="L14" s="29">
        <f t="shared" si="2"/>
        <v>282620196</v>
      </c>
      <c r="M14" s="29">
        <f t="shared" si="3"/>
        <v>3807522.085</v>
      </c>
      <c r="N14" s="30">
        <f>VLOOKUP($A14,[1]Base_CalidadServ!$A$2:$R$116,17,FALSE)</f>
        <v>72</v>
      </c>
      <c r="O14" s="30">
        <f>VLOOKUP($A14,[1]Base_CalidadServ!$A$2:$R$116,18,FALSE)</f>
        <v>0.97</v>
      </c>
    </row>
    <row r="15" spans="1:15" x14ac:dyDescent="0.25">
      <c r="A15" s="16">
        <v>39</v>
      </c>
      <c r="B15" s="4" t="s">
        <v>53</v>
      </c>
      <c r="C15" s="17" t="s">
        <v>153</v>
      </c>
      <c r="D15" s="9">
        <f>SUMIF(DatosAnuales!$A:$A,$A15,DatosAnuales!$D:$D)/2</f>
        <v>6212335451.1354332</v>
      </c>
      <c r="E15" s="9">
        <f>+SUMIF(DatosAnuales!$A:$A,$A15,DatosAnuales!$E:$E)/2</f>
        <v>220647527.25231168</v>
      </c>
      <c r="F15" s="9">
        <f>SUMIF(DatosAnuales!$A:$A,$A15,DatosAnuales!$F:$F)/2</f>
        <v>296649143.4758243</v>
      </c>
      <c r="G15" s="9">
        <f>SUMIF(DatosAnuales!$A:$A,$A15,DatosAnuales!$G:$G)/2</f>
        <v>167369708.57745409</v>
      </c>
      <c r="H15" s="9">
        <f>SUMIF(DatosAnuales!$A:$A,$A15,DatosAnuales!$H:$H)/2</f>
        <v>165070762.10078645</v>
      </c>
      <c r="I15" s="9">
        <f>SUMIF(DatosAnuales!$A:$A,$A15,DatosAnuales!$I:$I)/2</f>
        <v>21843911.5</v>
      </c>
      <c r="J15" s="9">
        <f>SUMIF(DatosAnuales!$A:$A,$A15,DatosAnuales!$J:$J)/2</f>
        <v>710260</v>
      </c>
      <c r="K15" s="9">
        <f>SUMIF(DatosAnuales!$A:$A,$A15,DatosAnuales!$K:$K)/2</f>
        <v>1234338.5</v>
      </c>
      <c r="L15" s="29">
        <f t="shared" si="2"/>
        <v>112571671.19999999</v>
      </c>
      <c r="M15" s="29">
        <f t="shared" si="3"/>
        <v>1129419.7275</v>
      </c>
      <c r="N15" s="30">
        <f>VLOOKUP($A15,[1]Base_CalidadServ!$A$2:$R$116,17,FALSE)</f>
        <v>91.199999999999989</v>
      </c>
      <c r="O15" s="30">
        <f>VLOOKUP($A15,[1]Base_CalidadServ!$A$2:$R$116,18,FALSE)</f>
        <v>0.91500000000000004</v>
      </c>
    </row>
    <row r="16" spans="1:15" x14ac:dyDescent="0.25">
      <c r="A16" s="16">
        <v>41</v>
      </c>
      <c r="B16" s="4" t="s">
        <v>54</v>
      </c>
      <c r="C16" s="17" t="s">
        <v>153</v>
      </c>
      <c r="D16" s="9">
        <f>SUMIF(DatosAnuales!$A:$A,$A16,DatosAnuales!$D:$D)/2</f>
        <v>8505929057.6489887</v>
      </c>
      <c r="E16" s="9">
        <f>+SUMIF(DatosAnuales!$A:$A,$A16,DatosAnuales!$E:$E)/2</f>
        <v>659011767.29065263</v>
      </c>
      <c r="F16" s="9">
        <f>SUMIF(DatosAnuales!$A:$A,$A16,DatosAnuales!$F:$F)/2</f>
        <v>194106773.97469959</v>
      </c>
      <c r="G16" s="9">
        <f>SUMIF(DatosAnuales!$A:$A,$A16,DatosAnuales!$G:$G)/2</f>
        <v>165293988.40297464</v>
      </c>
      <c r="H16" s="9">
        <f>SUMIF(DatosAnuales!$A:$A,$A16,DatosAnuales!$H:$H)/2</f>
        <v>61115833.25971511</v>
      </c>
      <c r="I16" s="9">
        <f>SUMIF(DatosAnuales!$A:$A,$A16,DatosAnuales!$I:$I)/2</f>
        <v>33325863.5</v>
      </c>
      <c r="J16" s="9">
        <f>SUMIF(DatosAnuales!$A:$A,$A16,DatosAnuales!$J:$J)/2</f>
        <v>1785105</v>
      </c>
      <c r="K16" s="9">
        <f>SUMIF(DatosAnuales!$A:$A,$A16,DatosAnuales!$K:$K)/2</f>
        <v>1799984</v>
      </c>
      <c r="L16" s="29">
        <f t="shared" si="2"/>
        <v>345596928</v>
      </c>
      <c r="M16" s="29">
        <f t="shared" si="3"/>
        <v>2097881.352</v>
      </c>
      <c r="N16" s="30">
        <f>VLOOKUP($A16,[1]Base_CalidadServ!$A$2:$R$116,17,FALSE)</f>
        <v>192</v>
      </c>
      <c r="O16" s="30">
        <f>VLOOKUP($A16,[1]Base_CalidadServ!$A$2:$R$116,18,FALSE)</f>
        <v>1.1655</v>
      </c>
    </row>
    <row r="17" spans="1:15" x14ac:dyDescent="0.25">
      <c r="A17" s="16">
        <v>42</v>
      </c>
      <c r="B17" s="4" t="s">
        <v>55</v>
      </c>
      <c r="C17" s="17" t="s">
        <v>153</v>
      </c>
      <c r="D17" s="9">
        <f>SUMIF(DatosAnuales!$A:$A,$A17,DatosAnuales!$D:$D)/2</f>
        <v>2309698406.8800936</v>
      </c>
      <c r="E17" s="9">
        <f>+SUMIF(DatosAnuales!$A:$A,$A17,DatosAnuales!$E:$E)/2</f>
        <v>77216165.660547823</v>
      </c>
      <c r="F17" s="9">
        <f>SUMIF(DatosAnuales!$A:$A,$A17,DatosAnuales!$F:$F)/2</f>
        <v>86770640.608574122</v>
      </c>
      <c r="G17" s="9">
        <f>SUMIF(DatosAnuales!$A:$A,$A17,DatosAnuales!$G:$G)/2</f>
        <v>47492680.624629207</v>
      </c>
      <c r="H17" s="9">
        <f>SUMIF(DatosAnuales!$A:$A,$A17,DatosAnuales!$H:$H)/2</f>
        <v>30614330.365675285</v>
      </c>
      <c r="I17" s="9">
        <f>SUMIF(DatosAnuales!$A:$A,$A17,DatosAnuales!$I:$I)/2</f>
        <v>3880530</v>
      </c>
      <c r="J17" s="9">
        <f>SUMIF(DatosAnuales!$A:$A,$A17,DatosAnuales!$J:$J)/2</f>
        <v>321804</v>
      </c>
      <c r="K17" s="9">
        <f>SUMIF(DatosAnuales!$A:$A,$A17,DatosAnuales!$K:$K)/2</f>
        <v>274509</v>
      </c>
      <c r="L17" s="29">
        <f t="shared" si="2"/>
        <v>26588941.739999998</v>
      </c>
      <c r="M17" s="29">
        <f t="shared" si="3"/>
        <v>258038.46</v>
      </c>
      <c r="N17" s="30">
        <f>VLOOKUP($A17,[1]Base_CalidadServ!$A$2:$R$116,17,FALSE)</f>
        <v>96.86</v>
      </c>
      <c r="O17" s="30">
        <f>VLOOKUP($A17,[1]Base_CalidadServ!$A$2:$R$116,18,FALSE)</f>
        <v>0.94</v>
      </c>
    </row>
    <row r="18" spans="1:15" x14ac:dyDescent="0.25">
      <c r="A18" s="16">
        <v>43</v>
      </c>
      <c r="B18" s="4" t="s">
        <v>56</v>
      </c>
      <c r="C18" s="17" t="s">
        <v>153</v>
      </c>
      <c r="D18" s="9">
        <f>SUMIF(DatosAnuales!$A:$A,$A18,DatosAnuales!$D:$D)/2</f>
        <v>2649055031.5133085</v>
      </c>
      <c r="E18" s="9">
        <f>+SUMIF(DatosAnuales!$A:$A,$A18,DatosAnuales!$E:$E)/2</f>
        <v>173050261.36622638</v>
      </c>
      <c r="F18" s="9">
        <f>SUMIF(DatosAnuales!$A:$A,$A18,DatosAnuales!$F:$F)/2</f>
        <v>87409487.645900771</v>
      </c>
      <c r="G18" s="9">
        <f>SUMIF(DatosAnuales!$A:$A,$A18,DatosAnuales!$G:$G)/2</f>
        <v>81354374.365776688</v>
      </c>
      <c r="H18" s="9">
        <f>SUMIF(DatosAnuales!$A:$A,$A18,DatosAnuales!$H:$H)/2</f>
        <v>79767380.909989879</v>
      </c>
      <c r="I18" s="9">
        <f>SUMIF(DatosAnuales!$A:$A,$A18,DatosAnuales!$I:$I)/2</f>
        <v>12307911.5</v>
      </c>
      <c r="J18" s="9">
        <f>SUMIF(DatosAnuales!$A:$A,$A18,DatosAnuales!$J:$J)/2</f>
        <v>927435</v>
      </c>
      <c r="K18" s="9">
        <f>SUMIF(DatosAnuales!$A:$A,$A18,DatosAnuales!$K:$K)/2</f>
        <v>514237</v>
      </c>
      <c r="L18" s="29">
        <f t="shared" si="2"/>
        <v>60679966</v>
      </c>
      <c r="M18" s="29">
        <f t="shared" si="3"/>
        <v>750786.02</v>
      </c>
      <c r="N18" s="30">
        <f>VLOOKUP($A18,[1]Base_CalidadServ!$A$2:$R$116,17,FALSE)</f>
        <v>118</v>
      </c>
      <c r="O18" s="30">
        <f>VLOOKUP($A18,[1]Base_CalidadServ!$A$2:$R$116,18,FALSE)</f>
        <v>1.46</v>
      </c>
    </row>
    <row r="19" spans="1:15" x14ac:dyDescent="0.25">
      <c r="A19" s="16">
        <v>44</v>
      </c>
      <c r="B19" s="4" t="s">
        <v>57</v>
      </c>
      <c r="C19" s="17" t="s">
        <v>153</v>
      </c>
      <c r="D19" s="9">
        <f>SUMIF(DatosAnuales!$A:$A,$A19,DatosAnuales!$D:$D)/2</f>
        <v>8289130938.5785809</v>
      </c>
      <c r="E19" s="9">
        <f>+SUMIF(DatosAnuales!$A:$A,$A19,DatosAnuales!$E:$E)/2</f>
        <v>493229613.27395505</v>
      </c>
      <c r="F19" s="9">
        <f>SUMIF(DatosAnuales!$A:$A,$A19,DatosAnuales!$F:$F)/2</f>
        <v>271152266.54371798</v>
      </c>
      <c r="G19" s="9">
        <f>SUMIF(DatosAnuales!$A:$A,$A19,DatosAnuales!$G:$G)/2</f>
        <v>270040328.90973032</v>
      </c>
      <c r="H19" s="9">
        <f>SUMIF(DatosAnuales!$A:$A,$A19,DatosAnuales!$H:$H)/2</f>
        <v>129780173.47596</v>
      </c>
      <c r="I19" s="9">
        <f>SUMIF(DatosAnuales!$A:$A,$A19,DatosAnuales!$I:$I)/2</f>
        <v>42918935.5</v>
      </c>
      <c r="J19" s="9">
        <f>SUMIF(DatosAnuales!$A:$A,$A19,DatosAnuales!$J:$J)/2</f>
        <v>2278121.5</v>
      </c>
      <c r="K19" s="9">
        <f>SUMIF(DatosAnuales!$A:$A,$A19,DatosAnuales!$K:$K)/2</f>
        <v>2162145.5</v>
      </c>
      <c r="L19" s="29">
        <f t="shared" si="2"/>
        <v>396753699.25</v>
      </c>
      <c r="M19" s="29">
        <f t="shared" si="3"/>
        <v>2147010.4814999998</v>
      </c>
      <c r="N19" s="30">
        <f>VLOOKUP($A19,[1]Base_CalidadServ!$A$2:$R$116,17,FALSE)</f>
        <v>183.5</v>
      </c>
      <c r="O19" s="30">
        <f>VLOOKUP($A19,[1]Base_CalidadServ!$A$2:$R$116,18,FALSE)</f>
        <v>0.99299999999999999</v>
      </c>
    </row>
    <row r="20" spans="1:15" x14ac:dyDescent="0.25">
      <c r="A20" s="16">
        <v>45</v>
      </c>
      <c r="B20" s="4" t="s">
        <v>58</v>
      </c>
      <c r="C20" s="17" t="s">
        <v>153</v>
      </c>
      <c r="D20" s="9">
        <f>SUMIF(DatosAnuales!$A:$A,$A20,DatosAnuales!$D:$D)/2</f>
        <v>16824303562.403219</v>
      </c>
      <c r="E20" s="9">
        <f>+SUMIF(DatosAnuales!$A:$A,$A20,DatosAnuales!$E:$E)/2</f>
        <v>702107802.21027064</v>
      </c>
      <c r="F20" s="9">
        <f>SUMIF(DatosAnuales!$A:$A,$A20,DatosAnuales!$F:$F)/2</f>
        <v>130425017.93486035</v>
      </c>
      <c r="G20" s="9">
        <f>SUMIF(DatosAnuales!$A:$A,$A20,DatosAnuales!$G:$G)/2</f>
        <v>278411555.2484628</v>
      </c>
      <c r="H20" s="9">
        <f>SUMIF(DatosAnuales!$A:$A,$A20,DatosAnuales!$H:$H)/2</f>
        <v>150604884.02278876</v>
      </c>
      <c r="I20" s="9">
        <f>SUMIF(DatosAnuales!$A:$A,$A20,DatosAnuales!$I:$I)/2</f>
        <v>79203068.5</v>
      </c>
      <c r="J20" s="9">
        <f>SUMIF(DatosAnuales!$A:$A,$A20,DatosAnuales!$J:$J)/2</f>
        <v>4457493.5</v>
      </c>
      <c r="K20" s="9">
        <f>SUMIF(DatosAnuales!$A:$A,$A20,DatosAnuales!$K:$K)/2</f>
        <v>2501712.5</v>
      </c>
      <c r="L20" s="29">
        <f t="shared" si="2"/>
        <v>391518006.25</v>
      </c>
      <c r="M20" s="29">
        <f t="shared" si="3"/>
        <v>3177174.875</v>
      </c>
      <c r="N20" s="30">
        <f>VLOOKUP($A20,[1]Base_CalidadServ!$A$2:$R$116,17,FALSE)</f>
        <v>156.5</v>
      </c>
      <c r="O20" s="30">
        <f>VLOOKUP($A20,[1]Base_CalidadServ!$A$2:$R$116,18,FALSE)</f>
        <v>1.27</v>
      </c>
    </row>
    <row r="21" spans="1:15" x14ac:dyDescent="0.25">
      <c r="A21" s="16">
        <v>46</v>
      </c>
      <c r="B21" s="4" t="s">
        <v>59</v>
      </c>
      <c r="C21" s="17" t="s">
        <v>153</v>
      </c>
      <c r="D21" s="9">
        <f>SUMIF(DatosAnuales!$A:$A,$A21,DatosAnuales!$D:$D)/2</f>
        <v>2973259800.0904884</v>
      </c>
      <c r="E21" s="9">
        <f>+SUMIF(DatosAnuales!$A:$A,$A21,DatosAnuales!$E:$E)/2</f>
        <v>152778322.01985118</v>
      </c>
      <c r="F21" s="9">
        <f>SUMIF(DatosAnuales!$A:$A,$A21,DatosAnuales!$F:$F)/2</f>
        <v>72902926.264078081</v>
      </c>
      <c r="G21" s="9">
        <f>SUMIF(DatosAnuales!$A:$A,$A21,DatosAnuales!$G:$G)/2</f>
        <v>45543871.339307569</v>
      </c>
      <c r="H21" s="9">
        <f>SUMIF(DatosAnuales!$A:$A,$A21,DatosAnuales!$H:$H)/2</f>
        <v>112133646.43952081</v>
      </c>
      <c r="I21" s="9">
        <f>SUMIF(DatosAnuales!$A:$A,$A21,DatosAnuales!$I:$I)/2</f>
        <v>13318324</v>
      </c>
      <c r="J21" s="9">
        <f>SUMIF(DatosAnuales!$A:$A,$A21,DatosAnuales!$J:$J)/2</f>
        <v>850141</v>
      </c>
      <c r="K21" s="9">
        <f>SUMIF(DatosAnuales!$A:$A,$A21,DatosAnuales!$K:$K)/2</f>
        <v>587656.5</v>
      </c>
      <c r="L21" s="29">
        <f t="shared" si="2"/>
        <v>41429783.25</v>
      </c>
      <c r="M21" s="29">
        <f t="shared" si="3"/>
        <v>470125.2</v>
      </c>
      <c r="N21" s="30">
        <f>VLOOKUP($A21,[1]Base_CalidadServ!$A$2:$R$116,17,FALSE)</f>
        <v>70.5</v>
      </c>
      <c r="O21" s="30">
        <f>VLOOKUP($A21,[1]Base_CalidadServ!$A$2:$R$116,18,FALSE)</f>
        <v>0.8</v>
      </c>
    </row>
    <row r="22" spans="1:15" x14ac:dyDescent="0.25">
      <c r="A22" s="16">
        <v>49</v>
      </c>
      <c r="B22" s="4" t="s">
        <v>60</v>
      </c>
      <c r="C22" s="17" t="s">
        <v>153</v>
      </c>
      <c r="D22" s="9">
        <f>SUMIF(DatosAnuales!$A:$A,$A22,DatosAnuales!$D:$D)/2</f>
        <v>1543289673.7075002</v>
      </c>
      <c r="E22" s="9">
        <f>+SUMIF(DatosAnuales!$A:$A,$A22,DatosAnuales!$E:$E)/2</f>
        <v>83156990.44432351</v>
      </c>
      <c r="F22" s="9">
        <f>SUMIF(DatosAnuales!$A:$A,$A22,DatosAnuales!$F:$F)/2</f>
        <v>22511611.674560588</v>
      </c>
      <c r="G22" s="9">
        <f>SUMIF(DatosAnuales!$A:$A,$A22,DatosAnuales!$G:$G)/2</f>
        <v>23044220.057514966</v>
      </c>
      <c r="H22" s="9">
        <f>SUMIF(DatosAnuales!$A:$A,$A22,DatosAnuales!$H:$H)/2</f>
        <v>28771526.511818733</v>
      </c>
      <c r="I22" s="9">
        <f>SUMIF(DatosAnuales!$A:$A,$A22,DatosAnuales!$I:$I)/2</f>
        <v>7808186.5</v>
      </c>
      <c r="J22" s="9">
        <f>SUMIF(DatosAnuales!$A:$A,$A22,DatosAnuales!$J:$J)/2</f>
        <v>576546</v>
      </c>
      <c r="K22" s="9">
        <f>SUMIF(DatosAnuales!$A:$A,$A22,DatosAnuales!$K:$K)/2</f>
        <v>405536</v>
      </c>
      <c r="L22" s="29">
        <f t="shared" si="2"/>
        <v>31012148.991999999</v>
      </c>
      <c r="M22" s="29">
        <f t="shared" si="3"/>
        <v>515639.02400000003</v>
      </c>
      <c r="N22" s="30">
        <f>VLOOKUP($A22,[1]Base_CalidadServ!$A$2:$R$116,17,FALSE)</f>
        <v>76.471999999999994</v>
      </c>
      <c r="O22" s="30">
        <f>VLOOKUP($A22,[1]Base_CalidadServ!$A$2:$R$116,18,FALSE)</f>
        <v>1.2715000000000001</v>
      </c>
    </row>
    <row r="23" spans="1:15" x14ac:dyDescent="0.25">
      <c r="A23" s="16">
        <v>51</v>
      </c>
      <c r="B23" s="4" t="s">
        <v>61</v>
      </c>
      <c r="C23" s="17" t="s">
        <v>153</v>
      </c>
      <c r="D23" s="9">
        <f>SUMIF(DatosAnuales!$A:$A,$A23,DatosAnuales!$D:$D)/2</f>
        <v>1259202801.0085778</v>
      </c>
      <c r="E23" s="9">
        <f>+SUMIF(DatosAnuales!$A:$A,$A23,DatosAnuales!$E:$E)/2</f>
        <v>35227321.225789689</v>
      </c>
      <c r="F23" s="9">
        <f>SUMIF(DatosAnuales!$A:$A,$A23,DatosAnuales!$F:$F)/2</f>
        <v>15723023.238657083</v>
      </c>
      <c r="G23" s="9">
        <f>SUMIF(DatosAnuales!$A:$A,$A23,DatosAnuales!$G:$G)/2</f>
        <v>26651099.309040755</v>
      </c>
      <c r="H23" s="9">
        <f>SUMIF(DatosAnuales!$A:$A,$A23,DatosAnuales!$H:$H)/2</f>
        <v>20076446.684045248</v>
      </c>
      <c r="I23" s="9">
        <f>SUMIF(DatosAnuales!$A:$A,$A23,DatosAnuales!$I:$I)/2</f>
        <v>4614000.5</v>
      </c>
      <c r="J23" s="9">
        <f>SUMIF(DatosAnuales!$A:$A,$A23,DatosAnuales!$J:$J)/2</f>
        <v>188541</v>
      </c>
      <c r="K23" s="9">
        <f>SUMIF(DatosAnuales!$A:$A,$A23,DatosAnuales!$K:$K)/2</f>
        <v>169939.5</v>
      </c>
      <c r="L23" s="29">
        <f t="shared" si="2"/>
        <v>12174465.779999999</v>
      </c>
      <c r="M23" s="29">
        <f t="shared" si="3"/>
        <v>229503.29475</v>
      </c>
      <c r="N23" s="30">
        <f>VLOOKUP($A23,[1]Base_CalidadServ!$A$2:$R$116,17,FALSE)</f>
        <v>71.64</v>
      </c>
      <c r="O23" s="30">
        <f>VLOOKUP($A23,[1]Base_CalidadServ!$A$2:$R$116,18,FALSE)</f>
        <v>1.3505</v>
      </c>
    </row>
    <row r="24" spans="1:15" x14ac:dyDescent="0.25">
      <c r="A24" s="16">
        <v>54</v>
      </c>
      <c r="B24" s="4" t="s">
        <v>62</v>
      </c>
      <c r="C24" s="17" t="s">
        <v>153</v>
      </c>
      <c r="D24" s="9">
        <f>SUMIF(DatosAnuales!$A:$A,$A24,DatosAnuales!$D:$D)/2</f>
        <v>138992604.56931108</v>
      </c>
      <c r="E24" s="9">
        <f>+SUMIF(DatosAnuales!$A:$A,$A24,DatosAnuales!$E:$E)/2</f>
        <v>8190804.2545315782</v>
      </c>
      <c r="F24" s="9">
        <f>SUMIF(DatosAnuales!$A:$A,$A24,DatosAnuales!$F:$F)/2</f>
        <v>9402479.8493221886</v>
      </c>
      <c r="G24" s="9">
        <f>SUMIF(DatosAnuales!$A:$A,$A24,DatosAnuales!$G:$G)/2</f>
        <v>3540724.9537300682</v>
      </c>
      <c r="H24" s="9">
        <f>SUMIF(DatosAnuales!$A:$A,$A24,DatosAnuales!$H:$H)/2</f>
        <v>3421081.3621168537</v>
      </c>
      <c r="I24" s="9">
        <f>SUMIF(DatosAnuales!$A:$A,$A24,DatosAnuales!$I:$I)/2</f>
        <v>443320</v>
      </c>
      <c r="J24" s="9">
        <f>SUMIF(DatosAnuales!$A:$A,$A24,DatosAnuales!$J:$J)/2</f>
        <v>8522.5</v>
      </c>
      <c r="K24" s="9">
        <f>SUMIF(DatosAnuales!$A:$A,$A24,DatosAnuales!$K:$K)/2</f>
        <v>29301.5</v>
      </c>
      <c r="L24" s="29">
        <f t="shared" si="2"/>
        <v>2101064.0575000001</v>
      </c>
      <c r="M24" s="29">
        <f t="shared" si="3"/>
        <v>36187.352499999994</v>
      </c>
      <c r="N24" s="30">
        <f>VLOOKUP($A24,[1]Base_CalidadServ!$A$2:$R$116,17,FALSE)</f>
        <v>71.704999999999998</v>
      </c>
      <c r="O24" s="30">
        <f>VLOOKUP($A24,[1]Base_CalidadServ!$A$2:$R$116,18,FALSE)</f>
        <v>1.2349999999999999</v>
      </c>
    </row>
    <row r="25" spans="1:15" x14ac:dyDescent="0.25">
      <c r="A25" s="16">
        <v>55</v>
      </c>
      <c r="B25" s="4" t="s">
        <v>63</v>
      </c>
      <c r="C25" s="17" t="s">
        <v>153</v>
      </c>
      <c r="D25" s="9">
        <f>SUMIF(DatosAnuales!$A:$A,$A25,DatosAnuales!$D:$D)/2</f>
        <v>7172860738.3634491</v>
      </c>
      <c r="E25" s="9">
        <f>+SUMIF(DatosAnuales!$A:$A,$A25,DatosAnuales!$E:$E)/2</f>
        <v>249760921.27139509</v>
      </c>
      <c r="F25" s="9">
        <f>SUMIF(DatosAnuales!$A:$A,$A25,DatosAnuales!$F:$F)/2</f>
        <v>174803043.03555885</v>
      </c>
      <c r="G25" s="9">
        <f>SUMIF(DatosAnuales!$A:$A,$A25,DatosAnuales!$G:$G)/2</f>
        <v>157876858.51010185</v>
      </c>
      <c r="H25" s="9">
        <f>SUMIF(DatosAnuales!$A:$A,$A25,DatosAnuales!$H:$H)/2</f>
        <v>147224356.97540247</v>
      </c>
      <c r="I25" s="9">
        <f>SUMIF(DatosAnuales!$A:$A,$A25,DatosAnuales!$I:$I)/2</f>
        <v>38663572</v>
      </c>
      <c r="J25" s="9">
        <f>SUMIF(DatosAnuales!$A:$A,$A25,DatosAnuales!$J:$J)/2</f>
        <v>2222791.5</v>
      </c>
      <c r="K25" s="9">
        <f>SUMIF(DatosAnuales!$A:$A,$A25,DatosAnuales!$K:$K)/2</f>
        <v>1732505.5</v>
      </c>
      <c r="L25" s="29">
        <f t="shared" si="2"/>
        <v>172384297.25</v>
      </c>
      <c r="M25" s="29">
        <f t="shared" si="3"/>
        <v>2408182.645</v>
      </c>
      <c r="N25" s="30">
        <f>VLOOKUP($A25,[1]Base_CalidadServ!$A$2:$R$116,17,FALSE)</f>
        <v>99.5</v>
      </c>
      <c r="O25" s="30">
        <f>VLOOKUP($A25,[1]Base_CalidadServ!$A$2:$R$116,18,FALSE)</f>
        <v>1.3900000000000001</v>
      </c>
    </row>
    <row r="26" spans="1:15" x14ac:dyDescent="0.25">
      <c r="A26" s="16">
        <v>56</v>
      </c>
      <c r="B26" s="4" t="s">
        <v>64</v>
      </c>
      <c r="C26" s="17" t="s">
        <v>153</v>
      </c>
      <c r="D26" s="9">
        <f>SUMIF(DatosAnuales!$A:$A,$A26,DatosAnuales!$D:$D)/2</f>
        <v>14293104068.015602</v>
      </c>
      <c r="E26" s="9">
        <f>+SUMIF(DatosAnuales!$A:$A,$A26,DatosAnuales!$E:$E)/2</f>
        <v>1033032307.7923326</v>
      </c>
      <c r="F26" s="9">
        <f>SUMIF(DatosAnuales!$A:$A,$A26,DatosAnuales!$F:$F)/2</f>
        <v>203387379.05190551</v>
      </c>
      <c r="G26" s="9">
        <f>SUMIF(DatosAnuales!$A:$A,$A26,DatosAnuales!$G:$G)/2</f>
        <v>265059306.79562545</v>
      </c>
      <c r="H26" s="9">
        <f>SUMIF(DatosAnuales!$A:$A,$A26,DatosAnuales!$H:$H)/2</f>
        <v>132279324.18976143</v>
      </c>
      <c r="I26" s="9">
        <f>SUMIF(DatosAnuales!$A:$A,$A26,DatosAnuales!$I:$I)/2</f>
        <v>109741521.5</v>
      </c>
      <c r="J26" s="9">
        <f>SUMIF(DatosAnuales!$A:$A,$A26,DatosAnuales!$J:$J)/2</f>
        <v>6507809</v>
      </c>
      <c r="K26" s="9">
        <f>SUMIF(DatosAnuales!$A:$A,$A26,DatosAnuales!$K:$K)/2</f>
        <v>4807830.5</v>
      </c>
      <c r="L26" s="29">
        <f t="shared" si="2"/>
        <v>297123924.89999998</v>
      </c>
      <c r="M26" s="29">
        <f t="shared" si="3"/>
        <v>3942421.01</v>
      </c>
      <c r="N26" s="30">
        <f>VLOOKUP($A26,[1]Base_CalidadServ!$A$2:$R$116,17,FALSE)</f>
        <v>61.8</v>
      </c>
      <c r="O26" s="30">
        <f>VLOOKUP($A26,[1]Base_CalidadServ!$A$2:$R$116,18,FALSE)</f>
        <v>0.82</v>
      </c>
    </row>
    <row r="27" spans="1:15" x14ac:dyDescent="0.25">
      <c r="A27" s="16">
        <v>57</v>
      </c>
      <c r="B27" s="4" t="s">
        <v>65</v>
      </c>
      <c r="C27" s="17" t="s">
        <v>153</v>
      </c>
      <c r="D27" s="9">
        <f>SUMIF(DatosAnuales!$A:$A,$A27,DatosAnuales!$D:$D)/2</f>
        <v>10213407971.411182</v>
      </c>
      <c r="E27" s="9">
        <f>+SUMIF(DatosAnuales!$A:$A,$A27,DatosAnuales!$E:$E)/2</f>
        <v>583975981.17860794</v>
      </c>
      <c r="F27" s="9">
        <f>SUMIF(DatosAnuales!$A:$A,$A27,DatosAnuales!$F:$F)/2</f>
        <v>360457619.85973459</v>
      </c>
      <c r="G27" s="9">
        <f>SUMIF(DatosAnuales!$A:$A,$A27,DatosAnuales!$G:$G)/2</f>
        <v>244665250.69920683</v>
      </c>
      <c r="H27" s="9">
        <f>SUMIF(DatosAnuales!$A:$A,$A27,DatosAnuales!$H:$H)/2</f>
        <v>188774569.5877898</v>
      </c>
      <c r="I27" s="9">
        <f>SUMIF(DatosAnuales!$A:$A,$A27,DatosAnuales!$I:$I)/2</f>
        <v>84338334</v>
      </c>
      <c r="J27" s="9">
        <f>SUMIF(DatosAnuales!$A:$A,$A27,DatosAnuales!$J:$J)/2</f>
        <v>3949567.5</v>
      </c>
      <c r="K27" s="9">
        <f>SUMIF(DatosAnuales!$A:$A,$A27,DatosAnuales!$K:$K)/2</f>
        <v>2454055.5</v>
      </c>
      <c r="L27" s="29">
        <f t="shared" si="2"/>
        <v>281970976.94999999</v>
      </c>
      <c r="M27" s="29">
        <f t="shared" si="3"/>
        <v>3681083.25</v>
      </c>
      <c r="N27" s="30">
        <f>VLOOKUP($A27,[1]Base_CalidadServ!$A$2:$R$116,17,FALSE)</f>
        <v>114.9</v>
      </c>
      <c r="O27" s="30">
        <f>VLOOKUP($A27,[1]Base_CalidadServ!$A$2:$R$116,18,FALSE)</f>
        <v>1.5</v>
      </c>
    </row>
    <row r="28" spans="1:15" x14ac:dyDescent="0.25">
      <c r="A28" s="16">
        <v>59</v>
      </c>
      <c r="B28" s="4" t="s">
        <v>66</v>
      </c>
      <c r="C28" s="17" t="s">
        <v>153</v>
      </c>
      <c r="D28" s="9">
        <f>SUMIF(DatosAnuales!$A:$A,$A28,DatosAnuales!$D:$D)/2</f>
        <v>220417953.74147892</v>
      </c>
      <c r="E28" s="9">
        <f>+SUMIF(DatosAnuales!$A:$A,$A28,DatosAnuales!$E:$E)/2</f>
        <v>5708231.4391447771</v>
      </c>
      <c r="F28" s="9">
        <f>SUMIF(DatosAnuales!$A:$A,$A28,DatosAnuales!$F:$F)/2</f>
        <v>3901914.1800172538</v>
      </c>
      <c r="G28" s="9">
        <f>SUMIF(DatosAnuales!$A:$A,$A28,DatosAnuales!$G:$G)/2</f>
        <v>6897893.637459442</v>
      </c>
      <c r="H28" s="9">
        <f>SUMIF(DatosAnuales!$A:$A,$A28,DatosAnuales!$H:$H)/2</f>
        <v>2617582.1025308729</v>
      </c>
      <c r="I28" s="9">
        <f>SUMIF(DatosAnuales!$A:$A,$A28,DatosAnuales!$I:$I)/2</f>
        <v>920450</v>
      </c>
      <c r="J28" s="9">
        <f>SUMIF(DatosAnuales!$A:$A,$A28,DatosAnuales!$J:$J)/2</f>
        <v>14712</v>
      </c>
      <c r="K28" s="9">
        <f>SUMIF(DatosAnuales!$A:$A,$A28,DatosAnuales!$K:$K)/2</f>
        <v>43698.5</v>
      </c>
      <c r="L28" s="29">
        <f t="shared" si="2"/>
        <v>4680895.9229999995</v>
      </c>
      <c r="M28" s="29">
        <f t="shared" si="3"/>
        <v>55562.642750000006</v>
      </c>
      <c r="N28" s="30">
        <f>VLOOKUP($A28,[1]Base_CalidadServ!$A$2:$R$116,17,FALSE)</f>
        <v>107.11799999999999</v>
      </c>
      <c r="O28" s="30">
        <f>VLOOKUP($A28,[1]Base_CalidadServ!$A$2:$R$116,18,FALSE)</f>
        <v>1.2715000000000001</v>
      </c>
    </row>
    <row r="29" spans="1:15" x14ac:dyDescent="0.25">
      <c r="A29" s="16">
        <v>61</v>
      </c>
      <c r="B29" s="4" t="s">
        <v>67</v>
      </c>
      <c r="C29" s="17" t="s">
        <v>153</v>
      </c>
      <c r="D29" s="9">
        <f>SUMIF(DatosAnuales!$A:$A,$A29,DatosAnuales!$D:$D)/2</f>
        <v>1261827587.3278992</v>
      </c>
      <c r="E29" s="9">
        <f>+SUMIF(DatosAnuales!$A:$A,$A29,DatosAnuales!$E:$E)/2</f>
        <v>67117071.170358017</v>
      </c>
      <c r="F29" s="9">
        <f>SUMIF(DatosAnuales!$A:$A,$A29,DatosAnuales!$F:$F)/2</f>
        <v>12144209.178019848</v>
      </c>
      <c r="G29" s="9">
        <f>SUMIF(DatosAnuales!$A:$A,$A29,DatosAnuales!$G:$G)/2</f>
        <v>36071498.808159709</v>
      </c>
      <c r="H29" s="9">
        <f>SUMIF(DatosAnuales!$A:$A,$A29,DatosAnuales!$H:$H)/2</f>
        <v>12446970.919256192</v>
      </c>
      <c r="I29" s="9">
        <f>SUMIF(DatosAnuales!$A:$A,$A29,DatosAnuales!$I:$I)/2</f>
        <v>4226404</v>
      </c>
      <c r="J29" s="9">
        <f>SUMIF(DatosAnuales!$A:$A,$A29,DatosAnuales!$J:$J)/2</f>
        <v>244553.5</v>
      </c>
      <c r="K29" s="9">
        <f>SUMIF(DatosAnuales!$A:$A,$A29,DatosAnuales!$K:$K)/2</f>
        <v>261112</v>
      </c>
      <c r="L29" s="29">
        <f t="shared" si="2"/>
        <v>54206851.199999996</v>
      </c>
      <c r="M29" s="29">
        <f t="shared" si="3"/>
        <v>454334.88</v>
      </c>
      <c r="N29" s="30">
        <f>VLOOKUP($A29,[1]Base_CalidadServ!$A$2:$R$116,17,FALSE)</f>
        <v>207.6</v>
      </c>
      <c r="O29" s="30">
        <f>VLOOKUP($A29,[1]Base_CalidadServ!$A$2:$R$116,18,FALSE)</f>
        <v>1.74</v>
      </c>
    </row>
    <row r="30" spans="1:15" x14ac:dyDescent="0.25">
      <c r="A30" s="16">
        <v>62</v>
      </c>
      <c r="B30" s="4" t="s">
        <v>68</v>
      </c>
      <c r="C30" s="17" t="s">
        <v>153</v>
      </c>
      <c r="D30" s="9">
        <f>SUMIF(DatosAnuales!$A:$A,$A30,DatosAnuales!$D:$D)/2</f>
        <v>1599938832.5215538</v>
      </c>
      <c r="E30" s="9">
        <f>+SUMIF(DatosAnuales!$A:$A,$A30,DatosAnuales!$E:$E)/2</f>
        <v>103261176.73806208</v>
      </c>
      <c r="F30" s="9">
        <f>SUMIF(DatosAnuales!$A:$A,$A30,DatosAnuales!$F:$F)/2</f>
        <v>58155323.703419775</v>
      </c>
      <c r="G30" s="9">
        <f>SUMIF(DatosAnuales!$A:$A,$A30,DatosAnuales!$G:$G)/2</f>
        <v>45610883.419901311</v>
      </c>
      <c r="H30" s="9">
        <f>SUMIF(DatosAnuales!$A:$A,$A30,DatosAnuales!$H:$H)/2</f>
        <v>36146650.940689608</v>
      </c>
      <c r="I30" s="9">
        <f>SUMIF(DatosAnuales!$A:$A,$A30,DatosAnuales!$I:$I)/2</f>
        <v>11083688.5</v>
      </c>
      <c r="J30" s="9">
        <f>SUMIF(DatosAnuales!$A:$A,$A30,DatosAnuales!$J:$J)/2</f>
        <v>579386</v>
      </c>
      <c r="K30" s="9">
        <f>SUMIF(DatosAnuales!$A:$A,$A30,DatosAnuales!$K:$K)/2</f>
        <v>450347.5</v>
      </c>
      <c r="L30" s="29">
        <f t="shared" si="2"/>
        <v>34226410</v>
      </c>
      <c r="M30" s="29">
        <f t="shared" si="3"/>
        <v>383696.07</v>
      </c>
      <c r="N30" s="30">
        <f>VLOOKUP($A30,[1]Base_CalidadServ!$A$2:$R$116,17,FALSE)</f>
        <v>76</v>
      </c>
      <c r="O30" s="30">
        <f>VLOOKUP($A30,[1]Base_CalidadServ!$A$2:$R$116,18,FALSE)</f>
        <v>0.85199999999999998</v>
      </c>
    </row>
    <row r="31" spans="1:15" x14ac:dyDescent="0.25">
      <c r="A31" s="16">
        <v>70</v>
      </c>
      <c r="B31" s="4" t="s">
        <v>69</v>
      </c>
      <c r="C31" s="17" t="s">
        <v>153</v>
      </c>
      <c r="D31" s="9">
        <f>SUMIF(DatosAnuales!$A:$A,$A31,DatosAnuales!$D:$D)/2</f>
        <v>2197398434.644145</v>
      </c>
      <c r="E31" s="9">
        <f>+SUMIF(DatosAnuales!$A:$A,$A31,DatosAnuales!$E:$E)/2</f>
        <v>135144592.68255228</v>
      </c>
      <c r="F31" s="9">
        <f>SUMIF(DatosAnuales!$A:$A,$A31,DatosAnuales!$F:$F)/2</f>
        <v>70697253.16293858</v>
      </c>
      <c r="G31" s="9">
        <f>SUMIF(DatosAnuales!$A:$A,$A31,DatosAnuales!$G:$G)/2</f>
        <v>46568794.735651702</v>
      </c>
      <c r="H31" s="9">
        <f>SUMIF(DatosAnuales!$A:$A,$A31,DatosAnuales!$H:$H)/2</f>
        <v>71006966.592257097</v>
      </c>
      <c r="I31" s="9">
        <f>SUMIF(DatosAnuales!$A:$A,$A31,DatosAnuales!$I:$I)/2</f>
        <v>14230121.5</v>
      </c>
      <c r="J31" s="9">
        <f>SUMIF(DatosAnuales!$A:$A,$A31,DatosAnuales!$J:$J)/2</f>
        <v>1116729.5</v>
      </c>
      <c r="K31" s="9">
        <f>SUMIF(DatosAnuales!$A:$A,$A31,DatosAnuales!$K:$K)/2</f>
        <v>525223.5</v>
      </c>
      <c r="L31" s="29">
        <f t="shared" si="2"/>
        <v>85338051.668249995</v>
      </c>
      <c r="M31" s="29">
        <f t="shared" si="3"/>
        <v>722182.3125</v>
      </c>
      <c r="N31" s="30">
        <f>VLOOKUP($A31,[1]Base_CalidadServ!$A$2:$R$116,17,FALSE)</f>
        <v>162.4795</v>
      </c>
      <c r="O31" s="30">
        <f>VLOOKUP($A31,[1]Base_CalidadServ!$A$2:$R$116,18,FALSE)</f>
        <v>1.375</v>
      </c>
    </row>
    <row r="32" spans="1:15" x14ac:dyDescent="0.25">
      <c r="A32" s="16">
        <v>73</v>
      </c>
      <c r="B32" s="4" t="s">
        <v>70</v>
      </c>
      <c r="C32" s="17" t="s">
        <v>153</v>
      </c>
      <c r="D32" s="9">
        <f>SUMIF(DatosAnuales!$A:$A,$A32,DatosAnuales!$D:$D)/2</f>
        <v>2101720039.661448</v>
      </c>
      <c r="E32" s="9">
        <f>+SUMIF(DatosAnuales!$A:$A,$A32,DatosAnuales!$E:$E)/2</f>
        <v>130435346.5393739</v>
      </c>
      <c r="F32" s="9">
        <f>SUMIF(DatosAnuales!$A:$A,$A32,DatosAnuales!$F:$F)/2</f>
        <v>40330336.802664295</v>
      </c>
      <c r="G32" s="9">
        <f>SUMIF(DatosAnuales!$A:$A,$A32,DatosAnuales!$G:$G)/2</f>
        <v>61600815.198732525</v>
      </c>
      <c r="H32" s="9">
        <f>SUMIF(DatosAnuales!$A:$A,$A32,DatosAnuales!$H:$H)/2</f>
        <v>20258133.034076001</v>
      </c>
      <c r="I32" s="9">
        <f>SUMIF(DatosAnuales!$A:$A,$A32,DatosAnuales!$I:$I)/2</f>
        <v>18211616.5</v>
      </c>
      <c r="J32" s="9">
        <f>SUMIF(DatosAnuales!$A:$A,$A32,DatosAnuales!$J:$J)/2</f>
        <v>2010299</v>
      </c>
      <c r="K32" s="9">
        <f>SUMIF(DatosAnuales!$A:$A,$A32,DatosAnuales!$K:$K)/2</f>
        <v>588198</v>
      </c>
      <c r="L32" s="29">
        <f t="shared" si="2"/>
        <v>92052987</v>
      </c>
      <c r="M32" s="29">
        <f t="shared" si="3"/>
        <v>677309.99699999997</v>
      </c>
      <c r="N32" s="30">
        <f>VLOOKUP($A32,[1]Base_CalidadServ!$A$2:$R$116,17,FALSE)</f>
        <v>156.5</v>
      </c>
      <c r="O32" s="30">
        <f>VLOOKUP($A32,[1]Base_CalidadServ!$A$2:$R$116,18,FALSE)</f>
        <v>1.1515</v>
      </c>
    </row>
    <row r="33" spans="1:15" x14ac:dyDescent="0.25">
      <c r="A33" s="16">
        <v>74</v>
      </c>
      <c r="B33" s="4" t="s">
        <v>71</v>
      </c>
      <c r="C33" s="17" t="s">
        <v>153</v>
      </c>
      <c r="D33" s="9">
        <f>SUMIF(DatosAnuales!$A:$A,$A33,DatosAnuales!$D:$D)/2</f>
        <v>2013018172.1720428</v>
      </c>
      <c r="E33" s="9">
        <f>+SUMIF(DatosAnuales!$A:$A,$A33,DatosAnuales!$E:$E)/2</f>
        <v>135524489.14338869</v>
      </c>
      <c r="F33" s="9">
        <f>SUMIF(DatosAnuales!$A:$A,$A33,DatosAnuales!$F:$F)/2</f>
        <v>26427643.508397222</v>
      </c>
      <c r="G33" s="9">
        <f>SUMIF(DatosAnuales!$A:$A,$A33,DatosAnuales!$G:$G)/2</f>
        <v>36755320.286314867</v>
      </c>
      <c r="H33" s="9">
        <f>SUMIF(DatosAnuales!$A:$A,$A33,DatosAnuales!$H:$H)/2</f>
        <v>34755950.838655703</v>
      </c>
      <c r="I33" s="9">
        <f>SUMIF(DatosAnuales!$A:$A,$A33,DatosAnuales!$I:$I)/2</f>
        <v>13694005</v>
      </c>
      <c r="J33" s="9">
        <f>SUMIF(DatosAnuales!$A:$A,$A33,DatosAnuales!$J:$J)/2</f>
        <v>489359</v>
      </c>
      <c r="K33" s="9">
        <f>SUMIF(DatosAnuales!$A:$A,$A33,DatosAnuales!$K:$K)/2</f>
        <v>484596</v>
      </c>
      <c r="L33" s="29">
        <f t="shared" si="2"/>
        <v>26822388.600000001</v>
      </c>
      <c r="M33" s="29">
        <f t="shared" si="3"/>
        <v>518517.71999999991</v>
      </c>
      <c r="N33" s="30">
        <f>VLOOKUP($A33,[1]Base_CalidadServ!$A$2:$R$116,17,FALSE)</f>
        <v>55.35</v>
      </c>
      <c r="O33" s="30">
        <f>VLOOKUP($A33,[1]Base_CalidadServ!$A$2:$R$116,18,FALSE)</f>
        <v>1.0699999999999998</v>
      </c>
    </row>
    <row r="34" spans="1:15" x14ac:dyDescent="0.25">
      <c r="A34" s="16">
        <v>77</v>
      </c>
      <c r="B34" s="4" t="s">
        <v>72</v>
      </c>
      <c r="C34" s="17" t="s">
        <v>153</v>
      </c>
      <c r="D34" s="9">
        <f>SUMIF(DatosAnuales!$A:$A,$A34,DatosAnuales!$D:$D)/2</f>
        <v>5977921420.721611</v>
      </c>
      <c r="E34" s="9">
        <f>+SUMIF(DatosAnuales!$A:$A,$A34,DatosAnuales!$E:$E)/2</f>
        <v>204790160.90493667</v>
      </c>
      <c r="F34" s="9">
        <f>SUMIF(DatosAnuales!$A:$A,$A34,DatosAnuales!$F:$F)/2</f>
        <v>191547435.03721237</v>
      </c>
      <c r="G34" s="9">
        <f>SUMIF(DatosAnuales!$A:$A,$A34,DatosAnuales!$G:$G)/2</f>
        <v>106249759.66743037</v>
      </c>
      <c r="H34" s="9">
        <f>SUMIF(DatosAnuales!$A:$A,$A34,DatosAnuales!$H:$H)/2</f>
        <v>98412241.671105489</v>
      </c>
      <c r="I34" s="9">
        <f>SUMIF(DatosAnuales!$A:$A,$A34,DatosAnuales!$I:$I)/2</f>
        <v>21002464.5</v>
      </c>
      <c r="J34" s="9">
        <f>SUMIF(DatosAnuales!$A:$A,$A34,DatosAnuales!$J:$J)/2</f>
        <v>967457</v>
      </c>
      <c r="K34" s="9">
        <f>SUMIF(DatosAnuales!$A:$A,$A34,DatosAnuales!$K:$K)/2</f>
        <v>1109850.5</v>
      </c>
      <c r="L34" s="29">
        <f t="shared" si="2"/>
        <v>140801183.6825</v>
      </c>
      <c r="M34" s="29">
        <f t="shared" si="3"/>
        <v>1518275.4839999999</v>
      </c>
      <c r="N34" s="30">
        <f>VLOOKUP($A34,[1]Base_CalidadServ!$A$2:$R$116,17,FALSE)</f>
        <v>126.86500000000001</v>
      </c>
      <c r="O34" s="30">
        <f>VLOOKUP($A34,[1]Base_CalidadServ!$A$2:$R$116,18,FALSE)</f>
        <v>1.3679999999999999</v>
      </c>
    </row>
    <row r="35" spans="1:15" x14ac:dyDescent="0.25">
      <c r="A35" s="16">
        <v>79</v>
      </c>
      <c r="B35" s="4" t="s">
        <v>73</v>
      </c>
      <c r="C35" s="17" t="s">
        <v>153</v>
      </c>
      <c r="D35" s="9">
        <f>SUMIF(DatosAnuales!$A:$A,$A35,DatosAnuales!$D:$D)/2</f>
        <v>2586382218.5043621</v>
      </c>
      <c r="E35" s="9">
        <f>+SUMIF(DatosAnuales!$A:$A,$A35,DatosAnuales!$E:$E)/2</f>
        <v>188904454.65684527</v>
      </c>
      <c r="F35" s="9">
        <f>SUMIF(DatosAnuales!$A:$A,$A35,DatosAnuales!$F:$F)/2</f>
        <v>67172320.048011512</v>
      </c>
      <c r="G35" s="9">
        <f>SUMIF(DatosAnuales!$A:$A,$A35,DatosAnuales!$G:$G)/2</f>
        <v>53863453.084819436</v>
      </c>
      <c r="H35" s="9">
        <f>SUMIF(DatosAnuales!$A:$A,$A35,DatosAnuales!$H:$H)/2</f>
        <v>51880268.27939795</v>
      </c>
      <c r="I35" s="9">
        <f>SUMIF(DatosAnuales!$A:$A,$A35,DatosAnuales!$I:$I)/2</f>
        <v>14751749.5</v>
      </c>
      <c r="J35" s="9">
        <f>SUMIF(DatosAnuales!$A:$A,$A35,DatosAnuales!$J:$J)/2</f>
        <v>619056.5</v>
      </c>
      <c r="K35" s="9">
        <f>SUMIF(DatosAnuales!$A:$A,$A35,DatosAnuales!$K:$K)/2</f>
        <v>528319</v>
      </c>
      <c r="L35" s="29">
        <f t="shared" si="2"/>
        <v>41599838.060000002</v>
      </c>
      <c r="M35" s="29">
        <f t="shared" si="3"/>
        <v>468618.95299999998</v>
      </c>
      <c r="N35" s="30">
        <f>VLOOKUP($A35,[1]Base_CalidadServ!$A$2:$R$116,17,FALSE)</f>
        <v>78.740000000000009</v>
      </c>
      <c r="O35" s="30">
        <f>VLOOKUP($A35,[1]Base_CalidadServ!$A$2:$R$116,18,FALSE)</f>
        <v>0.88700000000000001</v>
      </c>
    </row>
    <row r="36" spans="1:15" x14ac:dyDescent="0.25">
      <c r="A36" s="16">
        <v>80</v>
      </c>
      <c r="B36" s="4" t="s">
        <v>74</v>
      </c>
      <c r="C36" s="17" t="s">
        <v>153</v>
      </c>
      <c r="D36" s="9">
        <f>SUMIF(DatosAnuales!$A:$A,$A36,DatosAnuales!$D:$D)/2</f>
        <v>1679318068.4488966</v>
      </c>
      <c r="E36" s="9">
        <f>+SUMIF(DatosAnuales!$A:$A,$A36,DatosAnuales!$E:$E)/2</f>
        <v>51426686.201934494</v>
      </c>
      <c r="F36" s="9">
        <f>SUMIF(DatosAnuales!$A:$A,$A36,DatosAnuales!$F:$F)/2</f>
        <v>20397206.717729051</v>
      </c>
      <c r="G36" s="9">
        <f>SUMIF(DatosAnuales!$A:$A,$A36,DatosAnuales!$G:$G)/2</f>
        <v>43252388.074902967</v>
      </c>
      <c r="H36" s="9">
        <f>SUMIF(DatosAnuales!$A:$A,$A36,DatosAnuales!$H:$H)/2</f>
        <v>20109207.081522521</v>
      </c>
      <c r="I36" s="9">
        <f>SUMIF(DatosAnuales!$A:$A,$A36,DatosAnuales!$I:$I)/2</f>
        <v>9700247</v>
      </c>
      <c r="J36" s="9">
        <f>SUMIF(DatosAnuales!$A:$A,$A36,DatosAnuales!$J:$J)/2</f>
        <v>1336164.5</v>
      </c>
      <c r="K36" s="9">
        <f>SUMIF(DatosAnuales!$A:$A,$A36,DatosAnuales!$K:$K)/2</f>
        <v>324551.5</v>
      </c>
      <c r="L36" s="29">
        <f t="shared" si="2"/>
        <v>42699618.097499996</v>
      </c>
      <c r="M36" s="29">
        <f t="shared" si="3"/>
        <v>501432.0675</v>
      </c>
      <c r="N36" s="30">
        <f>VLOOKUP($A36,[1]Base_CalidadServ!$A$2:$R$116,17,FALSE)</f>
        <v>131.565</v>
      </c>
      <c r="O36" s="30">
        <f>VLOOKUP($A36,[1]Base_CalidadServ!$A$2:$R$116,18,FALSE)</f>
        <v>1.5449999999999999</v>
      </c>
    </row>
    <row r="37" spans="1:15" x14ac:dyDescent="0.25">
      <c r="A37" s="16">
        <v>81</v>
      </c>
      <c r="B37" s="4" t="s">
        <v>75</v>
      </c>
      <c r="C37" s="17" t="s">
        <v>153</v>
      </c>
      <c r="D37" s="9">
        <f>SUMIF(DatosAnuales!$A:$A,$A37,DatosAnuales!$D:$D)/2</f>
        <v>966478894.69520462</v>
      </c>
      <c r="E37" s="9">
        <f>+SUMIF(DatosAnuales!$A:$A,$A37,DatosAnuales!$E:$E)/2</f>
        <v>30482864.893587198</v>
      </c>
      <c r="F37" s="9">
        <f>SUMIF(DatosAnuales!$A:$A,$A37,DatosAnuales!$F:$F)/2</f>
        <v>12691741.308107683</v>
      </c>
      <c r="G37" s="9">
        <f>SUMIF(DatosAnuales!$A:$A,$A37,DatosAnuales!$G:$G)/2</f>
        <v>50021037.96183376</v>
      </c>
      <c r="H37" s="9">
        <f>SUMIF(DatosAnuales!$A:$A,$A37,DatosAnuales!$H:$H)/2</f>
        <v>9795982.5211872589</v>
      </c>
      <c r="I37" s="9">
        <f>SUMIF(DatosAnuales!$A:$A,$A37,DatosAnuales!$I:$I)/2</f>
        <v>6040749</v>
      </c>
      <c r="J37" s="9">
        <f>SUMIF(DatosAnuales!$A:$A,$A37,DatosAnuales!$J:$J)/2</f>
        <v>414475</v>
      </c>
      <c r="K37" s="9">
        <f>SUMIF(DatosAnuales!$A:$A,$A37,DatosAnuales!$K:$K)/2</f>
        <v>169471.5</v>
      </c>
      <c r="L37" s="29">
        <f t="shared" si="2"/>
        <v>77431528.349999994</v>
      </c>
      <c r="M37" s="29">
        <f t="shared" si="3"/>
        <v>440541.16424999997</v>
      </c>
      <c r="N37" s="30">
        <f>VLOOKUP($A37,[1]Base_CalidadServ!$A$2:$R$116,17,FALSE)</f>
        <v>456.9</v>
      </c>
      <c r="O37" s="30">
        <f>VLOOKUP($A37,[1]Base_CalidadServ!$A$2:$R$116,18,FALSE)</f>
        <v>2.5994999999999999</v>
      </c>
    </row>
    <row r="38" spans="1:15" x14ac:dyDescent="0.25">
      <c r="A38" s="16">
        <v>82</v>
      </c>
      <c r="B38" s="4" t="s">
        <v>76</v>
      </c>
      <c r="C38" s="17" t="s">
        <v>153</v>
      </c>
      <c r="D38" s="9">
        <f>SUMIF(DatosAnuales!$A:$A,$A38,DatosAnuales!$D:$D)/2</f>
        <v>2411947825.6065331</v>
      </c>
      <c r="E38" s="9">
        <f>+SUMIF(DatosAnuales!$A:$A,$A38,DatosAnuales!$E:$E)/2</f>
        <v>119495137.63954979</v>
      </c>
      <c r="F38" s="9">
        <f>SUMIF(DatosAnuales!$A:$A,$A38,DatosAnuales!$F:$F)/2</f>
        <v>62784693.941101037</v>
      </c>
      <c r="G38" s="9">
        <f>SUMIF(DatosAnuales!$A:$A,$A38,DatosAnuales!$G:$G)/2</f>
        <v>54946870.833431937</v>
      </c>
      <c r="H38" s="9">
        <f>SUMIF(DatosAnuales!$A:$A,$A38,DatosAnuales!$H:$H)/2</f>
        <v>44778282.206909113</v>
      </c>
      <c r="I38" s="9">
        <f>SUMIF(DatosAnuales!$A:$A,$A38,DatosAnuales!$I:$I)/2</f>
        <v>18963879.5</v>
      </c>
      <c r="J38" s="9">
        <f>SUMIF(DatosAnuales!$A:$A,$A38,DatosAnuales!$J:$J)/2</f>
        <v>1316459</v>
      </c>
      <c r="K38" s="9">
        <f>SUMIF(DatosAnuales!$A:$A,$A38,DatosAnuales!$K:$K)/2</f>
        <v>545711.5</v>
      </c>
      <c r="L38" s="29">
        <f t="shared" si="2"/>
        <v>58726743.072500005</v>
      </c>
      <c r="M38" s="29">
        <f t="shared" si="3"/>
        <v>648850.97350000008</v>
      </c>
      <c r="N38" s="30">
        <f>VLOOKUP($A38,[1]Base_CalidadServ!$A$2:$R$116,17,FALSE)</f>
        <v>107.61500000000001</v>
      </c>
      <c r="O38" s="30">
        <f>VLOOKUP($A38,[1]Base_CalidadServ!$A$2:$R$116,18,FALSE)</f>
        <v>1.1890000000000001</v>
      </c>
    </row>
    <row r="39" spans="1:15" x14ac:dyDescent="0.25">
      <c r="A39" s="16">
        <v>83</v>
      </c>
      <c r="B39" s="4" t="s">
        <v>77</v>
      </c>
      <c r="C39" s="17" t="s">
        <v>153</v>
      </c>
      <c r="D39" s="9">
        <f>SUMIF(DatosAnuales!$A:$A,$A39,DatosAnuales!$D:$D)/2</f>
        <v>166924150.66577542</v>
      </c>
      <c r="E39" s="9">
        <f>+SUMIF(DatosAnuales!$A:$A,$A39,DatosAnuales!$E:$E)/2</f>
        <v>8972232.2363035958</v>
      </c>
      <c r="F39" s="9">
        <f>SUMIF(DatosAnuales!$A:$A,$A39,DatosAnuales!$F:$F)/2</f>
        <v>1681726.206225802</v>
      </c>
      <c r="G39" s="9">
        <f>SUMIF(DatosAnuales!$A:$A,$A39,DatosAnuales!$G:$G)/2</f>
        <v>4850827.9289067555</v>
      </c>
      <c r="H39" s="9">
        <f>SUMIF(DatosAnuales!$A:$A,$A39,DatosAnuales!$H:$H)/2</f>
        <v>2562213.2046733713</v>
      </c>
      <c r="I39" s="9">
        <f>SUMIF(DatosAnuales!$A:$A,$A39,DatosAnuales!$I:$I)/2</f>
        <v>2062773</v>
      </c>
      <c r="J39" s="9">
        <f>SUMIF(DatosAnuales!$A:$A,$A39,DatosAnuales!$J:$J)/2</f>
        <v>58725</v>
      </c>
      <c r="K39" s="9">
        <f>SUMIF(DatosAnuales!$A:$A,$A39,DatosAnuales!$K:$K)/2</f>
        <v>47399</v>
      </c>
      <c r="L39" s="29">
        <f t="shared" si="2"/>
        <v>11060556.65</v>
      </c>
      <c r="M39" s="29">
        <f t="shared" si="3"/>
        <v>81099.688999999998</v>
      </c>
      <c r="N39" s="30">
        <f>VLOOKUP($A39,[1]Base_CalidadServ!$A$2:$R$116,17,FALSE)</f>
        <v>233.35</v>
      </c>
      <c r="O39" s="30">
        <f>VLOOKUP($A39,[1]Base_CalidadServ!$A$2:$R$116,18,FALSE)</f>
        <v>1.7109999999999999</v>
      </c>
    </row>
    <row r="40" spans="1:15" x14ac:dyDescent="0.25">
      <c r="A40" s="16">
        <v>88</v>
      </c>
      <c r="B40" s="4" t="s">
        <v>79</v>
      </c>
      <c r="C40" s="17" t="s">
        <v>153</v>
      </c>
      <c r="D40" s="9">
        <f>SUMIF(DatosAnuales!$A:$A,$A40,DatosAnuales!$D:$D)/2</f>
        <v>1448162241.459487</v>
      </c>
      <c r="E40" s="9">
        <f>+SUMIF(DatosAnuales!$A:$A,$A40,DatosAnuales!$E:$E)/2</f>
        <v>64187083.692824572</v>
      </c>
      <c r="F40" s="9">
        <f>SUMIF(DatosAnuales!$A:$A,$A40,DatosAnuales!$F:$F)/2</f>
        <v>35939505.078714162</v>
      </c>
      <c r="G40" s="9">
        <f>SUMIF(DatosAnuales!$A:$A,$A40,DatosAnuales!$G:$G)/2</f>
        <v>43117214.051850796</v>
      </c>
      <c r="H40" s="9">
        <f>SUMIF(DatosAnuales!$A:$A,$A40,DatosAnuales!$H:$H)/2</f>
        <v>32896274.072840057</v>
      </c>
      <c r="I40" s="9">
        <f>SUMIF(DatosAnuales!$A:$A,$A40,DatosAnuales!$I:$I)/2</f>
        <v>11857040.5</v>
      </c>
      <c r="J40" s="9">
        <f>SUMIF(DatosAnuales!$A:$A,$A40,DatosAnuales!$J:$J)/2</f>
        <v>570429.5</v>
      </c>
      <c r="K40" s="9">
        <f>SUMIF(DatosAnuales!$A:$A,$A40,DatosAnuales!$K:$K)/2</f>
        <v>403070.5</v>
      </c>
      <c r="L40" s="29">
        <f t="shared" si="2"/>
        <v>30038829.012500003</v>
      </c>
      <c r="M40" s="29">
        <f t="shared" si="3"/>
        <v>433502.32274999993</v>
      </c>
      <c r="N40" s="30">
        <f>VLOOKUP($A40,[1]Base_CalidadServ!$A$2:$R$116,17,FALSE)</f>
        <v>74.525000000000006</v>
      </c>
      <c r="O40" s="30">
        <f>VLOOKUP($A40,[1]Base_CalidadServ!$A$2:$R$116,18,FALSE)</f>
        <v>1.0754999999999999</v>
      </c>
    </row>
    <row r="41" spans="1:15" x14ac:dyDescent="0.25">
      <c r="A41" s="16">
        <v>89</v>
      </c>
      <c r="B41" s="4" t="s">
        <v>80</v>
      </c>
      <c r="C41" s="17" t="s">
        <v>153</v>
      </c>
      <c r="D41" s="9">
        <f>SUMIF(DatosAnuales!$A:$A,$A41,DatosAnuales!$D:$D)/2</f>
        <v>448253326.92867362</v>
      </c>
      <c r="E41" s="9">
        <f>+SUMIF(DatosAnuales!$A:$A,$A41,DatosAnuales!$E:$E)/2</f>
        <v>30011281.777008273</v>
      </c>
      <c r="F41" s="9">
        <f>SUMIF(DatosAnuales!$A:$A,$A41,DatosAnuales!$F:$F)/2</f>
        <v>15857174.133013897</v>
      </c>
      <c r="G41" s="9">
        <f>SUMIF(DatosAnuales!$A:$A,$A41,DatosAnuales!$G:$G)/2</f>
        <v>13678368.358023506</v>
      </c>
      <c r="H41" s="9">
        <f>SUMIF(DatosAnuales!$A:$A,$A41,DatosAnuales!$H:$H)/2</f>
        <v>11158134.110848609</v>
      </c>
      <c r="I41" s="9">
        <f>SUMIF(DatosAnuales!$A:$A,$A41,DatosAnuales!$I:$I)/2</f>
        <v>3309584.5</v>
      </c>
      <c r="J41" s="9">
        <f>SUMIF(DatosAnuales!$A:$A,$A41,DatosAnuales!$J:$J)/2</f>
        <v>97902.5</v>
      </c>
      <c r="K41" s="9">
        <f>SUMIF(DatosAnuales!$A:$A,$A41,DatosAnuales!$K:$K)/2</f>
        <v>149110.5</v>
      </c>
      <c r="L41" s="29">
        <f t="shared" si="2"/>
        <v>4435291.8224999998</v>
      </c>
      <c r="M41" s="29">
        <f t="shared" si="3"/>
        <v>71498.484750000003</v>
      </c>
      <c r="N41" s="30">
        <f>VLOOKUP($A41,[1]Base_CalidadServ!$A$2:$R$116,17,FALSE)</f>
        <v>29.744999999999997</v>
      </c>
      <c r="O41" s="30">
        <f>VLOOKUP($A41,[1]Base_CalidadServ!$A$2:$R$116,18,FALSE)</f>
        <v>0.47950000000000004</v>
      </c>
    </row>
    <row r="42" spans="1:15" x14ac:dyDescent="0.25">
      <c r="A42" s="16">
        <v>93</v>
      </c>
      <c r="B42" s="4" t="s">
        <v>81</v>
      </c>
      <c r="C42" s="17" t="s">
        <v>153</v>
      </c>
      <c r="D42" s="9">
        <f>SUMIF(DatosAnuales!$A:$A,$A42,DatosAnuales!$D:$D)/2</f>
        <v>4655065447.9556332</v>
      </c>
      <c r="E42" s="9">
        <f>+SUMIF(DatosAnuales!$A:$A,$A42,DatosAnuales!$E:$E)/2</f>
        <v>206635717.87860996</v>
      </c>
      <c r="F42" s="9">
        <f>SUMIF(DatosAnuales!$A:$A,$A42,DatosAnuales!$F:$F)/2</f>
        <v>384095523.41648859</v>
      </c>
      <c r="G42" s="9">
        <f>SUMIF(DatosAnuales!$A:$A,$A42,DatosAnuales!$G:$G)/2</f>
        <v>155375930.34853518</v>
      </c>
      <c r="H42" s="9">
        <f>SUMIF(DatosAnuales!$A:$A,$A42,DatosAnuales!$H:$H)/2</f>
        <v>157695789.23110157</v>
      </c>
      <c r="I42" s="9">
        <f>SUMIF(DatosAnuales!$A:$A,$A42,DatosAnuales!$I:$I)/2</f>
        <v>7589557.5</v>
      </c>
      <c r="J42" s="9">
        <f>SUMIF(DatosAnuales!$A:$A,$A42,DatosAnuales!$J:$J)/2</f>
        <v>330961.5</v>
      </c>
      <c r="K42" s="9">
        <f>SUMIF(DatosAnuales!$A:$A,$A42,DatosAnuales!$K:$K)/2</f>
        <v>862089.5</v>
      </c>
      <c r="L42" s="29">
        <f t="shared" si="2"/>
        <v>71010312.11500001</v>
      </c>
      <c r="M42" s="29">
        <f t="shared" si="3"/>
        <v>673291.89950000006</v>
      </c>
      <c r="N42" s="30">
        <f>VLOOKUP($A42,[1]Base_CalidadServ!$A$2:$R$116,17,FALSE)</f>
        <v>82.37</v>
      </c>
      <c r="O42" s="30">
        <f>VLOOKUP($A42,[1]Base_CalidadServ!$A$2:$R$116,18,FALSE)</f>
        <v>0.78100000000000003</v>
      </c>
    </row>
    <row r="43" spans="1:15" x14ac:dyDescent="0.25">
      <c r="A43" s="16">
        <v>96</v>
      </c>
      <c r="B43" s="4" t="s">
        <v>83</v>
      </c>
      <c r="C43" s="17" t="s">
        <v>153</v>
      </c>
      <c r="D43" s="9">
        <f>SUMIF(DatosAnuales!$A:$A,$A43,DatosAnuales!$D:$D)/2</f>
        <v>3040930610.2461267</v>
      </c>
      <c r="E43" s="9">
        <f>+SUMIF(DatosAnuales!$A:$A,$A43,DatosAnuales!$E:$E)/2</f>
        <v>39995279.441768907</v>
      </c>
      <c r="F43" s="9">
        <f>SUMIF(DatosAnuales!$A:$A,$A43,DatosAnuales!$F:$F)/2</f>
        <v>68328249.032651588</v>
      </c>
      <c r="G43" s="9">
        <f>SUMIF(DatosAnuales!$A:$A,$A43,DatosAnuales!$G:$G)/2</f>
        <v>43333294.468709983</v>
      </c>
      <c r="H43" s="9">
        <f>SUMIF(DatosAnuales!$A:$A,$A43,DatosAnuales!$H:$H)/2</f>
        <v>46177634.50963141</v>
      </c>
      <c r="I43" s="9">
        <f>SUMIF(DatosAnuales!$A:$A,$A43,DatosAnuales!$I:$I)/2</f>
        <v>13875578</v>
      </c>
      <c r="J43" s="9">
        <f>SUMIF(DatosAnuales!$A:$A,$A43,DatosAnuales!$J:$J)/2</f>
        <v>463807.5</v>
      </c>
      <c r="K43" s="9">
        <f>SUMIF(DatosAnuales!$A:$A,$A43,DatosAnuales!$K:$K)/2</f>
        <v>561087.5</v>
      </c>
      <c r="L43" s="29">
        <f t="shared" si="2"/>
        <v>81119786.399999991</v>
      </c>
      <c r="M43" s="29">
        <f t="shared" si="3"/>
        <v>761676.28125</v>
      </c>
      <c r="N43" s="30">
        <f>VLOOKUP($A43,[1]Base_CalidadServ!$A$2:$R$116,17,FALSE)</f>
        <v>144.57599999999999</v>
      </c>
      <c r="O43" s="30">
        <f>VLOOKUP($A43,[1]Base_CalidadServ!$A$2:$R$116,18,FALSE)</f>
        <v>1.3574999999999999</v>
      </c>
    </row>
    <row r="44" spans="1:15" x14ac:dyDescent="0.25">
      <c r="A44" s="16">
        <v>98</v>
      </c>
      <c r="B44" s="4" t="s">
        <v>84</v>
      </c>
      <c r="C44" s="17" t="s">
        <v>153</v>
      </c>
      <c r="D44" s="9">
        <f>SUMIF(DatosAnuales!$A:$A,$A44,DatosAnuales!$D:$D)/2</f>
        <v>806576909.70610666</v>
      </c>
      <c r="E44" s="9">
        <f>+SUMIF(DatosAnuales!$A:$A,$A44,DatosAnuales!$E:$E)/2</f>
        <v>78365565.222727016</v>
      </c>
      <c r="F44" s="9">
        <f>SUMIF(DatosAnuales!$A:$A,$A44,DatosAnuales!$F:$F)/2</f>
        <v>13698593.474244203</v>
      </c>
      <c r="G44" s="9">
        <f>SUMIF(DatosAnuales!$A:$A,$A44,DatosAnuales!$G:$G)/2</f>
        <v>28269891.630042642</v>
      </c>
      <c r="H44" s="9">
        <f>SUMIF(DatosAnuales!$A:$A,$A44,DatosAnuales!$H:$H)/2</f>
        <v>14494859.181450309</v>
      </c>
      <c r="I44" s="9">
        <f>SUMIF(DatosAnuales!$A:$A,$A44,DatosAnuales!$I:$I)/2</f>
        <v>8303031</v>
      </c>
      <c r="J44" s="9">
        <f>SUMIF(DatosAnuales!$A:$A,$A44,DatosAnuales!$J:$J)/2</f>
        <v>401953.5</v>
      </c>
      <c r="K44" s="9">
        <f>SUMIF(DatosAnuales!$A:$A,$A44,DatosAnuales!$K:$K)/2</f>
        <v>145346.5</v>
      </c>
      <c r="L44" s="29">
        <f t="shared" si="2"/>
        <v>16315871.3575</v>
      </c>
      <c r="M44" s="29">
        <f t="shared" si="3"/>
        <v>269617.75750000001</v>
      </c>
      <c r="N44" s="30">
        <f>VLOOKUP($A44,[1]Base_CalidadServ!$A$2:$R$116,17,FALSE)</f>
        <v>112.255</v>
      </c>
      <c r="O44" s="30">
        <f>VLOOKUP($A44,[1]Base_CalidadServ!$A$2:$R$116,18,FALSE)</f>
        <v>1.855</v>
      </c>
    </row>
    <row r="45" spans="1:15" x14ac:dyDescent="0.25">
      <c r="A45" s="16">
        <v>99</v>
      </c>
      <c r="B45" s="4" t="s">
        <v>85</v>
      </c>
      <c r="C45" s="17" t="s">
        <v>153</v>
      </c>
      <c r="D45" s="9">
        <f>SUMIF(DatosAnuales!$A:$A,$A45,DatosAnuales!$D:$D)/2</f>
        <v>1479478316.5482237</v>
      </c>
      <c r="E45" s="9">
        <f>+SUMIF(DatosAnuales!$A:$A,$A45,DatosAnuales!$E:$E)/2</f>
        <v>40530551.98028554</v>
      </c>
      <c r="F45" s="9">
        <f>SUMIF(DatosAnuales!$A:$A,$A45,DatosAnuales!$F:$F)/2</f>
        <v>36443222.382763632</v>
      </c>
      <c r="G45" s="9">
        <f>SUMIF(DatosAnuales!$A:$A,$A45,DatosAnuales!$G:$G)/2</f>
        <v>31201516.331074718</v>
      </c>
      <c r="H45" s="9">
        <f>SUMIF(DatosAnuales!$A:$A,$A45,DatosAnuales!$H:$H)/2</f>
        <v>35430709.11906901</v>
      </c>
      <c r="I45" s="9">
        <f>SUMIF(DatosAnuales!$A:$A,$A45,DatosAnuales!$I:$I)/2</f>
        <v>9833610</v>
      </c>
      <c r="J45" s="9">
        <f>SUMIF(DatosAnuales!$A:$A,$A45,DatosAnuales!$J:$J)/2</f>
        <v>659466</v>
      </c>
      <c r="K45" s="9">
        <f>SUMIF(DatosAnuales!$A:$A,$A45,DatosAnuales!$K:$K)/2</f>
        <v>187321.5</v>
      </c>
      <c r="L45" s="29">
        <f t="shared" si="2"/>
        <v>11426611.5</v>
      </c>
      <c r="M45" s="29">
        <f t="shared" si="3"/>
        <v>187321.5</v>
      </c>
      <c r="N45" s="30">
        <f>VLOOKUP($A45,[1]Base_CalidadServ!$A$2:$R$116,17,FALSE)</f>
        <v>61</v>
      </c>
      <c r="O45" s="30">
        <f>VLOOKUP($A45,[1]Base_CalidadServ!$A$2:$R$116,18,FALSE)</f>
        <v>1</v>
      </c>
    </row>
    <row r="46" spans="1:15" x14ac:dyDescent="0.25">
      <c r="A46" s="16">
        <v>100</v>
      </c>
      <c r="B46" s="4" t="s">
        <v>86</v>
      </c>
      <c r="C46" s="17" t="s">
        <v>153</v>
      </c>
      <c r="D46" s="9">
        <f>SUMIF(DatosAnuales!$A:$A,$A46,DatosAnuales!$D:$D)/2</f>
        <v>2313019714.1458731</v>
      </c>
      <c r="E46" s="9">
        <f>+SUMIF(DatosAnuales!$A:$A,$A46,DatosAnuales!$E:$E)/2</f>
        <v>85669311.28129743</v>
      </c>
      <c r="F46" s="9">
        <f>SUMIF(DatosAnuales!$A:$A,$A46,DatosAnuales!$F:$F)/2</f>
        <v>34798738.550305903</v>
      </c>
      <c r="G46" s="9">
        <f>SUMIF(DatosAnuales!$A:$A,$A46,DatosAnuales!$G:$G)/2</f>
        <v>47208004.964301296</v>
      </c>
      <c r="H46" s="9">
        <f>SUMIF(DatosAnuales!$A:$A,$A46,DatosAnuales!$H:$H)/2</f>
        <v>37830732.872101575</v>
      </c>
      <c r="I46" s="9">
        <f>SUMIF(DatosAnuales!$A:$A,$A46,DatosAnuales!$I:$I)/2</f>
        <v>13365756</v>
      </c>
      <c r="J46" s="9">
        <f>SUMIF(DatosAnuales!$A:$A,$A46,DatosAnuales!$J:$J)/2</f>
        <v>834185.5</v>
      </c>
      <c r="K46" s="9">
        <f>SUMIF(DatosAnuales!$A:$A,$A46,DatosAnuales!$K:$K)/2</f>
        <v>445413</v>
      </c>
      <c r="L46" s="29">
        <f t="shared" si="2"/>
        <v>103024026.90000001</v>
      </c>
      <c r="M46" s="29">
        <f t="shared" si="3"/>
        <v>909533.3459999999</v>
      </c>
      <c r="N46" s="30">
        <f>VLOOKUP($A46,[1]Base_CalidadServ!$A$2:$R$116,17,FALSE)</f>
        <v>231.3</v>
      </c>
      <c r="O46" s="30">
        <f>VLOOKUP($A46,[1]Base_CalidadServ!$A$2:$R$116,18,FALSE)</f>
        <v>2.0419999999999998</v>
      </c>
    </row>
    <row r="47" spans="1:15" x14ac:dyDescent="0.25">
      <c r="A47" s="16">
        <v>101</v>
      </c>
      <c r="B47" s="4" t="s">
        <v>87</v>
      </c>
      <c r="C47" s="17" t="s">
        <v>153</v>
      </c>
      <c r="D47" s="9">
        <f>SUMIF(DatosAnuales!$A:$A,$A47,DatosAnuales!$D:$D)/2</f>
        <v>2227940831.2958269</v>
      </c>
      <c r="E47" s="9">
        <f>+SUMIF(DatosAnuales!$A:$A,$A47,DatosAnuales!$E:$E)/2</f>
        <v>105172889.34197354</v>
      </c>
      <c r="F47" s="9">
        <f>SUMIF(DatosAnuales!$A:$A,$A47,DatosAnuales!$F:$F)/2</f>
        <v>25863556.07799942</v>
      </c>
      <c r="G47" s="9">
        <f>SUMIF(DatosAnuales!$A:$A,$A47,DatosAnuales!$G:$G)/2</f>
        <v>65866262.701669514</v>
      </c>
      <c r="H47" s="9">
        <f>SUMIF(DatosAnuales!$A:$A,$A47,DatosAnuales!$H:$H)/2</f>
        <v>13865655.31641876</v>
      </c>
      <c r="I47" s="9">
        <f>SUMIF(DatosAnuales!$A:$A,$A47,DatosAnuales!$I:$I)/2</f>
        <v>11522136.5</v>
      </c>
      <c r="J47" s="9">
        <f>SUMIF(DatosAnuales!$A:$A,$A47,DatosAnuales!$J:$J)/2</f>
        <v>467259.5</v>
      </c>
      <c r="K47" s="9">
        <f>SUMIF(DatosAnuales!$A:$A,$A47,DatosAnuales!$K:$K)/2</f>
        <v>389567.5</v>
      </c>
      <c r="L47" s="29">
        <f t="shared" si="2"/>
        <v>143556402.88499999</v>
      </c>
      <c r="M47" s="29">
        <f t="shared" si="3"/>
        <v>845361.47499999998</v>
      </c>
      <c r="N47" s="30">
        <f>VLOOKUP($A47,[1]Base_CalidadServ!$A$2:$R$116,17,FALSE)</f>
        <v>368.50200000000001</v>
      </c>
      <c r="O47" s="30">
        <f>VLOOKUP($A47,[1]Base_CalidadServ!$A$2:$R$116,18,FALSE)</f>
        <v>2.17</v>
      </c>
    </row>
    <row r="48" spans="1:15" x14ac:dyDescent="0.25">
      <c r="A48" s="16">
        <v>105</v>
      </c>
      <c r="B48" s="4" t="s">
        <v>88</v>
      </c>
      <c r="C48" s="17" t="s">
        <v>153</v>
      </c>
      <c r="D48" s="9">
        <f>SUMIF(DatosAnuales!$A:$A,$A48,DatosAnuales!$D:$D)/2</f>
        <v>35164196.807183951</v>
      </c>
      <c r="E48" s="9">
        <f>+SUMIF(DatosAnuales!$A:$A,$A48,DatosAnuales!$E:$E)/2</f>
        <v>2465802.525680277</v>
      </c>
      <c r="F48" s="9">
        <f>SUMIF(DatosAnuales!$A:$A,$A48,DatosAnuales!$F:$F)/2</f>
        <v>700494.86548378563</v>
      </c>
      <c r="G48" s="9">
        <f>SUMIF(DatosAnuales!$A:$A,$A48,DatosAnuales!$G:$G)/2</f>
        <v>1350303.3685967252</v>
      </c>
      <c r="H48" s="9">
        <f>SUMIF(DatosAnuales!$A:$A,$A48,DatosAnuales!$H:$H)/2</f>
        <v>1908734.4246271136</v>
      </c>
      <c r="I48" s="9">
        <f>SUMIF(DatosAnuales!$A:$A,$A48,DatosAnuales!$I:$I)/2</f>
        <v>94234.5</v>
      </c>
      <c r="J48" s="9">
        <f>SUMIF(DatosAnuales!$A:$A,$A48,DatosAnuales!$J:$J)/2</f>
        <v>7699.5</v>
      </c>
      <c r="K48" s="9">
        <f>SUMIF(DatosAnuales!$A:$A,$A48,DatosAnuales!$K:$K)/2</f>
        <v>5375.5</v>
      </c>
      <c r="L48" s="29">
        <f t="shared" si="2"/>
        <v>124980.375</v>
      </c>
      <c r="M48" s="29">
        <f t="shared" si="3"/>
        <v>12739.935000000001</v>
      </c>
      <c r="N48" s="30">
        <f>VLOOKUP($A48,[1]Base_CalidadServ!$A$2:$R$116,17,FALSE)</f>
        <v>23.25</v>
      </c>
      <c r="O48" s="30">
        <f>VLOOKUP($A48,[1]Base_CalidadServ!$A$2:$R$116,18,FALSE)</f>
        <v>2.37</v>
      </c>
    </row>
    <row r="49" spans="1:15" x14ac:dyDescent="0.25">
      <c r="A49" s="16">
        <v>107</v>
      </c>
      <c r="B49" s="4" t="s">
        <v>89</v>
      </c>
      <c r="C49" s="17" t="s">
        <v>153</v>
      </c>
      <c r="D49" s="9">
        <f>SUMIF(DatosAnuales!$A:$A,$A49,DatosAnuales!$D:$D)/2</f>
        <v>1941680532.8901458</v>
      </c>
      <c r="E49" s="9">
        <f>+SUMIF(DatosAnuales!$A:$A,$A49,DatosAnuales!$E:$E)/2</f>
        <v>83149076.739048511</v>
      </c>
      <c r="F49" s="9">
        <f>SUMIF(DatosAnuales!$A:$A,$A49,DatosAnuales!$F:$F)/2</f>
        <v>109324566.2476283</v>
      </c>
      <c r="G49" s="9">
        <f>SUMIF(DatosAnuales!$A:$A,$A49,DatosAnuales!$G:$G)/2</f>
        <v>46500384.586318463</v>
      </c>
      <c r="H49" s="9">
        <f>SUMIF(DatosAnuales!$A:$A,$A49,DatosAnuales!$H:$H)/2</f>
        <v>80450637.993755087</v>
      </c>
      <c r="I49" s="9">
        <f>SUMIF(DatosAnuales!$A:$A,$A49,DatosAnuales!$I:$I)/2</f>
        <v>4223515</v>
      </c>
      <c r="J49" s="9">
        <f>SUMIF(DatosAnuales!$A:$A,$A49,DatosAnuales!$J:$J)/2</f>
        <v>365351</v>
      </c>
      <c r="K49" s="9">
        <f>SUMIF(DatosAnuales!$A:$A,$A49,DatosAnuales!$K:$K)/2</f>
        <v>439948.5</v>
      </c>
      <c r="L49" s="29">
        <f t="shared" si="2"/>
        <v>29348964.435000002</v>
      </c>
      <c r="M49" s="29">
        <f t="shared" si="3"/>
        <v>536077.24725000001</v>
      </c>
      <c r="N49" s="30">
        <f>VLOOKUP($A49,[1]Base_CalidadServ!$A$2:$R$116,17,FALSE)</f>
        <v>66.710000000000008</v>
      </c>
      <c r="O49" s="30">
        <f>VLOOKUP($A49,[1]Base_CalidadServ!$A$2:$R$116,18,FALSE)</f>
        <v>1.2185000000000001</v>
      </c>
    </row>
    <row r="50" spans="1:15" x14ac:dyDescent="0.25">
      <c r="A50" s="16">
        <v>108</v>
      </c>
      <c r="B50" s="4" t="s">
        <v>90</v>
      </c>
      <c r="C50" s="17" t="s">
        <v>153</v>
      </c>
      <c r="D50" s="9">
        <f>SUMIF(DatosAnuales!$A:$A,$A50,DatosAnuales!$D:$D)/2</f>
        <v>3216229415.1549587</v>
      </c>
      <c r="E50" s="9">
        <f>+SUMIF(DatosAnuales!$A:$A,$A50,DatosAnuales!$E:$E)/2</f>
        <v>177055221.99497312</v>
      </c>
      <c r="F50" s="9">
        <f>SUMIF(DatosAnuales!$A:$A,$A50,DatosAnuales!$F:$F)/2</f>
        <v>110901176.99250108</v>
      </c>
      <c r="G50" s="9">
        <f>SUMIF(DatosAnuales!$A:$A,$A50,DatosAnuales!$G:$G)/2</f>
        <v>31706187.970199913</v>
      </c>
      <c r="H50" s="9">
        <f>SUMIF(DatosAnuales!$A:$A,$A50,DatosAnuales!$H:$H)/2</f>
        <v>53690022.824079357</v>
      </c>
      <c r="I50" s="9">
        <f>SUMIF(DatosAnuales!$A:$A,$A50,DatosAnuales!$I:$I)/2</f>
        <v>21623752</v>
      </c>
      <c r="J50" s="9">
        <f>SUMIF(DatosAnuales!$A:$A,$A50,DatosAnuales!$J:$J)/2</f>
        <v>599448.5</v>
      </c>
      <c r="K50" s="9">
        <f>SUMIF(DatosAnuales!$A:$A,$A50,DatosAnuales!$K:$K)/2</f>
        <v>895610.5</v>
      </c>
      <c r="L50" s="29">
        <f t="shared" si="2"/>
        <v>34082009.772249997</v>
      </c>
      <c r="M50" s="29">
        <f t="shared" si="3"/>
        <v>452283.30249999999</v>
      </c>
      <c r="N50" s="30">
        <f>VLOOKUP($A50,[1]Base_CalidadServ!$A$2:$R$116,17,FALSE)</f>
        <v>38.054499999999997</v>
      </c>
      <c r="O50" s="30">
        <f>VLOOKUP($A50,[1]Base_CalidadServ!$A$2:$R$116,18,FALSE)</f>
        <v>0.505</v>
      </c>
    </row>
    <row r="51" spans="1:15" x14ac:dyDescent="0.25">
      <c r="A51" s="16">
        <v>114</v>
      </c>
      <c r="B51" s="4" t="s">
        <v>91</v>
      </c>
      <c r="C51" s="17" t="s">
        <v>153</v>
      </c>
      <c r="D51" s="9">
        <f>SUMIF(DatosAnuales!$A:$A,$A51,DatosAnuales!$D:$D)/2</f>
        <v>717148475.81944895</v>
      </c>
      <c r="E51" s="9">
        <f>+SUMIF(DatosAnuales!$A:$A,$A51,DatosAnuales!$E:$E)/2</f>
        <v>48352744.063638419</v>
      </c>
      <c r="F51" s="9">
        <f>SUMIF(DatosAnuales!$A:$A,$A51,DatosAnuales!$F:$F)/2</f>
        <v>17649444.725411553</v>
      </c>
      <c r="G51" s="9">
        <f>SUMIF(DatosAnuales!$A:$A,$A51,DatosAnuales!$G:$G)/2</f>
        <v>11608237.881740406</v>
      </c>
      <c r="H51" s="9">
        <f>SUMIF(DatosAnuales!$A:$A,$A51,DatosAnuales!$H:$H)/2</f>
        <v>19374303.448605806</v>
      </c>
      <c r="I51" s="9">
        <f>SUMIF(DatosAnuales!$A:$A,$A51,DatosAnuales!$I:$I)/2</f>
        <v>5642519</v>
      </c>
      <c r="J51" s="9">
        <f>SUMIF(DatosAnuales!$A:$A,$A51,DatosAnuales!$J:$J)/2</f>
        <v>156464</v>
      </c>
      <c r="K51" s="9">
        <f>SUMIF(DatosAnuales!$A:$A,$A51,DatosAnuales!$K:$K)/2</f>
        <v>189572</v>
      </c>
      <c r="L51" s="29">
        <f t="shared" si="2"/>
        <v>30900236</v>
      </c>
      <c r="M51" s="29">
        <f t="shared" si="3"/>
        <v>348243.76400000002</v>
      </c>
      <c r="N51" s="30">
        <f>VLOOKUP($A51,[1]Base_CalidadServ!$A$2:$R$116,17,FALSE)</f>
        <v>163</v>
      </c>
      <c r="O51" s="30">
        <f>VLOOKUP($A51,[1]Base_CalidadServ!$A$2:$R$116,18,FALSE)</f>
        <v>1.8370000000000002</v>
      </c>
    </row>
    <row r="52" spans="1:15" x14ac:dyDescent="0.25">
      <c r="A52" s="16">
        <v>115</v>
      </c>
      <c r="B52" s="4" t="s">
        <v>92</v>
      </c>
      <c r="C52" s="17" t="s">
        <v>153</v>
      </c>
      <c r="D52" s="9">
        <f>SUMIF(DatosAnuales!$A:$A,$A52,DatosAnuales!$D:$D)/2</f>
        <v>3981880276.1101899</v>
      </c>
      <c r="E52" s="9">
        <f>+SUMIF(DatosAnuales!$A:$A,$A52,DatosAnuales!$E:$E)/2</f>
        <v>197882647.75292772</v>
      </c>
      <c r="F52" s="9">
        <f>SUMIF(DatosAnuales!$A:$A,$A52,DatosAnuales!$F:$F)/2</f>
        <v>174369055.06161022</v>
      </c>
      <c r="G52" s="9">
        <f>SUMIF(DatosAnuales!$A:$A,$A52,DatosAnuales!$G:$G)/2</f>
        <v>147946624.56017202</v>
      </c>
      <c r="H52" s="9">
        <f>SUMIF(DatosAnuales!$A:$A,$A52,DatosAnuales!$H:$H)/2</f>
        <v>92239931.410079598</v>
      </c>
      <c r="I52" s="9">
        <f>SUMIF(DatosAnuales!$A:$A,$A52,DatosAnuales!$I:$I)/2</f>
        <v>15623624</v>
      </c>
      <c r="J52" s="9">
        <f>SUMIF(DatosAnuales!$A:$A,$A52,DatosAnuales!$J:$J)/2</f>
        <v>551691.5</v>
      </c>
      <c r="K52" s="9">
        <f>SUMIF(DatosAnuales!$A:$A,$A52,DatosAnuales!$K:$K)/2</f>
        <v>887830</v>
      </c>
      <c r="L52" s="29">
        <f t="shared" si="2"/>
        <v>163271937</v>
      </c>
      <c r="M52" s="29">
        <f t="shared" si="3"/>
        <v>1265157.75</v>
      </c>
      <c r="N52" s="30">
        <f>VLOOKUP($A52,[1]Base_CalidadServ!$A$2:$R$116,17,FALSE)</f>
        <v>183.9</v>
      </c>
      <c r="O52" s="30">
        <f>VLOOKUP($A52,[1]Base_CalidadServ!$A$2:$R$116,18,FALSE)</f>
        <v>1.425</v>
      </c>
    </row>
    <row r="53" spans="1:15" x14ac:dyDescent="0.25">
      <c r="A53" s="16">
        <v>117</v>
      </c>
      <c r="B53" s="4" t="s">
        <v>93</v>
      </c>
      <c r="C53" s="17" t="s">
        <v>153</v>
      </c>
      <c r="D53" s="9">
        <f>SUMIF(DatosAnuales!$A:$A,$A53,DatosAnuales!$D:$D)/2</f>
        <v>8771223936.7111053</v>
      </c>
      <c r="E53" s="9">
        <f>+SUMIF(DatosAnuales!$A:$A,$A53,DatosAnuales!$E:$E)/2</f>
        <v>226088528.30935514</v>
      </c>
      <c r="F53" s="9">
        <f>SUMIF(DatosAnuales!$A:$A,$A53,DatosAnuales!$F:$F)/2</f>
        <v>237097185.23495546</v>
      </c>
      <c r="G53" s="9">
        <f>SUMIF(DatosAnuales!$A:$A,$A53,DatosAnuales!$G:$G)/2</f>
        <v>241583733.1383898</v>
      </c>
      <c r="H53" s="9">
        <f>SUMIF(DatosAnuales!$A:$A,$A53,DatosAnuales!$H:$H)/2</f>
        <v>327920303.80826443</v>
      </c>
      <c r="I53" s="9">
        <f>SUMIF(DatosAnuales!$A:$A,$A53,DatosAnuales!$I:$I)/2</f>
        <v>13175329.5</v>
      </c>
      <c r="J53" s="9">
        <f>SUMIF(DatosAnuales!$A:$A,$A53,DatosAnuales!$J:$J)/2</f>
        <v>469148.5</v>
      </c>
      <c r="K53" s="9">
        <f>SUMIF(DatosAnuales!$A:$A,$A53,DatosAnuales!$K:$K)/2</f>
        <v>1306900.5</v>
      </c>
      <c r="L53" s="29">
        <f t="shared" si="2"/>
        <v>162604560.21000001</v>
      </c>
      <c r="M53" s="29">
        <f t="shared" si="3"/>
        <v>1398383.5350000001</v>
      </c>
      <c r="N53" s="30">
        <f>VLOOKUP($A53,[1]Base_CalidadServ!$A$2:$R$116,17,FALSE)</f>
        <v>124.42</v>
      </c>
      <c r="O53" s="30">
        <f>VLOOKUP($A53,[1]Base_CalidadServ!$A$2:$R$116,18,FALSE)</f>
        <v>1.07</v>
      </c>
    </row>
    <row r="54" spans="1:15" x14ac:dyDescent="0.25">
      <c r="A54" s="16">
        <v>120</v>
      </c>
      <c r="B54" s="4" t="s">
        <v>95</v>
      </c>
      <c r="C54" s="17" t="s">
        <v>153</v>
      </c>
      <c r="D54" s="9">
        <f>SUMIF(DatosAnuales!$A:$A,$A54,DatosAnuales!$D:$D)/2</f>
        <v>5364824273.9799538</v>
      </c>
      <c r="E54" s="9">
        <f>+SUMIF(DatosAnuales!$A:$A,$A54,DatosAnuales!$E:$E)/2</f>
        <v>167273647.92214644</v>
      </c>
      <c r="F54" s="9">
        <f>SUMIF(DatosAnuales!$A:$A,$A54,DatosAnuales!$F:$F)/2</f>
        <v>142812004.90654016</v>
      </c>
      <c r="G54" s="9">
        <f>SUMIF(DatosAnuales!$A:$A,$A54,DatosAnuales!$G:$G)/2</f>
        <v>127236355.18500024</v>
      </c>
      <c r="H54" s="9">
        <f>SUMIF(DatosAnuales!$A:$A,$A54,DatosAnuales!$H:$H)/2</f>
        <v>62736167.200109549</v>
      </c>
      <c r="I54" s="9">
        <f>SUMIF(DatosAnuales!$A:$A,$A54,DatosAnuales!$I:$I)/2</f>
        <v>34620808.5</v>
      </c>
      <c r="J54" s="9">
        <f>SUMIF(DatosAnuales!$A:$A,$A54,DatosAnuales!$J:$J)/2</f>
        <v>888663.5</v>
      </c>
      <c r="K54" s="9">
        <f>SUMIF(DatosAnuales!$A:$A,$A54,DatosAnuales!$K:$K)/2</f>
        <v>1448042</v>
      </c>
      <c r="L54" s="29">
        <f t="shared" si="2"/>
        <v>130432383.14999998</v>
      </c>
      <c r="M54" s="29">
        <f t="shared" si="3"/>
        <v>1455282.2099999997</v>
      </c>
      <c r="N54" s="30">
        <f>VLOOKUP($A54,[1]Base_CalidadServ!$A$2:$R$116,17,FALSE)</f>
        <v>90.074999999999989</v>
      </c>
      <c r="O54" s="30">
        <f>VLOOKUP($A54,[1]Base_CalidadServ!$A$2:$R$116,18,FALSE)</f>
        <v>1.0049999999999999</v>
      </c>
    </row>
    <row r="55" spans="1:15" x14ac:dyDescent="0.25">
      <c r="A55" s="16">
        <v>121</v>
      </c>
      <c r="B55" s="4" t="s">
        <v>96</v>
      </c>
      <c r="C55" s="17" t="s">
        <v>153</v>
      </c>
      <c r="D55" s="9">
        <f>SUMIF(DatosAnuales!$A:$A,$A55,DatosAnuales!$D:$D)/2</f>
        <v>1593199810.0346839</v>
      </c>
      <c r="E55" s="9">
        <f>+SUMIF(DatosAnuales!$A:$A,$A55,DatosAnuales!$E:$E)/2</f>
        <v>55587536.366409838</v>
      </c>
      <c r="F55" s="9">
        <f>SUMIF(DatosAnuales!$A:$A,$A55,DatosAnuales!$F:$F)/2</f>
        <v>23209227.342789382</v>
      </c>
      <c r="G55" s="9">
        <f>SUMIF(DatosAnuales!$A:$A,$A55,DatosAnuales!$G:$G)/2</f>
        <v>32395895.871267125</v>
      </c>
      <c r="H55" s="9">
        <f>SUMIF(DatosAnuales!$A:$A,$A55,DatosAnuales!$H:$H)/2</f>
        <v>19328454.320901558</v>
      </c>
      <c r="I55" s="9">
        <f>SUMIF(DatosAnuales!$A:$A,$A55,DatosAnuales!$I:$I)/2</f>
        <v>6644421</v>
      </c>
      <c r="J55" s="9">
        <f>SUMIF(DatosAnuales!$A:$A,$A55,DatosAnuales!$J:$J)/2</f>
        <v>596361.5</v>
      </c>
      <c r="K55" s="9">
        <f>SUMIF(DatosAnuales!$A:$A,$A55,DatosAnuales!$K:$K)/2</f>
        <v>255788</v>
      </c>
      <c r="L55" s="29">
        <f t="shared" si="2"/>
        <v>56234991.800000004</v>
      </c>
      <c r="M55" s="29">
        <f t="shared" si="3"/>
        <v>427165.95999999996</v>
      </c>
      <c r="N55" s="30">
        <f>VLOOKUP($A55,[1]Base_CalidadServ!$A$2:$R$116,17,FALSE)</f>
        <v>219.85000000000002</v>
      </c>
      <c r="O55" s="30">
        <f>VLOOKUP($A55,[1]Base_CalidadServ!$A$2:$R$116,18,FALSE)</f>
        <v>1.67</v>
      </c>
    </row>
    <row r="56" spans="1:15" x14ac:dyDescent="0.25">
      <c r="A56" s="16">
        <v>123</v>
      </c>
      <c r="B56" s="4" t="s">
        <v>97</v>
      </c>
      <c r="C56" s="17" t="s">
        <v>153</v>
      </c>
      <c r="D56" s="9">
        <f>SUMIF(DatosAnuales!$A:$A,$A56,DatosAnuales!$D:$D)/2</f>
        <v>63118371.290066637</v>
      </c>
      <c r="E56" s="9">
        <f>+SUMIF(DatosAnuales!$A:$A,$A56,DatosAnuales!$E:$E)/2</f>
        <v>1942956.483051524</v>
      </c>
      <c r="F56" s="9">
        <f>SUMIF(DatosAnuales!$A:$A,$A56,DatosAnuales!$F:$F)/2</f>
        <v>1029034.8426433566</v>
      </c>
      <c r="G56" s="9">
        <f>SUMIF(DatosAnuales!$A:$A,$A56,DatosAnuales!$G:$G)/2</f>
        <v>1519409.2429457945</v>
      </c>
      <c r="H56" s="9">
        <f>SUMIF(DatosAnuales!$A:$A,$A56,DatosAnuales!$H:$H)/2</f>
        <v>1497434.2954836399</v>
      </c>
      <c r="I56" s="9">
        <f>SUMIF(DatosAnuales!$A:$A,$A56,DatosAnuales!$I:$I)/2</f>
        <v>167451</v>
      </c>
      <c r="J56" s="9">
        <f>SUMIF(DatosAnuales!$A:$A,$A56,DatosAnuales!$J:$J)/2</f>
        <v>14624.5</v>
      </c>
      <c r="K56" s="9">
        <f>SUMIF(DatosAnuales!$A:$A,$A56,DatosAnuales!$K:$K)/2</f>
        <v>13624</v>
      </c>
      <c r="L56" s="29">
        <f t="shared" si="2"/>
        <v>780655.2</v>
      </c>
      <c r="M56" s="29">
        <f t="shared" si="3"/>
        <v>16553.16</v>
      </c>
      <c r="N56" s="30">
        <f>VLOOKUP($A56,[1]Base_CalidadServ!$A$2:$R$116,17,FALSE)</f>
        <v>57.3</v>
      </c>
      <c r="O56" s="30">
        <f>VLOOKUP($A56,[1]Base_CalidadServ!$A$2:$R$116,18,FALSE)</f>
        <v>1.2149999999999999</v>
      </c>
    </row>
    <row r="57" spans="1:15" x14ac:dyDescent="0.25">
      <c r="A57" s="16">
        <v>126</v>
      </c>
      <c r="B57" s="4" t="s">
        <v>98</v>
      </c>
      <c r="C57" s="17" t="s">
        <v>153</v>
      </c>
      <c r="D57" s="9">
        <f>SUMIF(DatosAnuales!$A:$A,$A57,DatosAnuales!$D:$D)/2</f>
        <v>3547104946.9360733</v>
      </c>
      <c r="E57" s="9">
        <f>+SUMIF(DatosAnuales!$A:$A,$A57,DatosAnuales!$E:$E)/2</f>
        <v>229874978.81741381</v>
      </c>
      <c r="F57" s="9">
        <f>SUMIF(DatosAnuales!$A:$A,$A57,DatosAnuales!$F:$F)/2</f>
        <v>53379123.943698436</v>
      </c>
      <c r="G57" s="9">
        <f>SUMIF(DatosAnuales!$A:$A,$A57,DatosAnuales!$G:$G)/2</f>
        <v>54840132.885883182</v>
      </c>
      <c r="H57" s="9">
        <f>SUMIF(DatosAnuales!$A:$A,$A57,DatosAnuales!$H:$H)/2</f>
        <v>18719678.682264835</v>
      </c>
      <c r="I57" s="9">
        <f>SUMIF(DatosAnuales!$A:$A,$A57,DatosAnuales!$I:$I)/2</f>
        <v>24259212</v>
      </c>
      <c r="J57" s="9">
        <f>SUMIF(DatosAnuales!$A:$A,$A57,DatosAnuales!$J:$J)/2</f>
        <v>237084</v>
      </c>
      <c r="K57" s="9">
        <f>SUMIF(DatosAnuales!$A:$A,$A57,DatosAnuales!$K:$K)/2</f>
        <v>1039170.5</v>
      </c>
      <c r="L57" s="29">
        <f t="shared" si="2"/>
        <v>97802570.777999997</v>
      </c>
      <c r="M57" s="29">
        <f t="shared" si="3"/>
        <v>1083854.8315000001</v>
      </c>
      <c r="N57" s="30">
        <f>VLOOKUP($A57,[1]Base_CalidadServ!$A$2:$R$116,17,FALSE)</f>
        <v>94.116</v>
      </c>
      <c r="O57" s="30">
        <f>VLOOKUP($A57,[1]Base_CalidadServ!$A$2:$R$116,18,FALSE)</f>
        <v>1.0430000000000001</v>
      </c>
    </row>
    <row r="58" spans="1:15" x14ac:dyDescent="0.25">
      <c r="A58" s="16">
        <v>127</v>
      </c>
      <c r="B58" s="4" t="s">
        <v>99</v>
      </c>
      <c r="C58" s="17" t="s">
        <v>153</v>
      </c>
      <c r="D58" s="9">
        <f>SUMIF(DatosAnuales!$A:$A,$A58,DatosAnuales!$D:$D)/2</f>
        <v>5174455703.0701942</v>
      </c>
      <c r="E58" s="9">
        <f>+SUMIF(DatosAnuales!$A:$A,$A58,DatosAnuales!$E:$E)/2</f>
        <v>275570243.13398838</v>
      </c>
      <c r="F58" s="9">
        <f>SUMIF(DatosAnuales!$A:$A,$A58,DatosAnuales!$F:$F)/2</f>
        <v>322490069.57922232</v>
      </c>
      <c r="G58" s="9">
        <f>SUMIF(DatosAnuales!$A:$A,$A58,DatosAnuales!$G:$G)/2</f>
        <v>193414417.5962342</v>
      </c>
      <c r="H58" s="9">
        <f>SUMIF(DatosAnuales!$A:$A,$A58,DatosAnuales!$H:$H)/2</f>
        <v>58661597.444381766</v>
      </c>
      <c r="I58" s="9">
        <f>SUMIF(DatosAnuales!$A:$A,$A58,DatosAnuales!$I:$I)/2</f>
        <v>43402256.5</v>
      </c>
      <c r="J58" s="9">
        <f>SUMIF(DatosAnuales!$A:$A,$A58,DatosAnuales!$J:$J)/2</f>
        <v>872315</v>
      </c>
      <c r="K58" s="9">
        <f>SUMIF(DatosAnuales!$A:$A,$A58,DatosAnuales!$K:$K)/2</f>
        <v>1465900</v>
      </c>
      <c r="L58" s="29">
        <f t="shared" si="2"/>
        <v>275735790</v>
      </c>
      <c r="M58" s="29">
        <f t="shared" si="3"/>
        <v>1966504.8499999999</v>
      </c>
      <c r="N58" s="30">
        <f>VLOOKUP($A58,[1]Base_CalidadServ!$A$2:$R$116,17,FALSE)</f>
        <v>188.1</v>
      </c>
      <c r="O58" s="30">
        <f>VLOOKUP($A58,[1]Base_CalidadServ!$A$2:$R$116,18,FALSE)</f>
        <v>1.3414999999999999</v>
      </c>
    </row>
    <row r="59" spans="1:15" x14ac:dyDescent="0.25">
      <c r="A59" s="16">
        <v>130</v>
      </c>
      <c r="B59" s="4" t="s">
        <v>100</v>
      </c>
      <c r="C59" s="17" t="s">
        <v>153</v>
      </c>
      <c r="D59" s="9">
        <f>SUMIF(DatosAnuales!$A:$A,$A59,DatosAnuales!$D:$D)/2</f>
        <v>4103650906.5061321</v>
      </c>
      <c r="E59" s="9">
        <f>+SUMIF(DatosAnuales!$A:$A,$A59,DatosAnuales!$E:$E)/2</f>
        <v>247960515.28428686</v>
      </c>
      <c r="F59" s="9">
        <f>SUMIF(DatosAnuales!$A:$A,$A59,DatosAnuales!$F:$F)/2</f>
        <v>76931017.843202442</v>
      </c>
      <c r="G59" s="9">
        <f>SUMIF(DatosAnuales!$A:$A,$A59,DatosAnuales!$G:$G)/2</f>
        <v>81752339.471229345</v>
      </c>
      <c r="H59" s="9">
        <f>SUMIF(DatosAnuales!$A:$A,$A59,DatosAnuales!$H:$H)/2</f>
        <v>50572324.543705702</v>
      </c>
      <c r="I59" s="9">
        <f>SUMIF(DatosAnuales!$A:$A,$A59,DatosAnuales!$I:$I)/2</f>
        <v>26736570.5</v>
      </c>
      <c r="J59" s="9">
        <f>SUMIF(DatosAnuales!$A:$A,$A59,DatosAnuales!$J:$J)/2</f>
        <v>1107623.5</v>
      </c>
      <c r="K59" s="9">
        <f>SUMIF(DatosAnuales!$A:$A,$A59,DatosAnuales!$K:$K)/2</f>
        <v>825065</v>
      </c>
      <c r="L59" s="29">
        <f t="shared" si="2"/>
        <v>129411445.25000001</v>
      </c>
      <c r="M59" s="29">
        <f t="shared" si="3"/>
        <v>1031331.25</v>
      </c>
      <c r="N59" s="30">
        <f>VLOOKUP($A59,[1]Base_CalidadServ!$A$2:$R$116,17,FALSE)</f>
        <v>156.85000000000002</v>
      </c>
      <c r="O59" s="30">
        <f>VLOOKUP($A59,[1]Base_CalidadServ!$A$2:$R$116,18,FALSE)</f>
        <v>1.25</v>
      </c>
    </row>
    <row r="60" spans="1:15" x14ac:dyDescent="0.25">
      <c r="A60" s="16">
        <v>131</v>
      </c>
      <c r="B60" s="4" t="s">
        <v>101</v>
      </c>
      <c r="C60" s="17" t="s">
        <v>153</v>
      </c>
      <c r="D60" s="9">
        <f>SUMIF(DatosAnuales!$A:$A,$A60,DatosAnuales!$D:$D)/2</f>
        <v>1036351875.4532595</v>
      </c>
      <c r="E60" s="9">
        <f>+SUMIF(DatosAnuales!$A:$A,$A60,DatosAnuales!$E:$E)/2</f>
        <v>47630000.73917222</v>
      </c>
      <c r="F60" s="9">
        <f>SUMIF(DatosAnuales!$A:$A,$A60,DatosAnuales!$F:$F)/2</f>
        <v>56817150.272630543</v>
      </c>
      <c r="G60" s="9">
        <f>SUMIF(DatosAnuales!$A:$A,$A60,DatosAnuales!$G:$G)/2</f>
        <v>49194297.912641406</v>
      </c>
      <c r="H60" s="9">
        <f>SUMIF(DatosAnuales!$A:$A,$A60,DatosAnuales!$H:$H)/2</f>
        <v>64001062.898212463</v>
      </c>
      <c r="I60" s="9">
        <f>SUMIF(DatosAnuales!$A:$A,$A60,DatosAnuales!$I:$I)/2</f>
        <v>4054923.5</v>
      </c>
      <c r="J60" s="9">
        <f>SUMIF(DatosAnuales!$A:$A,$A60,DatosAnuales!$J:$J)/2</f>
        <v>81741</v>
      </c>
      <c r="K60" s="9">
        <f>SUMIF(DatosAnuales!$A:$A,$A60,DatosAnuales!$K:$K)/2</f>
        <v>228752</v>
      </c>
      <c r="L60" s="29">
        <f t="shared" si="2"/>
        <v>29237936.879999999</v>
      </c>
      <c r="M60" s="29">
        <f t="shared" si="3"/>
        <v>253228.46400000001</v>
      </c>
      <c r="N60" s="30">
        <f>VLOOKUP($A60,[1]Base_CalidadServ!$A$2:$R$116,17,FALSE)</f>
        <v>127.815</v>
      </c>
      <c r="O60" s="30">
        <f>VLOOKUP($A60,[1]Base_CalidadServ!$A$2:$R$116,18,FALSE)</f>
        <v>1.107</v>
      </c>
    </row>
    <row r="61" spans="1:15" x14ac:dyDescent="0.25">
      <c r="A61" s="16">
        <v>132</v>
      </c>
      <c r="B61" s="4" t="s">
        <v>102</v>
      </c>
      <c r="C61" s="17" t="s">
        <v>153</v>
      </c>
      <c r="D61" s="9">
        <f>SUMIF(DatosAnuales!$A:$A,$A61,DatosAnuales!$D:$D)/2</f>
        <v>866585812.35234618</v>
      </c>
      <c r="E61" s="9">
        <f>+SUMIF(DatosAnuales!$A:$A,$A61,DatosAnuales!$E:$E)/2</f>
        <v>56101629.327732936</v>
      </c>
      <c r="F61" s="9">
        <f>SUMIF(DatosAnuales!$A:$A,$A61,DatosAnuales!$F:$F)/2</f>
        <v>25411794.03217366</v>
      </c>
      <c r="G61" s="9">
        <f>SUMIF(DatosAnuales!$A:$A,$A61,DatosAnuales!$G:$G)/2</f>
        <v>17319965.339231443</v>
      </c>
      <c r="H61" s="9">
        <f>SUMIF(DatosAnuales!$A:$A,$A61,DatosAnuales!$H:$H)/2</f>
        <v>18251924.587391369</v>
      </c>
      <c r="I61" s="9">
        <f>SUMIF(DatosAnuales!$A:$A,$A61,DatosAnuales!$I:$I)/2</f>
        <v>4672013</v>
      </c>
      <c r="J61" s="9">
        <f>SUMIF(DatosAnuales!$A:$A,$A61,DatosAnuales!$J:$J)/2</f>
        <v>397140.5</v>
      </c>
      <c r="K61" s="9">
        <f>SUMIF(DatosAnuales!$A:$A,$A61,DatosAnuales!$K:$K)/2</f>
        <v>131088</v>
      </c>
      <c r="L61" s="29">
        <f t="shared" si="2"/>
        <v>6986990.3999999994</v>
      </c>
      <c r="M61" s="29">
        <f t="shared" si="3"/>
        <v>104870.40000000001</v>
      </c>
      <c r="N61" s="30">
        <f>VLOOKUP($A61,[1]Base_CalidadServ!$A$2:$R$116,17,FALSE)</f>
        <v>53.3</v>
      </c>
      <c r="O61" s="30">
        <f>VLOOKUP($A61,[1]Base_CalidadServ!$A$2:$R$116,18,FALSE)</f>
        <v>0.8</v>
      </c>
    </row>
    <row r="62" spans="1:15" x14ac:dyDescent="0.25">
      <c r="A62" s="16">
        <v>134</v>
      </c>
      <c r="B62" s="4" t="s">
        <v>103</v>
      </c>
      <c r="C62" s="17" t="s">
        <v>153</v>
      </c>
      <c r="D62" s="9">
        <f>SUMIF(DatosAnuales!$A:$A,$A62,DatosAnuales!$D:$D)/2</f>
        <v>10367532695.444424</v>
      </c>
      <c r="E62" s="9">
        <f>+SUMIF(DatosAnuales!$A:$A,$A62,DatosAnuales!$E:$E)/2</f>
        <v>319548772.88972765</v>
      </c>
      <c r="F62" s="9">
        <f>SUMIF(DatosAnuales!$A:$A,$A62,DatosAnuales!$F:$F)/2</f>
        <v>242034685.74919152</v>
      </c>
      <c r="G62" s="9">
        <f>SUMIF(DatosAnuales!$A:$A,$A62,DatosAnuales!$G:$G)/2</f>
        <v>206834783.67698187</v>
      </c>
      <c r="H62" s="9">
        <f>SUMIF(DatosAnuales!$A:$A,$A62,DatosAnuales!$H:$H)/2</f>
        <v>57978487.645055391</v>
      </c>
      <c r="I62" s="9">
        <f>SUMIF(DatosAnuales!$A:$A,$A62,DatosAnuales!$I:$I)/2</f>
        <v>54479574.5</v>
      </c>
      <c r="J62" s="9">
        <f>SUMIF(DatosAnuales!$A:$A,$A62,DatosAnuales!$J:$J)/2</f>
        <v>4045408</v>
      </c>
      <c r="K62" s="9">
        <f>SUMIF(DatosAnuales!$A:$A,$A62,DatosAnuales!$K:$K)/2</f>
        <v>1826864.5</v>
      </c>
      <c r="L62" s="29">
        <f t="shared" si="2"/>
        <v>320888749.42499995</v>
      </c>
      <c r="M62" s="29">
        <f t="shared" si="3"/>
        <v>4527883.6632500002</v>
      </c>
      <c r="N62" s="30">
        <f>VLOOKUP($A62,[1]Base_CalidadServ!$A$2:$R$116,17,FALSE)</f>
        <v>175.64999999999998</v>
      </c>
      <c r="O62" s="30">
        <f>VLOOKUP($A62,[1]Base_CalidadServ!$A$2:$R$116,18,FALSE)</f>
        <v>2.4784999999999999</v>
      </c>
    </row>
    <row r="63" spans="1:15" x14ac:dyDescent="0.25">
      <c r="A63" s="16">
        <v>135</v>
      </c>
      <c r="B63" s="4" t="s">
        <v>104</v>
      </c>
      <c r="C63" s="17" t="s">
        <v>153</v>
      </c>
      <c r="D63" s="9">
        <f>SUMIF(DatosAnuales!$A:$A,$A63,DatosAnuales!$D:$D)/2</f>
        <v>6390282002.17348</v>
      </c>
      <c r="E63" s="9">
        <f>+SUMIF(DatosAnuales!$A:$A,$A63,DatosAnuales!$E:$E)/2</f>
        <v>424228373.13125545</v>
      </c>
      <c r="F63" s="9">
        <f>SUMIF(DatosAnuales!$A:$A,$A63,DatosAnuales!$F:$F)/2</f>
        <v>218168462.90613547</v>
      </c>
      <c r="G63" s="9">
        <f>SUMIF(DatosAnuales!$A:$A,$A63,DatosAnuales!$G:$G)/2</f>
        <v>241796454.02800155</v>
      </c>
      <c r="H63" s="9">
        <f>SUMIF(DatosAnuales!$A:$A,$A63,DatosAnuales!$H:$H)/2</f>
        <v>132708673.72982599</v>
      </c>
      <c r="I63" s="9">
        <f>SUMIF(DatosAnuales!$A:$A,$A63,DatosAnuales!$I:$I)/2</f>
        <v>37960483</v>
      </c>
      <c r="J63" s="9">
        <f>SUMIF(DatosAnuales!$A:$A,$A63,DatosAnuales!$J:$J)/2</f>
        <v>2278271.5</v>
      </c>
      <c r="K63" s="9">
        <f>SUMIF(DatosAnuales!$A:$A,$A63,DatosAnuales!$K:$K)/2</f>
        <v>1607130</v>
      </c>
      <c r="L63" s="29">
        <f t="shared" si="2"/>
        <v>104463450</v>
      </c>
      <c r="M63" s="29">
        <f t="shared" si="3"/>
        <v>1510702.2</v>
      </c>
      <c r="N63" s="30">
        <f>VLOOKUP($A63,[1]Base_CalidadServ!$A$2:$R$116,17,FALSE)</f>
        <v>65</v>
      </c>
      <c r="O63" s="30">
        <f>VLOOKUP($A63,[1]Base_CalidadServ!$A$2:$R$116,18,FALSE)</f>
        <v>0.94</v>
      </c>
    </row>
    <row r="64" spans="1:15" x14ac:dyDescent="0.25">
      <c r="A64" s="16">
        <v>136</v>
      </c>
      <c r="B64" s="4" t="s">
        <v>105</v>
      </c>
      <c r="C64" s="17" t="s">
        <v>153</v>
      </c>
      <c r="D64" s="9">
        <f>SUMIF(DatosAnuales!$A:$A,$A64,DatosAnuales!$D:$D)/2</f>
        <v>3721239846.0805454</v>
      </c>
      <c r="E64" s="9">
        <f>+SUMIF(DatosAnuales!$A:$A,$A64,DatosAnuales!$E:$E)/2</f>
        <v>52704936.229758322</v>
      </c>
      <c r="F64" s="9">
        <f>SUMIF(DatosAnuales!$A:$A,$A64,DatosAnuales!$F:$F)/2</f>
        <v>70007867.777700275</v>
      </c>
      <c r="G64" s="9">
        <f>SUMIF(DatosAnuales!$A:$A,$A64,DatosAnuales!$G:$G)/2</f>
        <v>46805745.407279059</v>
      </c>
      <c r="H64" s="9">
        <f>SUMIF(DatosAnuales!$A:$A,$A64,DatosAnuales!$H:$H)/2</f>
        <v>47096243.888957478</v>
      </c>
      <c r="I64" s="9">
        <f>SUMIF(DatosAnuales!$A:$A,$A64,DatosAnuales!$I:$I)/2</f>
        <v>13606899</v>
      </c>
      <c r="J64" s="9">
        <f>SUMIF(DatosAnuales!$A:$A,$A64,DatosAnuales!$J:$J)/2</f>
        <v>368465</v>
      </c>
      <c r="K64" s="9">
        <f>SUMIF(DatosAnuales!$A:$A,$A64,DatosAnuales!$K:$K)/2</f>
        <v>587432.5</v>
      </c>
      <c r="L64" s="29">
        <f t="shared" si="2"/>
        <v>99835034.523750007</v>
      </c>
      <c r="M64" s="29">
        <f t="shared" si="3"/>
        <v>885848.21</v>
      </c>
      <c r="N64" s="30">
        <f>VLOOKUP($A64,[1]Base_CalidadServ!$A$2:$R$116,17,FALSE)</f>
        <v>169.95150000000001</v>
      </c>
      <c r="O64" s="30">
        <f>VLOOKUP($A64,[1]Base_CalidadServ!$A$2:$R$116,18,FALSE)</f>
        <v>1.508</v>
      </c>
    </row>
    <row r="65" spans="1:15" x14ac:dyDescent="0.25">
      <c r="A65" s="16">
        <v>137</v>
      </c>
      <c r="B65" s="4" t="s">
        <v>106</v>
      </c>
      <c r="C65" s="17" t="s">
        <v>153</v>
      </c>
      <c r="D65" s="9">
        <f>SUMIF(DatosAnuales!$A:$A,$A65,DatosAnuales!$D:$D)/2</f>
        <v>688274231.75517106</v>
      </c>
      <c r="E65" s="9">
        <f>+SUMIF(DatosAnuales!$A:$A,$A65,DatosAnuales!$E:$E)/2</f>
        <v>43254378.45796755</v>
      </c>
      <c r="F65" s="9">
        <f>SUMIF(DatosAnuales!$A:$A,$A65,DatosAnuales!$F:$F)/2</f>
        <v>17717193.795746919</v>
      </c>
      <c r="G65" s="9">
        <f>SUMIF(DatosAnuales!$A:$A,$A65,DatosAnuales!$G:$G)/2</f>
        <v>11978278.664030634</v>
      </c>
      <c r="H65" s="9">
        <f>SUMIF(DatosAnuales!$A:$A,$A65,DatosAnuales!$H:$H)/2</f>
        <v>13211457.174933771</v>
      </c>
      <c r="I65" s="9">
        <f>SUMIF(DatosAnuales!$A:$A,$A65,DatosAnuales!$I:$I)/2</f>
        <v>4570620</v>
      </c>
      <c r="J65" s="9">
        <f>SUMIF(DatosAnuales!$A:$A,$A65,DatosAnuales!$J:$J)/2</f>
        <v>112631.5</v>
      </c>
      <c r="K65" s="9">
        <f>SUMIF(DatosAnuales!$A:$A,$A65,DatosAnuales!$K:$K)/2</f>
        <v>163728</v>
      </c>
      <c r="L65" s="29">
        <f t="shared" ref="L65:L110" si="4">N65*K65</f>
        <v>17782170.624000002</v>
      </c>
      <c r="M65" s="29">
        <f t="shared" si="3"/>
        <v>195982.416</v>
      </c>
      <c r="N65" s="30">
        <f>VLOOKUP($A65,[1]Base_CalidadServ!$A$2:$R$116,17,FALSE)</f>
        <v>108.608</v>
      </c>
      <c r="O65" s="30">
        <f>VLOOKUP($A65,[1]Base_CalidadServ!$A$2:$R$116,18,FALSE)</f>
        <v>1.1970000000000001</v>
      </c>
    </row>
    <row r="66" spans="1:15" x14ac:dyDescent="0.25">
      <c r="A66" s="16">
        <v>138</v>
      </c>
      <c r="B66" s="4" t="s">
        <v>107</v>
      </c>
      <c r="C66" s="17" t="s">
        <v>153</v>
      </c>
      <c r="D66" s="9">
        <f>SUMIF(DatosAnuales!$A:$A,$A66,DatosAnuales!$D:$D)/2</f>
        <v>8402375769.6586008</v>
      </c>
      <c r="E66" s="9">
        <f>+SUMIF(DatosAnuales!$A:$A,$A66,DatosAnuales!$E:$E)/2</f>
        <v>515112299.28999162</v>
      </c>
      <c r="F66" s="9">
        <f>SUMIF(DatosAnuales!$A:$A,$A66,DatosAnuales!$F:$F)/2</f>
        <v>200281244.88040131</v>
      </c>
      <c r="G66" s="9">
        <f>SUMIF(DatosAnuales!$A:$A,$A66,DatosAnuales!$G:$G)/2</f>
        <v>166873496.4920615</v>
      </c>
      <c r="H66" s="9">
        <f>SUMIF(DatosAnuales!$A:$A,$A66,DatosAnuales!$H:$H)/2</f>
        <v>146543404.15717942</v>
      </c>
      <c r="I66" s="9">
        <f>SUMIF(DatosAnuales!$A:$A,$A66,DatosAnuales!$I:$I)/2</f>
        <v>36809273</v>
      </c>
      <c r="J66" s="9">
        <f>SUMIF(DatosAnuales!$A:$A,$A66,DatosAnuales!$J:$J)/2</f>
        <v>2457122.5</v>
      </c>
      <c r="K66" s="9">
        <f>SUMIF(DatosAnuales!$A:$A,$A66,DatosAnuales!$K:$K)/2</f>
        <v>1422643</v>
      </c>
      <c r="L66" s="29">
        <f t="shared" si="4"/>
        <v>107836339.39999999</v>
      </c>
      <c r="M66" s="29">
        <f t="shared" si="3"/>
        <v>1052755.82</v>
      </c>
      <c r="N66" s="30">
        <f>VLOOKUP($A66,[1]Base_CalidadServ!$A$2:$R$116,17,FALSE)</f>
        <v>75.8</v>
      </c>
      <c r="O66" s="30">
        <f>VLOOKUP($A66,[1]Base_CalidadServ!$A$2:$R$116,18,FALSE)</f>
        <v>0.74</v>
      </c>
    </row>
    <row r="67" spans="1:15" x14ac:dyDescent="0.25">
      <c r="A67" s="16">
        <v>141</v>
      </c>
      <c r="B67" s="4" t="s">
        <v>108</v>
      </c>
      <c r="C67" s="17" t="s">
        <v>153</v>
      </c>
      <c r="D67" s="9">
        <f>SUMIF(DatosAnuales!$A:$A,$A67,DatosAnuales!$D:$D)/2</f>
        <v>4321453765.1692266</v>
      </c>
      <c r="E67" s="9">
        <f>+SUMIF(DatosAnuales!$A:$A,$A67,DatosAnuales!$E:$E)/2</f>
        <v>260883036.27418309</v>
      </c>
      <c r="F67" s="9">
        <f>SUMIF(DatosAnuales!$A:$A,$A67,DatosAnuales!$F:$F)/2</f>
        <v>76359128.989616096</v>
      </c>
      <c r="G67" s="9">
        <f>SUMIF(DatosAnuales!$A:$A,$A67,DatosAnuales!$G:$G)/2</f>
        <v>108003931.40491101</v>
      </c>
      <c r="H67" s="9">
        <f>SUMIF(DatosAnuales!$A:$A,$A67,DatosAnuales!$H:$H)/2</f>
        <v>79614343.699577719</v>
      </c>
      <c r="I67" s="9">
        <f>SUMIF(DatosAnuales!$A:$A,$A67,DatosAnuales!$I:$I)/2</f>
        <v>17472279.5</v>
      </c>
      <c r="J67" s="9">
        <f>SUMIF(DatosAnuales!$A:$A,$A67,DatosAnuales!$J:$J)/2</f>
        <v>1142743</v>
      </c>
      <c r="K67" s="9">
        <f>SUMIF(DatosAnuales!$A:$A,$A67,DatosAnuales!$K:$K)/2</f>
        <v>853999.5</v>
      </c>
      <c r="L67" s="29">
        <f t="shared" si="4"/>
        <v>64049962.5</v>
      </c>
      <c r="M67" s="29">
        <f t="shared" si="3"/>
        <v>666119.61</v>
      </c>
      <c r="N67" s="30">
        <f>VLOOKUP($A67,[1]Base_CalidadServ!$A$2:$R$116,17,FALSE)</f>
        <v>75</v>
      </c>
      <c r="O67" s="30">
        <f>VLOOKUP($A67,[1]Base_CalidadServ!$A$2:$R$116,18,FALSE)</f>
        <v>0.78</v>
      </c>
    </row>
    <row r="68" spans="1:15" x14ac:dyDescent="0.25">
      <c r="A68" s="16">
        <v>142</v>
      </c>
      <c r="B68" s="4" t="s">
        <v>109</v>
      </c>
      <c r="C68" s="17" t="s">
        <v>153</v>
      </c>
      <c r="D68" s="9">
        <f>SUMIF(DatosAnuales!$A:$A,$A68,DatosAnuales!$D:$D)/2</f>
        <v>1871497354.9536679</v>
      </c>
      <c r="E68" s="9">
        <f>+SUMIF(DatosAnuales!$A:$A,$A68,DatosAnuales!$E:$E)/2</f>
        <v>99283781.648074538</v>
      </c>
      <c r="F68" s="9">
        <f>SUMIF(DatosAnuales!$A:$A,$A68,DatosAnuales!$F:$F)/2</f>
        <v>34738125.954086162</v>
      </c>
      <c r="G68" s="9">
        <f>SUMIF(DatosAnuales!$A:$A,$A68,DatosAnuales!$G:$G)/2</f>
        <v>31639972.616839752</v>
      </c>
      <c r="H68" s="9">
        <f>SUMIF(DatosAnuales!$A:$A,$A68,DatosAnuales!$H:$H)/2</f>
        <v>5744870.8432072327</v>
      </c>
      <c r="I68" s="9">
        <f>SUMIF(DatosAnuales!$A:$A,$A68,DatosAnuales!$I:$I)/2</f>
        <v>10572942</v>
      </c>
      <c r="J68" s="9">
        <f>SUMIF(DatosAnuales!$A:$A,$A68,DatosAnuales!$J:$J)/2</f>
        <v>190472.5</v>
      </c>
      <c r="K68" s="9">
        <f>SUMIF(DatosAnuales!$A:$A,$A68,DatosAnuales!$K:$K)/2</f>
        <v>400466</v>
      </c>
      <c r="L68" s="29">
        <f t="shared" si="4"/>
        <v>46124672.715000004</v>
      </c>
      <c r="M68" s="29">
        <f t="shared" si="3"/>
        <v>406272.75699999998</v>
      </c>
      <c r="N68" s="30">
        <f>VLOOKUP($A68,[1]Base_CalidadServ!$A$2:$R$116,17,FALSE)</f>
        <v>115.17750000000001</v>
      </c>
      <c r="O68" s="30">
        <f>VLOOKUP($A68,[1]Base_CalidadServ!$A$2:$R$116,18,FALSE)</f>
        <v>1.0145</v>
      </c>
    </row>
    <row r="69" spans="1:15" x14ac:dyDescent="0.25">
      <c r="A69" s="16">
        <v>143</v>
      </c>
      <c r="B69" s="4" t="s">
        <v>110</v>
      </c>
      <c r="C69" s="17" t="s">
        <v>153</v>
      </c>
      <c r="D69" s="9">
        <f>SUMIF(DatosAnuales!$A:$A,$A69,DatosAnuales!$D:$D)/2</f>
        <v>6996501626.2390118</v>
      </c>
      <c r="E69" s="9">
        <f>+SUMIF(DatosAnuales!$A:$A,$A69,DatosAnuales!$E:$E)/2</f>
        <v>231528156.59499288</v>
      </c>
      <c r="F69" s="9">
        <f>SUMIF(DatosAnuales!$A:$A,$A69,DatosAnuales!$F:$F)/2</f>
        <v>133411530.45555417</v>
      </c>
      <c r="G69" s="9">
        <f>SUMIF(DatosAnuales!$A:$A,$A69,DatosAnuales!$G:$G)/2</f>
        <v>139278381.36178625</v>
      </c>
      <c r="H69" s="9">
        <f>SUMIF(DatosAnuales!$A:$A,$A69,DatosAnuales!$H:$H)/2</f>
        <v>143913975.22406793</v>
      </c>
      <c r="I69" s="9">
        <f>SUMIF(DatosAnuales!$A:$A,$A69,DatosAnuales!$I:$I)/2</f>
        <v>26050861</v>
      </c>
      <c r="J69" s="9">
        <f>SUMIF(DatosAnuales!$A:$A,$A69,DatosAnuales!$J:$J)/2</f>
        <v>847405.5</v>
      </c>
      <c r="K69" s="9">
        <f>SUMIF(DatosAnuales!$A:$A,$A69,DatosAnuales!$K:$K)/2</f>
        <v>832809</v>
      </c>
      <c r="L69" s="29">
        <f t="shared" si="4"/>
        <v>93632715.870000005</v>
      </c>
      <c r="M69" s="29">
        <f t="shared" ref="M69:M110" si="5">O69*K69</f>
        <v>571306.97400000005</v>
      </c>
      <c r="N69" s="30">
        <f>VLOOKUP($A69,[1]Base_CalidadServ!$A$2:$R$116,17,FALSE)</f>
        <v>112.43</v>
      </c>
      <c r="O69" s="30">
        <f>VLOOKUP($A69,[1]Base_CalidadServ!$A$2:$R$116,18,FALSE)</f>
        <v>0.68600000000000005</v>
      </c>
    </row>
    <row r="70" spans="1:15" x14ac:dyDescent="0.25">
      <c r="A70" s="16">
        <v>144</v>
      </c>
      <c r="B70" s="4" t="s">
        <v>111</v>
      </c>
      <c r="C70" s="17" t="s">
        <v>153</v>
      </c>
      <c r="D70" s="9">
        <f>SUMIF(DatosAnuales!$A:$A,$A70,DatosAnuales!$D:$D)/2</f>
        <v>4006423841.9796305</v>
      </c>
      <c r="E70" s="9">
        <f>+SUMIF(DatosAnuales!$A:$A,$A70,DatosAnuales!$E:$E)/2</f>
        <v>228421582.16865534</v>
      </c>
      <c r="F70" s="9">
        <f>SUMIF(DatosAnuales!$A:$A,$A70,DatosAnuales!$F:$F)/2</f>
        <v>47880138.076546356</v>
      </c>
      <c r="G70" s="9">
        <f>SUMIF(DatosAnuales!$A:$A,$A70,DatosAnuales!$G:$G)/2</f>
        <v>99837252.060035229</v>
      </c>
      <c r="H70" s="9">
        <f>SUMIF(DatosAnuales!$A:$A,$A70,DatosAnuales!$H:$H)/2</f>
        <v>41732139.557841636</v>
      </c>
      <c r="I70" s="9">
        <f>SUMIF(DatosAnuales!$A:$A,$A70,DatosAnuales!$I:$I)/2</f>
        <v>27939669</v>
      </c>
      <c r="J70" s="9">
        <f>SUMIF(DatosAnuales!$A:$A,$A70,DatosAnuales!$J:$J)/2</f>
        <v>1318258</v>
      </c>
      <c r="K70" s="9">
        <f>SUMIF(DatosAnuales!$A:$A,$A70,DatosAnuales!$K:$K)/2</f>
        <v>808661.5</v>
      </c>
      <c r="L70" s="29">
        <f t="shared" si="4"/>
        <v>97848041.5</v>
      </c>
      <c r="M70" s="29">
        <f t="shared" si="5"/>
        <v>1027000.105</v>
      </c>
      <c r="N70" s="30">
        <f>VLOOKUP($A70,[1]Base_CalidadServ!$A$2:$R$116,17,FALSE)</f>
        <v>121</v>
      </c>
      <c r="O70" s="30">
        <f>VLOOKUP($A70,[1]Base_CalidadServ!$A$2:$R$116,18,FALSE)</f>
        <v>1.27</v>
      </c>
    </row>
    <row r="71" spans="1:15" x14ac:dyDescent="0.25">
      <c r="A71" s="16">
        <v>145</v>
      </c>
      <c r="B71" s="4" t="s">
        <v>112</v>
      </c>
      <c r="C71" s="17" t="s">
        <v>153</v>
      </c>
      <c r="D71" s="9">
        <f>SUMIF(DatosAnuales!$A:$A,$A71,DatosAnuales!$D:$D)/2</f>
        <v>4530248082.0459137</v>
      </c>
      <c r="E71" s="9">
        <f>+SUMIF(DatosAnuales!$A:$A,$A71,DatosAnuales!$E:$E)/2</f>
        <v>306843833.00545537</v>
      </c>
      <c r="F71" s="9">
        <f>SUMIF(DatosAnuales!$A:$A,$A71,DatosAnuales!$F:$F)/2</f>
        <v>156468795.59013468</v>
      </c>
      <c r="G71" s="9">
        <f>SUMIF(DatosAnuales!$A:$A,$A71,DatosAnuales!$G:$G)/2</f>
        <v>96426057.365400225</v>
      </c>
      <c r="H71" s="9">
        <f>SUMIF(DatosAnuales!$A:$A,$A71,DatosAnuales!$H:$H)/2</f>
        <v>88312192.598514363</v>
      </c>
      <c r="I71" s="9">
        <f>SUMIF(DatosAnuales!$A:$A,$A71,DatosAnuales!$I:$I)/2</f>
        <v>28750236.5</v>
      </c>
      <c r="J71" s="9">
        <f>SUMIF(DatosAnuales!$A:$A,$A71,DatosAnuales!$J:$J)/2</f>
        <v>1612324.5</v>
      </c>
      <c r="K71" s="9">
        <f>SUMIF(DatosAnuales!$A:$A,$A71,DatosAnuales!$K:$K)/2</f>
        <v>1432911.5</v>
      </c>
      <c r="L71" s="29">
        <f t="shared" si="4"/>
        <v>125207806.86999999</v>
      </c>
      <c r="M71" s="29">
        <f t="shared" si="5"/>
        <v>1583367.2075</v>
      </c>
      <c r="N71" s="30">
        <f>VLOOKUP($A71,[1]Base_CalidadServ!$A$2:$R$116,17,FALSE)</f>
        <v>87.38</v>
      </c>
      <c r="O71" s="30">
        <f>VLOOKUP($A71,[1]Base_CalidadServ!$A$2:$R$116,18,FALSE)</f>
        <v>1.105</v>
      </c>
    </row>
    <row r="72" spans="1:15" x14ac:dyDescent="0.25">
      <c r="A72" s="16">
        <v>146</v>
      </c>
      <c r="B72" s="4" t="s">
        <v>113</v>
      </c>
      <c r="C72" s="17" t="s">
        <v>153</v>
      </c>
      <c r="D72" s="9">
        <f>SUMIF(DatosAnuales!$A:$A,$A72,DatosAnuales!$D:$D)/2</f>
        <v>2317990138.5495214</v>
      </c>
      <c r="E72" s="9">
        <f>+SUMIF(DatosAnuales!$A:$A,$A72,DatosAnuales!$E:$E)/2</f>
        <v>146028240.80762202</v>
      </c>
      <c r="F72" s="9">
        <f>SUMIF(DatosAnuales!$A:$A,$A72,DatosAnuales!$F:$F)/2</f>
        <v>53941916.335430205</v>
      </c>
      <c r="G72" s="9">
        <f>SUMIF(DatosAnuales!$A:$A,$A72,DatosAnuales!$G:$G)/2</f>
        <v>69490419.199406639</v>
      </c>
      <c r="H72" s="9">
        <f>SUMIF(DatosAnuales!$A:$A,$A72,DatosAnuales!$H:$H)/2</f>
        <v>55890870.22805877</v>
      </c>
      <c r="I72" s="9">
        <f>SUMIF(DatosAnuales!$A:$A,$A72,DatosAnuales!$I:$I)/2</f>
        <v>7893152.5</v>
      </c>
      <c r="J72" s="9">
        <f>SUMIF(DatosAnuales!$A:$A,$A72,DatosAnuales!$J:$J)/2</f>
        <v>250012.5</v>
      </c>
      <c r="K72" s="9">
        <f>SUMIF(DatosAnuales!$A:$A,$A72,DatosAnuales!$K:$K)/2</f>
        <v>506044</v>
      </c>
      <c r="L72" s="29">
        <f t="shared" si="4"/>
        <v>53691268.399999999</v>
      </c>
      <c r="M72" s="29">
        <f t="shared" si="5"/>
        <v>551587.96000000008</v>
      </c>
      <c r="N72" s="30">
        <f>VLOOKUP($A72,[1]Base_CalidadServ!$A$2:$R$116,17,FALSE)</f>
        <v>106.1</v>
      </c>
      <c r="O72" s="30">
        <f>VLOOKUP($A72,[1]Base_CalidadServ!$A$2:$R$116,18,FALSE)</f>
        <v>1.0900000000000001</v>
      </c>
    </row>
    <row r="73" spans="1:15" x14ac:dyDescent="0.25">
      <c r="A73" s="16">
        <v>147</v>
      </c>
      <c r="B73" s="4" t="s">
        <v>114</v>
      </c>
      <c r="C73" s="17" t="s">
        <v>153</v>
      </c>
      <c r="D73" s="9">
        <f>SUMIF(DatosAnuales!$A:$A,$A73,DatosAnuales!$D:$D)/2</f>
        <v>1996820200.6678362</v>
      </c>
      <c r="E73" s="9">
        <f>+SUMIF(DatosAnuales!$A:$A,$A73,DatosAnuales!$E:$E)/2</f>
        <v>82207136.160547048</v>
      </c>
      <c r="F73" s="9">
        <f>SUMIF(DatosAnuales!$A:$A,$A73,DatosAnuales!$F:$F)/2</f>
        <v>24247121.876839846</v>
      </c>
      <c r="G73" s="9">
        <f>SUMIF(DatosAnuales!$A:$A,$A73,DatosAnuales!$G:$G)/2</f>
        <v>21644458.133230742</v>
      </c>
      <c r="H73" s="9">
        <f>SUMIF(DatosAnuales!$A:$A,$A73,DatosAnuales!$H:$H)/2</f>
        <v>27866988.449214913</v>
      </c>
      <c r="I73" s="9">
        <f>SUMIF(DatosAnuales!$A:$A,$A73,DatosAnuales!$I:$I)/2</f>
        <v>8968797</v>
      </c>
      <c r="J73" s="9">
        <f>SUMIF(DatosAnuales!$A:$A,$A73,DatosAnuales!$J:$J)/2</f>
        <v>653716</v>
      </c>
      <c r="K73" s="9">
        <f>SUMIF(DatosAnuales!$A:$A,$A73,DatosAnuales!$K:$K)/2</f>
        <v>516769</v>
      </c>
      <c r="L73" s="29">
        <f t="shared" si="4"/>
        <v>41034042.445</v>
      </c>
      <c r="M73" s="29">
        <f t="shared" si="5"/>
        <v>527879.53350000002</v>
      </c>
      <c r="N73" s="30">
        <f>VLOOKUP($A73,[1]Base_CalidadServ!$A$2:$R$116,17,FALSE)</f>
        <v>79.405000000000001</v>
      </c>
      <c r="O73" s="30">
        <f>VLOOKUP($A73,[1]Base_CalidadServ!$A$2:$R$116,18,FALSE)</f>
        <v>1.0215000000000001</v>
      </c>
    </row>
    <row r="74" spans="1:15" x14ac:dyDescent="0.25">
      <c r="A74" s="16">
        <v>148</v>
      </c>
      <c r="B74" s="4" t="s">
        <v>115</v>
      </c>
      <c r="C74" s="17" t="s">
        <v>153</v>
      </c>
      <c r="D74" s="9">
        <f>SUMIF(DatosAnuales!$A:$A,$A74,DatosAnuales!$D:$D)/2</f>
        <v>2426014640.4312472</v>
      </c>
      <c r="E74" s="9">
        <f>+SUMIF(DatosAnuales!$A:$A,$A74,DatosAnuales!$E:$E)/2</f>
        <v>141633012.21293306</v>
      </c>
      <c r="F74" s="9">
        <f>SUMIF(DatosAnuales!$A:$A,$A74,DatosAnuales!$F:$F)/2</f>
        <v>57832825.616186112</v>
      </c>
      <c r="G74" s="9">
        <f>SUMIF(DatosAnuales!$A:$A,$A74,DatosAnuales!$G:$G)/2</f>
        <v>72456653.70789513</v>
      </c>
      <c r="H74" s="9">
        <f>SUMIF(DatosAnuales!$A:$A,$A74,DatosAnuales!$H:$H)/2</f>
        <v>23188852.453389853</v>
      </c>
      <c r="I74" s="9">
        <f>SUMIF(DatosAnuales!$A:$A,$A74,DatosAnuales!$I:$I)/2</f>
        <v>18094935.5</v>
      </c>
      <c r="J74" s="9">
        <f>SUMIF(DatosAnuales!$A:$A,$A74,DatosAnuales!$J:$J)/2</f>
        <v>746030.5</v>
      </c>
      <c r="K74" s="9">
        <f>SUMIF(DatosAnuales!$A:$A,$A74,DatosAnuales!$K:$K)/2</f>
        <v>545627</v>
      </c>
      <c r="L74" s="29">
        <f t="shared" si="4"/>
        <v>57972868.75</v>
      </c>
      <c r="M74" s="29">
        <f t="shared" si="5"/>
        <v>818167.68649999995</v>
      </c>
      <c r="N74" s="30">
        <f>VLOOKUP($A74,[1]Base_CalidadServ!$A$2:$R$116,17,FALSE)</f>
        <v>106.25</v>
      </c>
      <c r="O74" s="30">
        <f>VLOOKUP($A74,[1]Base_CalidadServ!$A$2:$R$116,18,FALSE)</f>
        <v>1.4994999999999998</v>
      </c>
    </row>
    <row r="75" spans="1:15" x14ac:dyDescent="0.25">
      <c r="A75" s="16">
        <v>149</v>
      </c>
      <c r="B75" s="4" t="s">
        <v>116</v>
      </c>
      <c r="C75" s="17" t="s">
        <v>153</v>
      </c>
      <c r="D75" s="9">
        <f>SUMIF(DatosAnuales!$A:$A,$A75,DatosAnuales!$D:$D)/2</f>
        <v>9068373507.888773</v>
      </c>
      <c r="E75" s="9">
        <f>+SUMIF(DatosAnuales!$A:$A,$A75,DatosAnuales!$E:$E)/2</f>
        <v>357716137.36062598</v>
      </c>
      <c r="F75" s="9">
        <f>SUMIF(DatosAnuales!$A:$A,$A75,DatosAnuales!$F:$F)/2</f>
        <v>456005725.20767057</v>
      </c>
      <c r="G75" s="9">
        <f>SUMIF(DatosAnuales!$A:$A,$A75,DatosAnuales!$G:$G)/2</f>
        <v>169816456.21322513</v>
      </c>
      <c r="H75" s="9">
        <f>SUMIF(DatosAnuales!$A:$A,$A75,DatosAnuales!$H:$H)/2</f>
        <v>173242822.10062295</v>
      </c>
      <c r="I75" s="9">
        <f>SUMIF(DatosAnuales!$A:$A,$A75,DatosAnuales!$I:$I)/2</f>
        <v>41656836.5</v>
      </c>
      <c r="J75" s="9">
        <f>SUMIF(DatosAnuales!$A:$A,$A75,DatosAnuales!$J:$J)/2</f>
        <v>1077678.5</v>
      </c>
      <c r="K75" s="9">
        <f>SUMIF(DatosAnuales!$A:$A,$A75,DatosAnuales!$K:$K)/2</f>
        <v>2221669.5</v>
      </c>
      <c r="L75" s="29">
        <f t="shared" si="4"/>
        <v>97920083.212500006</v>
      </c>
      <c r="M75" s="29">
        <f t="shared" si="5"/>
        <v>1707353.0107499999</v>
      </c>
      <c r="N75" s="30">
        <f>VLOOKUP($A75,[1]Base_CalidadServ!$A$2:$R$116,17,FALSE)</f>
        <v>44.075000000000003</v>
      </c>
      <c r="O75" s="30">
        <f>VLOOKUP($A75,[1]Base_CalidadServ!$A$2:$R$116,18,FALSE)</f>
        <v>0.76849999999999996</v>
      </c>
    </row>
    <row r="76" spans="1:15" x14ac:dyDescent="0.25">
      <c r="A76" s="16">
        <v>150</v>
      </c>
      <c r="B76" s="4" t="s">
        <v>117</v>
      </c>
      <c r="C76" s="17" t="s">
        <v>153</v>
      </c>
      <c r="D76" s="9">
        <f>SUMIF(DatosAnuales!$A:$A,$A76,DatosAnuales!$D:$D)/2</f>
        <v>4179241077.6391878</v>
      </c>
      <c r="E76" s="9">
        <f>+SUMIF(DatosAnuales!$A:$A,$A76,DatosAnuales!$E:$E)/2</f>
        <v>204487461.46977019</v>
      </c>
      <c r="F76" s="9">
        <f>SUMIF(DatosAnuales!$A:$A,$A76,DatosAnuales!$F:$F)/2</f>
        <v>173448206.86536276</v>
      </c>
      <c r="G76" s="9">
        <f>SUMIF(DatosAnuales!$A:$A,$A76,DatosAnuales!$G:$G)/2</f>
        <v>93511376.549833432</v>
      </c>
      <c r="H76" s="9">
        <f>SUMIF(DatosAnuales!$A:$A,$A76,DatosAnuales!$H:$H)/2</f>
        <v>60675318.401621081</v>
      </c>
      <c r="I76" s="9">
        <f>SUMIF(DatosAnuales!$A:$A,$A76,DatosAnuales!$I:$I)/2</f>
        <v>20479093.5</v>
      </c>
      <c r="J76" s="9">
        <f>SUMIF(DatosAnuales!$A:$A,$A76,DatosAnuales!$J:$J)/2</f>
        <v>1462896.5</v>
      </c>
      <c r="K76" s="9">
        <f>SUMIF(DatosAnuales!$A:$A,$A76,DatosAnuales!$K:$K)/2</f>
        <v>1111677</v>
      </c>
      <c r="L76" s="29">
        <f t="shared" si="4"/>
        <v>178979997</v>
      </c>
      <c r="M76" s="29">
        <f t="shared" si="5"/>
        <v>2423455.8600000003</v>
      </c>
      <c r="N76" s="30">
        <f>VLOOKUP($A76,[1]Base_CalidadServ!$A$2:$R$116,17,FALSE)</f>
        <v>161</v>
      </c>
      <c r="O76" s="30">
        <f>VLOOKUP($A76,[1]Base_CalidadServ!$A$2:$R$116,18,FALSE)</f>
        <v>2.1800000000000002</v>
      </c>
    </row>
    <row r="77" spans="1:15" x14ac:dyDescent="0.25">
      <c r="A77" s="16">
        <v>151</v>
      </c>
      <c r="B77" s="4" t="s">
        <v>118</v>
      </c>
      <c r="C77" s="17" t="s">
        <v>153</v>
      </c>
      <c r="D77" s="9">
        <f>SUMIF(DatosAnuales!$A:$A,$A77,DatosAnuales!$D:$D)/2</f>
        <v>1647786462.9768939</v>
      </c>
      <c r="E77" s="9">
        <f>+SUMIF(DatosAnuales!$A:$A,$A77,DatosAnuales!$E:$E)/2</f>
        <v>67071945.604331851</v>
      </c>
      <c r="F77" s="9">
        <f>SUMIF(DatosAnuales!$A:$A,$A77,DatosAnuales!$F:$F)/2</f>
        <v>87858257.503731519</v>
      </c>
      <c r="G77" s="9">
        <f>SUMIF(DatosAnuales!$A:$A,$A77,DatosAnuales!$G:$G)/2</f>
        <v>58920743.108899683</v>
      </c>
      <c r="H77" s="9">
        <f>SUMIF(DatosAnuales!$A:$A,$A77,DatosAnuales!$H:$H)/2</f>
        <v>45162308.520898819</v>
      </c>
      <c r="I77" s="9">
        <f>SUMIF(DatosAnuales!$A:$A,$A77,DatosAnuales!$I:$I)/2</f>
        <v>7166726.5</v>
      </c>
      <c r="J77" s="9">
        <f>SUMIF(DatosAnuales!$A:$A,$A77,DatosAnuales!$J:$J)/2</f>
        <v>389427.5</v>
      </c>
      <c r="K77" s="9">
        <f>SUMIF(DatosAnuales!$A:$A,$A77,DatosAnuales!$K:$K)/2</f>
        <v>374881</v>
      </c>
      <c r="L77" s="29">
        <f t="shared" si="4"/>
        <v>34020450.75</v>
      </c>
      <c r="M77" s="29">
        <f t="shared" si="5"/>
        <v>293906.70400000003</v>
      </c>
      <c r="N77" s="30">
        <f>VLOOKUP($A77,[1]Base_CalidadServ!$A$2:$R$116,17,FALSE)</f>
        <v>90.75</v>
      </c>
      <c r="O77" s="30">
        <f>VLOOKUP($A77,[1]Base_CalidadServ!$A$2:$R$116,18,FALSE)</f>
        <v>0.78400000000000003</v>
      </c>
    </row>
    <row r="78" spans="1:15" x14ac:dyDescent="0.25">
      <c r="A78" s="16">
        <v>152</v>
      </c>
      <c r="B78" s="4" t="s">
        <v>119</v>
      </c>
      <c r="C78" s="17" t="s">
        <v>153</v>
      </c>
      <c r="D78" s="9">
        <f>SUMIF(DatosAnuales!$A:$A,$A78,DatosAnuales!$D:$D)/2</f>
        <v>280615248.36430234</v>
      </c>
      <c r="E78" s="9">
        <f>+SUMIF(DatosAnuales!$A:$A,$A78,DatosAnuales!$E:$E)/2</f>
        <v>10697777.300980948</v>
      </c>
      <c r="F78" s="9">
        <f>SUMIF(DatosAnuales!$A:$A,$A78,DatosAnuales!$F:$F)/2</f>
        <v>15322116.851518121</v>
      </c>
      <c r="G78" s="9">
        <f>SUMIF(DatosAnuales!$A:$A,$A78,DatosAnuales!$G:$G)/2</f>
        <v>17749469.350472271</v>
      </c>
      <c r="H78" s="9">
        <f>SUMIF(DatosAnuales!$A:$A,$A78,DatosAnuales!$H:$H)/2</f>
        <v>19130105.01306311</v>
      </c>
      <c r="I78" s="9">
        <f>SUMIF(DatosAnuales!$A:$A,$A78,DatosAnuales!$I:$I)/2</f>
        <v>1616606</v>
      </c>
      <c r="J78" s="9">
        <f>SUMIF(DatosAnuales!$A:$A,$A78,DatosAnuales!$J:$J)/2</f>
        <v>58843.5</v>
      </c>
      <c r="K78" s="9">
        <f>SUMIF(DatosAnuales!$A:$A,$A78,DatosAnuales!$K:$K)/2</f>
        <v>72993.5</v>
      </c>
      <c r="L78" s="29">
        <f t="shared" si="4"/>
        <v>8017606.04</v>
      </c>
      <c r="M78" s="29">
        <f t="shared" si="5"/>
        <v>63759.822249999997</v>
      </c>
      <c r="N78" s="30">
        <f>VLOOKUP($A78,[1]Base_CalidadServ!$A$2:$R$116,17,FALSE)</f>
        <v>109.84</v>
      </c>
      <c r="O78" s="30">
        <f>VLOOKUP($A78,[1]Base_CalidadServ!$A$2:$R$116,18,FALSE)</f>
        <v>0.87349999999999994</v>
      </c>
    </row>
    <row r="79" spans="1:15" x14ac:dyDescent="0.25">
      <c r="A79" s="16">
        <v>155</v>
      </c>
      <c r="B79" s="4" t="s">
        <v>120</v>
      </c>
      <c r="C79" s="17" t="s">
        <v>153</v>
      </c>
      <c r="D79" s="9">
        <f>SUMIF(DatosAnuales!$A:$A,$A79,DatosAnuales!$D:$D)/2</f>
        <v>5552320261.3604813</v>
      </c>
      <c r="E79" s="9">
        <f>+SUMIF(DatosAnuales!$A:$A,$A79,DatosAnuales!$E:$E)/2</f>
        <v>352670173.51025331</v>
      </c>
      <c r="F79" s="9">
        <f>SUMIF(DatosAnuales!$A:$A,$A79,DatosAnuales!$F:$F)/2</f>
        <v>258489294.25746918</v>
      </c>
      <c r="G79" s="9">
        <f>SUMIF(DatosAnuales!$A:$A,$A79,DatosAnuales!$G:$G)/2</f>
        <v>132639800.18201879</v>
      </c>
      <c r="H79" s="9">
        <f>SUMIF(DatosAnuales!$A:$A,$A79,DatosAnuales!$H:$H)/2</f>
        <v>324009850.36584491</v>
      </c>
      <c r="I79" s="9">
        <f>SUMIF(DatosAnuales!$A:$A,$A79,DatosAnuales!$I:$I)/2</f>
        <v>15960026</v>
      </c>
      <c r="J79" s="9">
        <f>SUMIF(DatosAnuales!$A:$A,$A79,DatosAnuales!$J:$J)/2</f>
        <v>1429932.5</v>
      </c>
      <c r="K79" s="9">
        <f>SUMIF(DatosAnuales!$A:$A,$A79,DatosAnuales!$K:$K)/2</f>
        <v>1420896.5</v>
      </c>
      <c r="L79" s="29">
        <f t="shared" si="4"/>
        <v>92471944.219999999</v>
      </c>
      <c r="M79" s="29">
        <f t="shared" si="5"/>
        <v>917188.69074999995</v>
      </c>
      <c r="N79" s="30">
        <f>VLOOKUP($A79,[1]Base_CalidadServ!$A$2:$R$116,17,FALSE)</f>
        <v>65.08</v>
      </c>
      <c r="O79" s="30">
        <f>VLOOKUP($A79,[1]Base_CalidadServ!$A$2:$R$116,18,FALSE)</f>
        <v>0.64549999999999996</v>
      </c>
    </row>
    <row r="80" spans="1:15" x14ac:dyDescent="0.25">
      <c r="A80" s="16">
        <v>157</v>
      </c>
      <c r="B80" s="4" t="s">
        <v>121</v>
      </c>
      <c r="C80" s="17" t="s">
        <v>153</v>
      </c>
      <c r="D80" s="9">
        <f>SUMIF(DatosAnuales!$A:$A,$A80,DatosAnuales!$D:$D)/2</f>
        <v>1947179492.0306566</v>
      </c>
      <c r="E80" s="9">
        <f>+SUMIF(DatosAnuales!$A:$A,$A80,DatosAnuales!$E:$E)/2</f>
        <v>75731308.07152763</v>
      </c>
      <c r="F80" s="9">
        <f>SUMIF(DatosAnuales!$A:$A,$A80,DatosAnuales!$F:$F)/2</f>
        <v>25013977.716390654</v>
      </c>
      <c r="G80" s="9">
        <f>SUMIF(DatosAnuales!$A:$A,$A80,DatosAnuales!$G:$G)/2</f>
        <v>24077999.359360725</v>
      </c>
      <c r="H80" s="9">
        <f>SUMIF(DatosAnuales!$A:$A,$A80,DatosAnuales!$H:$H)/2</f>
        <v>23382392.549190976</v>
      </c>
      <c r="I80" s="9">
        <f>SUMIF(DatosAnuales!$A:$A,$A80,DatosAnuales!$I:$I)/2</f>
        <v>8292337</v>
      </c>
      <c r="J80" s="9">
        <f>SUMIF(DatosAnuales!$A:$A,$A80,DatosAnuales!$J:$J)/2</f>
        <v>428959.5</v>
      </c>
      <c r="K80" s="9">
        <f>SUMIF(DatosAnuales!$A:$A,$A80,DatosAnuales!$K:$K)/2</f>
        <v>336229</v>
      </c>
      <c r="L80" s="29">
        <f t="shared" si="4"/>
        <v>39338793</v>
      </c>
      <c r="M80" s="29">
        <f t="shared" si="5"/>
        <v>492239.25599999999</v>
      </c>
      <c r="N80" s="30">
        <f>VLOOKUP($A80,[1]Base_CalidadServ!$A$2:$R$116,17,FALSE)</f>
        <v>117</v>
      </c>
      <c r="O80" s="30">
        <f>VLOOKUP($A80,[1]Base_CalidadServ!$A$2:$R$116,18,FALSE)</f>
        <v>1.464</v>
      </c>
    </row>
    <row r="81" spans="1:15" x14ac:dyDescent="0.25">
      <c r="A81" s="16">
        <v>159</v>
      </c>
      <c r="B81" s="4" t="s">
        <v>122</v>
      </c>
      <c r="C81" s="17" t="s">
        <v>153</v>
      </c>
      <c r="D81" s="9">
        <f>SUMIF(DatosAnuales!$A:$A,$A81,DatosAnuales!$D:$D)/2</f>
        <v>4156147475.8275795</v>
      </c>
      <c r="E81" s="9">
        <f>+SUMIF(DatosAnuales!$A:$A,$A81,DatosAnuales!$E:$E)/2</f>
        <v>157128975.38497812</v>
      </c>
      <c r="F81" s="9">
        <f>SUMIF(DatosAnuales!$A:$A,$A81,DatosAnuales!$F:$F)/2</f>
        <v>67923440.447313502</v>
      </c>
      <c r="G81" s="9">
        <f>SUMIF(DatosAnuales!$A:$A,$A81,DatosAnuales!$G:$G)/2</f>
        <v>64067427.411757216</v>
      </c>
      <c r="H81" s="9">
        <f>SUMIF(DatosAnuales!$A:$A,$A81,DatosAnuales!$H:$H)/2</f>
        <v>72638627.734413981</v>
      </c>
      <c r="I81" s="9">
        <f>SUMIF(DatosAnuales!$A:$A,$A81,DatosAnuales!$I:$I)/2</f>
        <v>22348398</v>
      </c>
      <c r="J81" s="9">
        <f>SUMIF(DatosAnuales!$A:$A,$A81,DatosAnuales!$J:$J)/2</f>
        <v>1021831</v>
      </c>
      <c r="K81" s="9">
        <f>SUMIF(DatosAnuales!$A:$A,$A81,DatosAnuales!$K:$K)/2</f>
        <v>699933.5</v>
      </c>
      <c r="L81" s="29">
        <f t="shared" si="4"/>
        <v>65478778.924999997</v>
      </c>
      <c r="M81" s="29">
        <f t="shared" si="5"/>
        <v>1546853.0349999999</v>
      </c>
      <c r="N81" s="30">
        <f>VLOOKUP($A81,[1]Base_CalidadServ!$A$2:$R$116,17,FALSE)</f>
        <v>93.55</v>
      </c>
      <c r="O81" s="30">
        <f>VLOOKUP($A81,[1]Base_CalidadServ!$A$2:$R$116,18,FALSE)</f>
        <v>2.21</v>
      </c>
    </row>
    <row r="82" spans="1:15" x14ac:dyDescent="0.25">
      <c r="A82" s="16">
        <v>161</v>
      </c>
      <c r="B82" s="4" t="s">
        <v>123</v>
      </c>
      <c r="C82" s="17" t="s">
        <v>153</v>
      </c>
      <c r="D82" s="9">
        <f>SUMIF(DatosAnuales!$A:$A,$A82,DatosAnuales!$D:$D)/2</f>
        <v>20936079556.66256</v>
      </c>
      <c r="E82" s="9">
        <f>+SUMIF(DatosAnuales!$A:$A,$A82,DatosAnuales!$E:$E)/2</f>
        <v>1250669595.9940722</v>
      </c>
      <c r="F82" s="9">
        <f>SUMIF(DatosAnuales!$A:$A,$A82,DatosAnuales!$F:$F)/2</f>
        <v>778132632.20594335</v>
      </c>
      <c r="G82" s="9">
        <f>SUMIF(DatosAnuales!$A:$A,$A82,DatosAnuales!$G:$G)/2</f>
        <v>499741306.14255178</v>
      </c>
      <c r="H82" s="9">
        <f>SUMIF(DatosAnuales!$A:$A,$A82,DatosAnuales!$H:$H)/2</f>
        <v>759847938.35828578</v>
      </c>
      <c r="I82" s="9">
        <f>SUMIF(DatosAnuales!$A:$A,$A82,DatosAnuales!$I:$I)/2</f>
        <v>85323327</v>
      </c>
      <c r="J82" s="9">
        <f>SUMIF(DatosAnuales!$A:$A,$A82,DatosAnuales!$J:$J)/2</f>
        <v>5015148</v>
      </c>
      <c r="K82" s="9">
        <f>SUMIF(DatosAnuales!$A:$A,$A82,DatosAnuales!$K:$K)/2</f>
        <v>5034557.5</v>
      </c>
      <c r="L82" s="29">
        <f t="shared" si="4"/>
        <v>528953266.45874995</v>
      </c>
      <c r="M82" s="29">
        <f t="shared" si="5"/>
        <v>5074833.96</v>
      </c>
      <c r="N82" s="30">
        <f>VLOOKUP($A82,[1]Base_CalidadServ!$A$2:$R$116,17,FALSE)</f>
        <v>105.0645</v>
      </c>
      <c r="O82" s="30">
        <f>VLOOKUP($A82,[1]Base_CalidadServ!$A$2:$R$116,18,FALSE)</f>
        <v>1.008</v>
      </c>
    </row>
    <row r="83" spans="1:15" x14ac:dyDescent="0.25">
      <c r="A83" s="16">
        <v>163</v>
      </c>
      <c r="B83" s="4" t="s">
        <v>124</v>
      </c>
      <c r="C83" s="17" t="s">
        <v>153</v>
      </c>
      <c r="D83" s="9">
        <f>SUMIF(DatosAnuales!$A:$A,$A83,DatosAnuales!$D:$D)/2</f>
        <v>935582126.26697731</v>
      </c>
      <c r="E83" s="9">
        <f>+SUMIF(DatosAnuales!$A:$A,$A83,DatosAnuales!$E:$E)/2</f>
        <v>25442678.99387306</v>
      </c>
      <c r="F83" s="9">
        <f>SUMIF(DatosAnuales!$A:$A,$A83,DatosAnuales!$F:$F)/2</f>
        <v>17258470.241515547</v>
      </c>
      <c r="G83" s="9">
        <f>SUMIF(DatosAnuales!$A:$A,$A83,DatosAnuales!$G:$G)/2</f>
        <v>16917611.31995701</v>
      </c>
      <c r="H83" s="9">
        <f>SUMIF(DatosAnuales!$A:$A,$A83,DatosAnuales!$H:$H)/2</f>
        <v>10703695.110935621</v>
      </c>
      <c r="I83" s="9">
        <f>SUMIF(DatosAnuales!$A:$A,$A83,DatosAnuales!$I:$I)/2</f>
        <v>5466181.5</v>
      </c>
      <c r="J83" s="9">
        <f>SUMIF(DatosAnuales!$A:$A,$A83,DatosAnuales!$J:$J)/2</f>
        <v>273739.5</v>
      </c>
      <c r="K83" s="9">
        <f>SUMIF(DatosAnuales!$A:$A,$A83,DatosAnuales!$K:$K)/2</f>
        <v>148100</v>
      </c>
      <c r="L83" s="29">
        <f t="shared" si="4"/>
        <v>9789410</v>
      </c>
      <c r="M83" s="29">
        <f t="shared" si="5"/>
        <v>162687.85</v>
      </c>
      <c r="N83" s="30">
        <f>VLOOKUP($A83,[1]Base_CalidadServ!$A$2:$R$116,17,FALSE)</f>
        <v>66.099999999999994</v>
      </c>
      <c r="O83" s="30">
        <f>VLOOKUP($A83,[1]Base_CalidadServ!$A$2:$R$116,18,FALSE)</f>
        <v>1.0985</v>
      </c>
    </row>
    <row r="84" spans="1:15" x14ac:dyDescent="0.25">
      <c r="A84" s="16">
        <v>164</v>
      </c>
      <c r="B84" s="4" t="s">
        <v>125</v>
      </c>
      <c r="C84" s="17" t="s">
        <v>153</v>
      </c>
      <c r="D84" s="9">
        <f>SUMIF(DatosAnuales!$A:$A,$A84,DatosAnuales!$D:$D)/2</f>
        <v>2496357196.804378</v>
      </c>
      <c r="E84" s="9">
        <f>+SUMIF(DatosAnuales!$A:$A,$A84,DatosAnuales!$E:$E)/2</f>
        <v>123956739.96395734</v>
      </c>
      <c r="F84" s="9">
        <f>SUMIF(DatosAnuales!$A:$A,$A84,DatosAnuales!$F:$F)/2</f>
        <v>44248451.742467746</v>
      </c>
      <c r="G84" s="9">
        <f>SUMIF(DatosAnuales!$A:$A,$A84,DatosAnuales!$G:$G)/2</f>
        <v>79461412.911387861</v>
      </c>
      <c r="H84" s="9">
        <f>SUMIF(DatosAnuales!$A:$A,$A84,DatosAnuales!$H:$H)/2</f>
        <v>23620118.41268976</v>
      </c>
      <c r="I84" s="9">
        <f>SUMIF(DatosAnuales!$A:$A,$A84,DatosAnuales!$I:$I)/2</f>
        <v>17614807</v>
      </c>
      <c r="J84" s="9">
        <f>SUMIF(DatosAnuales!$A:$A,$A84,DatosAnuales!$J:$J)/2</f>
        <v>550767.5</v>
      </c>
      <c r="K84" s="9">
        <f>SUMIF(DatosAnuales!$A:$A,$A84,DatosAnuales!$K:$K)/2</f>
        <v>530946.5</v>
      </c>
      <c r="L84" s="29">
        <f t="shared" si="4"/>
        <v>63925958.600000001</v>
      </c>
      <c r="M84" s="29">
        <f t="shared" si="5"/>
        <v>684124.56524999999</v>
      </c>
      <c r="N84" s="30">
        <f>VLOOKUP($A84,[1]Base_CalidadServ!$A$2:$R$116,17,FALSE)</f>
        <v>120.4</v>
      </c>
      <c r="O84" s="30">
        <f>VLOOKUP($A84,[1]Base_CalidadServ!$A$2:$R$116,18,FALSE)</f>
        <v>1.2885</v>
      </c>
    </row>
    <row r="85" spans="1:15" x14ac:dyDescent="0.25">
      <c r="A85" s="16">
        <v>166</v>
      </c>
      <c r="B85" s="4" t="s">
        <v>126</v>
      </c>
      <c r="C85" s="17" t="s">
        <v>153</v>
      </c>
      <c r="D85" s="9">
        <f>SUMIF(DatosAnuales!$A:$A,$A85,DatosAnuales!$D:$D)/2</f>
        <v>2488427285.5525761</v>
      </c>
      <c r="E85" s="9">
        <f>+SUMIF(DatosAnuales!$A:$A,$A85,DatosAnuales!$E:$E)/2</f>
        <v>95891864.311007649</v>
      </c>
      <c r="F85" s="9">
        <f>SUMIF(DatosAnuales!$A:$A,$A85,DatosAnuales!$F:$F)/2</f>
        <v>40882134.054470271</v>
      </c>
      <c r="G85" s="9">
        <f>SUMIF(DatosAnuales!$A:$A,$A85,DatosAnuales!$G:$G)/2</f>
        <v>46833400.368932292</v>
      </c>
      <c r="H85" s="9">
        <f>SUMIF(DatosAnuales!$A:$A,$A85,DatosAnuales!$H:$H)/2</f>
        <v>27080577.04340772</v>
      </c>
      <c r="I85" s="9">
        <f>SUMIF(DatosAnuales!$A:$A,$A85,DatosAnuales!$I:$I)/2</f>
        <v>19193083</v>
      </c>
      <c r="J85" s="9">
        <f>SUMIF(DatosAnuales!$A:$A,$A85,DatosAnuales!$J:$J)/2</f>
        <v>769816.5</v>
      </c>
      <c r="K85" s="9">
        <f>SUMIF(DatosAnuales!$A:$A,$A85,DatosAnuales!$K:$K)/2</f>
        <v>388464</v>
      </c>
      <c r="L85" s="29">
        <f t="shared" si="4"/>
        <v>48791078.399999999</v>
      </c>
      <c r="M85" s="29">
        <f t="shared" si="5"/>
        <v>510830.16</v>
      </c>
      <c r="N85" s="30">
        <f>VLOOKUP($A85,[1]Base_CalidadServ!$A$2:$R$116,17,FALSE)</f>
        <v>125.6</v>
      </c>
      <c r="O85" s="30">
        <f>VLOOKUP($A85,[1]Base_CalidadServ!$A$2:$R$116,18,FALSE)</f>
        <v>1.3149999999999999</v>
      </c>
    </row>
    <row r="86" spans="1:15" x14ac:dyDescent="0.25">
      <c r="A86" s="16">
        <v>167</v>
      </c>
      <c r="B86" s="4" t="s">
        <v>127</v>
      </c>
      <c r="C86" s="17" t="s">
        <v>153</v>
      </c>
      <c r="D86" s="9">
        <f>SUMIF(DatosAnuales!$A:$A,$A86,DatosAnuales!$D:$D)/2</f>
        <v>48006503.872174487</v>
      </c>
      <c r="E86" s="9">
        <f>+SUMIF(DatosAnuales!$A:$A,$A86,DatosAnuales!$E:$E)/2</f>
        <v>4793739.9383352892</v>
      </c>
      <c r="F86" s="9">
        <f>SUMIF(DatosAnuales!$A:$A,$A86,DatosAnuales!$F:$F)/2</f>
        <v>2001916.6899211449</v>
      </c>
      <c r="G86" s="9">
        <f>SUMIF(DatosAnuales!$A:$A,$A86,DatosAnuales!$G:$G)/2</f>
        <v>1677584.6264137062</v>
      </c>
      <c r="H86" s="9">
        <f>SUMIF(DatosAnuales!$A:$A,$A86,DatosAnuales!$H:$H)/2</f>
        <v>3056562.2512166593</v>
      </c>
      <c r="I86" s="9">
        <f>SUMIF(DatosAnuales!$A:$A,$A86,DatosAnuales!$I:$I)/2</f>
        <v>804611</v>
      </c>
      <c r="J86" s="9">
        <f>SUMIF(DatosAnuales!$A:$A,$A86,DatosAnuales!$J:$J)/2</f>
        <v>13239</v>
      </c>
      <c r="K86" s="9">
        <f>SUMIF(DatosAnuales!$A:$A,$A86,DatosAnuales!$K:$K)/2</f>
        <v>14708.5</v>
      </c>
      <c r="L86" s="29">
        <f t="shared" si="4"/>
        <v>388230.85750000004</v>
      </c>
      <c r="M86" s="29">
        <f t="shared" si="5"/>
        <v>6839.4525000000003</v>
      </c>
      <c r="N86" s="30">
        <f>VLOOKUP($A86,[1]Base_CalidadServ!$A$2:$R$116,17,FALSE)</f>
        <v>26.395000000000003</v>
      </c>
      <c r="O86" s="30">
        <f>VLOOKUP($A86,[1]Base_CalidadServ!$A$2:$R$116,18,FALSE)</f>
        <v>0.46500000000000002</v>
      </c>
    </row>
    <row r="87" spans="1:15" x14ac:dyDescent="0.25">
      <c r="A87" s="16">
        <v>170</v>
      </c>
      <c r="B87" s="4" t="s">
        <v>128</v>
      </c>
      <c r="C87" s="17" t="s">
        <v>153</v>
      </c>
      <c r="D87" s="9">
        <f>SUMIF(DatosAnuales!$A:$A,$A87,DatosAnuales!$D:$D)/2</f>
        <v>2353354297.0035038</v>
      </c>
      <c r="E87" s="9">
        <f>+SUMIF(DatosAnuales!$A:$A,$A87,DatosAnuales!$E:$E)/2</f>
        <v>115079148.62729426</v>
      </c>
      <c r="F87" s="9">
        <f>SUMIF(DatosAnuales!$A:$A,$A87,DatosAnuales!$F:$F)/2</f>
        <v>79081578.020350426</v>
      </c>
      <c r="G87" s="9">
        <f>SUMIF(DatosAnuales!$A:$A,$A87,DatosAnuales!$G:$G)/2</f>
        <v>47567352.890763201</v>
      </c>
      <c r="H87" s="9">
        <f>SUMIF(DatosAnuales!$A:$A,$A87,DatosAnuales!$H:$H)/2</f>
        <v>53225923.922694273</v>
      </c>
      <c r="I87" s="9">
        <f>SUMIF(DatosAnuales!$A:$A,$A87,DatosAnuales!$I:$I)/2</f>
        <v>19120499.5</v>
      </c>
      <c r="J87" s="9">
        <f>SUMIF(DatosAnuales!$A:$A,$A87,DatosAnuales!$J:$J)/2</f>
        <v>1011866.5</v>
      </c>
      <c r="K87" s="9">
        <f>SUMIF(DatosAnuales!$A:$A,$A87,DatosAnuales!$K:$K)/2</f>
        <v>724607.5</v>
      </c>
      <c r="L87" s="29">
        <f t="shared" si="4"/>
        <v>71156456.499999985</v>
      </c>
      <c r="M87" s="29">
        <f t="shared" si="5"/>
        <v>1003581.3875</v>
      </c>
      <c r="N87" s="30">
        <f>VLOOKUP($A87,[1]Base_CalidadServ!$A$2:$R$116,17,FALSE)</f>
        <v>98.199999999999989</v>
      </c>
      <c r="O87" s="30">
        <f>VLOOKUP($A87,[1]Base_CalidadServ!$A$2:$R$116,18,FALSE)</f>
        <v>1.385</v>
      </c>
    </row>
    <row r="88" spans="1:15" x14ac:dyDescent="0.25">
      <c r="A88" s="16">
        <v>175</v>
      </c>
      <c r="B88" s="4" t="s">
        <v>129</v>
      </c>
      <c r="C88" s="17" t="s">
        <v>153</v>
      </c>
      <c r="D88" s="9">
        <f>SUMIF(DatosAnuales!$A:$A,$A88,DatosAnuales!$D:$D)/2</f>
        <v>1275566015.3836389</v>
      </c>
      <c r="E88" s="9">
        <f>+SUMIF(DatosAnuales!$A:$A,$A88,DatosAnuales!$E:$E)/2</f>
        <v>72347933.022350669</v>
      </c>
      <c r="F88" s="9">
        <f>SUMIF(DatosAnuales!$A:$A,$A88,DatosAnuales!$F:$F)/2</f>
        <v>21116807.710055567</v>
      </c>
      <c r="G88" s="9">
        <f>SUMIF(DatosAnuales!$A:$A,$A88,DatosAnuales!$G:$G)/2</f>
        <v>17458212.215159431</v>
      </c>
      <c r="H88" s="9">
        <f>SUMIF(DatosAnuales!$A:$A,$A88,DatosAnuales!$H:$H)/2</f>
        <v>5815114.2497898154</v>
      </c>
      <c r="I88" s="9">
        <f>SUMIF(DatosAnuales!$A:$A,$A88,DatosAnuales!$I:$I)/2</f>
        <v>10548648</v>
      </c>
      <c r="J88" s="9">
        <f>SUMIF(DatosAnuales!$A:$A,$A88,DatosAnuales!$J:$J)/2</f>
        <v>153250</v>
      </c>
      <c r="K88" s="9">
        <f>SUMIF(DatosAnuales!$A:$A,$A88,DatosAnuales!$K:$K)/2</f>
        <v>308606.5</v>
      </c>
      <c r="L88" s="29">
        <f t="shared" si="4"/>
        <v>21523914.645749997</v>
      </c>
      <c r="M88" s="29">
        <f t="shared" si="5"/>
        <v>233306.514</v>
      </c>
      <c r="N88" s="30">
        <f>VLOOKUP($A88,[1]Base_CalidadServ!$A$2:$R$116,17,FALSE)</f>
        <v>69.745499999999993</v>
      </c>
      <c r="O88" s="30">
        <f>VLOOKUP($A88,[1]Base_CalidadServ!$A$2:$R$116,18,FALSE)</f>
        <v>0.75600000000000001</v>
      </c>
    </row>
    <row r="89" spans="1:15" x14ac:dyDescent="0.25">
      <c r="A89" s="16">
        <v>176</v>
      </c>
      <c r="B89" s="4" t="s">
        <v>130</v>
      </c>
      <c r="C89" s="17" t="s">
        <v>153</v>
      </c>
      <c r="D89" s="9">
        <f>SUMIF(DatosAnuales!$A:$A,$A89,DatosAnuales!$D:$D)/2</f>
        <v>2049281314.6814089</v>
      </c>
      <c r="E89" s="9">
        <f>+SUMIF(DatosAnuales!$A:$A,$A89,DatosAnuales!$E:$E)/2</f>
        <v>78481599.727344096</v>
      </c>
      <c r="F89" s="9">
        <f>SUMIF(DatosAnuales!$A:$A,$A89,DatosAnuales!$F:$F)/2</f>
        <v>41542577.094075188</v>
      </c>
      <c r="G89" s="9">
        <f>SUMIF(DatosAnuales!$A:$A,$A89,DatosAnuales!$G:$G)/2</f>
        <v>20286844.284199264</v>
      </c>
      <c r="H89" s="9">
        <f>SUMIF(DatosAnuales!$A:$A,$A89,DatosAnuales!$H:$H)/2</f>
        <v>25682987.948719598</v>
      </c>
      <c r="I89" s="9">
        <f>SUMIF(DatosAnuales!$A:$A,$A89,DatosAnuales!$I:$I)/2</f>
        <v>8974722.5</v>
      </c>
      <c r="J89" s="9">
        <f>SUMIF(DatosAnuales!$A:$A,$A89,DatosAnuales!$J:$J)/2</f>
        <v>821322</v>
      </c>
      <c r="K89" s="9">
        <f>SUMIF(DatosAnuales!$A:$A,$A89,DatosAnuales!$K:$K)/2</f>
        <v>418528.5</v>
      </c>
      <c r="L89" s="29">
        <f t="shared" si="4"/>
        <v>5054359.4302499993</v>
      </c>
      <c r="M89" s="29">
        <f t="shared" si="5"/>
        <v>246722.55074999997</v>
      </c>
      <c r="N89" s="30">
        <f>VLOOKUP($A89,[1]Base_CalidadServ!$A$2:$R$116,17,FALSE)</f>
        <v>12.076499999999999</v>
      </c>
      <c r="O89" s="30">
        <f>VLOOKUP($A89,[1]Base_CalidadServ!$A$2:$R$116,18,FALSE)</f>
        <v>0.58949999999999991</v>
      </c>
    </row>
    <row r="90" spans="1:15" x14ac:dyDescent="0.25">
      <c r="A90" s="16">
        <v>177</v>
      </c>
      <c r="B90" s="4" t="s">
        <v>131</v>
      </c>
      <c r="C90" s="17" t="s">
        <v>153</v>
      </c>
      <c r="D90" s="9">
        <f>SUMIF(DatosAnuales!$A:$A,$A90,DatosAnuales!$D:$D)/2</f>
        <v>6984316214.8241014</v>
      </c>
      <c r="E90" s="9">
        <f>+SUMIF(DatosAnuales!$A:$A,$A90,DatosAnuales!$E:$E)/2</f>
        <v>163571951.13117364</v>
      </c>
      <c r="F90" s="9">
        <f>SUMIF(DatosAnuales!$A:$A,$A90,DatosAnuales!$F:$F)/2</f>
        <v>147914302.34017289</v>
      </c>
      <c r="G90" s="9">
        <f>SUMIF(DatosAnuales!$A:$A,$A90,DatosAnuales!$G:$G)/2</f>
        <v>138636226.27854821</v>
      </c>
      <c r="H90" s="9">
        <f>SUMIF(DatosAnuales!$A:$A,$A90,DatosAnuales!$H:$H)/2</f>
        <v>107693215.47886232</v>
      </c>
      <c r="I90" s="9">
        <f>SUMIF(DatosAnuales!$A:$A,$A90,DatosAnuales!$I:$I)/2</f>
        <v>34373993</v>
      </c>
      <c r="J90" s="9">
        <f>SUMIF(DatosAnuales!$A:$A,$A90,DatosAnuales!$J:$J)/2</f>
        <v>1527428.5</v>
      </c>
      <c r="K90" s="9">
        <f>SUMIF(DatosAnuales!$A:$A,$A90,DatosAnuales!$K:$K)/2</f>
        <v>1206248.5</v>
      </c>
      <c r="L90" s="29">
        <f t="shared" si="4"/>
        <v>112784234.75</v>
      </c>
      <c r="M90" s="29">
        <f t="shared" si="5"/>
        <v>1176092.2874999999</v>
      </c>
      <c r="N90" s="30">
        <f>VLOOKUP($A90,[1]Base_CalidadServ!$A$2:$R$116,17,FALSE)</f>
        <v>93.5</v>
      </c>
      <c r="O90" s="30">
        <f>VLOOKUP($A90,[1]Base_CalidadServ!$A$2:$R$116,18,FALSE)</f>
        <v>0.97499999999999987</v>
      </c>
    </row>
    <row r="91" spans="1:15" x14ac:dyDescent="0.25">
      <c r="A91" s="16">
        <v>178</v>
      </c>
      <c r="B91" s="4" t="s">
        <v>132</v>
      </c>
      <c r="C91" s="17" t="s">
        <v>153</v>
      </c>
      <c r="D91" s="9">
        <f>SUMIF(DatosAnuales!$A:$A,$A91,DatosAnuales!$D:$D)/2</f>
        <v>526544612.54701829</v>
      </c>
      <c r="E91" s="9">
        <f>+SUMIF(DatosAnuales!$A:$A,$A91,DatosAnuales!$E:$E)/2</f>
        <v>21317372.337628588</v>
      </c>
      <c r="F91" s="9">
        <f>SUMIF(DatosAnuales!$A:$A,$A91,DatosAnuales!$F:$F)/2</f>
        <v>8996998.4287050851</v>
      </c>
      <c r="G91" s="9">
        <f>SUMIF(DatosAnuales!$A:$A,$A91,DatosAnuales!$G:$G)/2</f>
        <v>12409858.26966868</v>
      </c>
      <c r="H91" s="9">
        <f>SUMIF(DatosAnuales!$A:$A,$A91,DatosAnuales!$H:$H)/2</f>
        <v>5233948.0437809434</v>
      </c>
      <c r="I91" s="9">
        <f>SUMIF(DatosAnuales!$A:$A,$A91,DatosAnuales!$I:$I)/2</f>
        <v>4066244.5</v>
      </c>
      <c r="J91" s="9">
        <f>SUMIF(DatosAnuales!$A:$A,$A91,DatosAnuales!$J:$J)/2</f>
        <v>214137.5</v>
      </c>
      <c r="K91" s="9">
        <f>SUMIF(DatosAnuales!$A:$A,$A91,DatosAnuales!$K:$K)/2</f>
        <v>139310.5</v>
      </c>
      <c r="L91" s="29">
        <f t="shared" si="4"/>
        <v>13931050</v>
      </c>
      <c r="M91" s="29">
        <f t="shared" si="5"/>
        <v>155331.20749999999</v>
      </c>
      <c r="N91" s="30">
        <f>VLOOKUP($A91,[1]Base_CalidadServ!$A$2:$R$116,17,FALSE)</f>
        <v>100</v>
      </c>
      <c r="O91" s="30">
        <f>VLOOKUP($A91,[1]Base_CalidadServ!$A$2:$R$116,18,FALSE)</f>
        <v>1.115</v>
      </c>
    </row>
    <row r="92" spans="1:15" x14ac:dyDescent="0.25">
      <c r="A92" s="16">
        <v>179</v>
      </c>
      <c r="B92" s="4" t="s">
        <v>133</v>
      </c>
      <c r="C92" s="17" t="s">
        <v>153</v>
      </c>
      <c r="D92" s="9">
        <f>SUMIF(DatosAnuales!$A:$A,$A92,DatosAnuales!$D:$D)/2</f>
        <v>1427417086.0920644</v>
      </c>
      <c r="E92" s="9">
        <f>+SUMIF(DatosAnuales!$A:$A,$A92,DatosAnuales!$E:$E)/2</f>
        <v>93740208.773282796</v>
      </c>
      <c r="F92" s="9">
        <f>SUMIF(DatosAnuales!$A:$A,$A92,DatosAnuales!$F:$F)/2</f>
        <v>90226667.720377922</v>
      </c>
      <c r="G92" s="9">
        <f>SUMIF(DatosAnuales!$A:$A,$A92,DatosAnuales!$G:$G)/2</f>
        <v>103077371.08111231</v>
      </c>
      <c r="H92" s="9">
        <f>SUMIF(DatosAnuales!$A:$A,$A92,DatosAnuales!$H:$H)/2</f>
        <v>28943886.854081005</v>
      </c>
      <c r="I92" s="9">
        <f>SUMIF(DatosAnuales!$A:$A,$A92,DatosAnuales!$I:$I)/2</f>
        <v>5392294.5</v>
      </c>
      <c r="J92" s="9">
        <f>SUMIF(DatosAnuales!$A:$A,$A92,DatosAnuales!$J:$J)/2</f>
        <v>217142.5</v>
      </c>
      <c r="K92" s="9">
        <f>SUMIF(DatosAnuales!$A:$A,$A92,DatosAnuales!$K:$K)/2</f>
        <v>332301</v>
      </c>
      <c r="L92" s="29">
        <f t="shared" si="4"/>
        <v>15618147</v>
      </c>
      <c r="M92" s="29">
        <f t="shared" si="5"/>
        <v>206026.62</v>
      </c>
      <c r="N92" s="30">
        <f>VLOOKUP($A92,[1]Base_CalidadServ!$A$2:$R$116,17,FALSE)</f>
        <v>47</v>
      </c>
      <c r="O92" s="30">
        <f>VLOOKUP($A92,[1]Base_CalidadServ!$A$2:$R$116,18,FALSE)</f>
        <v>0.62</v>
      </c>
    </row>
    <row r="93" spans="1:15" x14ac:dyDescent="0.25">
      <c r="A93" s="16">
        <v>181</v>
      </c>
      <c r="B93" s="4" t="s">
        <v>134</v>
      </c>
      <c r="C93" s="17" t="s">
        <v>153</v>
      </c>
      <c r="D93" s="9">
        <f>SUMIF(DatosAnuales!$A:$A,$A93,DatosAnuales!$D:$D)/2</f>
        <v>224321269.60790217</v>
      </c>
      <c r="E93" s="9">
        <f>+SUMIF(DatosAnuales!$A:$A,$A93,DatosAnuales!$E:$E)/2</f>
        <v>7438560.0897382069</v>
      </c>
      <c r="F93" s="9">
        <f>SUMIF(DatosAnuales!$A:$A,$A93,DatosAnuales!$F:$F)/2</f>
        <v>6924362.6672586491</v>
      </c>
      <c r="G93" s="9">
        <f>SUMIF(DatosAnuales!$A:$A,$A93,DatosAnuales!$G:$G)/2</f>
        <v>12917419.568079729</v>
      </c>
      <c r="H93" s="9">
        <f>SUMIF(DatosAnuales!$A:$A,$A93,DatosAnuales!$H:$H)/2</f>
        <v>8084401.3282268075</v>
      </c>
      <c r="I93" s="9">
        <f>SUMIF(DatosAnuales!$A:$A,$A93,DatosAnuales!$I:$I)/2</f>
        <v>757801</v>
      </c>
      <c r="J93" s="9">
        <f>SUMIF(DatosAnuales!$A:$A,$A93,DatosAnuales!$J:$J)/2</f>
        <v>33800</v>
      </c>
      <c r="K93" s="9">
        <f>SUMIF(DatosAnuales!$A:$A,$A93,DatosAnuales!$K:$K)/2</f>
        <v>52332.5</v>
      </c>
      <c r="L93" s="29">
        <f t="shared" si="4"/>
        <v>7504480.5</v>
      </c>
      <c r="M93" s="29">
        <f t="shared" si="5"/>
        <v>88965.250000000015</v>
      </c>
      <c r="N93" s="30">
        <f>VLOOKUP($A93,[1]Base_CalidadServ!$A$2:$R$116,17,FALSE)</f>
        <v>143.4</v>
      </c>
      <c r="O93" s="30">
        <f>VLOOKUP($A93,[1]Base_CalidadServ!$A$2:$R$116,18,FALSE)</f>
        <v>1.7000000000000002</v>
      </c>
    </row>
    <row r="94" spans="1:15" x14ac:dyDescent="0.25">
      <c r="A94" s="16">
        <v>182</v>
      </c>
      <c r="B94" s="4" t="s">
        <v>135</v>
      </c>
      <c r="C94" s="17" t="s">
        <v>153</v>
      </c>
      <c r="D94" s="9">
        <f>SUMIF(DatosAnuales!$A:$A,$A94,DatosAnuales!$D:$D)/2</f>
        <v>1617865354.0105085</v>
      </c>
      <c r="E94" s="9">
        <f>+SUMIF(DatosAnuales!$A:$A,$A94,DatosAnuales!$E:$E)/2</f>
        <v>75515032.057670027</v>
      </c>
      <c r="F94" s="9">
        <f>SUMIF(DatosAnuales!$A:$A,$A94,DatosAnuales!$F:$F)/2</f>
        <v>50776586.134874329</v>
      </c>
      <c r="G94" s="9">
        <f>SUMIF(DatosAnuales!$A:$A,$A94,DatosAnuales!$G:$G)/2</f>
        <v>31396654.26466465</v>
      </c>
      <c r="H94" s="9">
        <f>SUMIF(DatosAnuales!$A:$A,$A94,DatosAnuales!$H:$H)/2</f>
        <v>39150999.38756685</v>
      </c>
      <c r="I94" s="9">
        <f>SUMIF(DatosAnuales!$A:$A,$A94,DatosAnuales!$I:$I)/2</f>
        <v>7999695</v>
      </c>
      <c r="J94" s="9">
        <f>SUMIF(DatosAnuales!$A:$A,$A94,DatosAnuales!$J:$J)/2</f>
        <v>373843</v>
      </c>
      <c r="K94" s="9">
        <f>SUMIF(DatosAnuales!$A:$A,$A94,DatosAnuales!$K:$K)/2</f>
        <v>319350</v>
      </c>
      <c r="L94" s="29">
        <f t="shared" si="4"/>
        <v>27869674.500000004</v>
      </c>
      <c r="M94" s="29">
        <f t="shared" si="5"/>
        <v>410364.75000000006</v>
      </c>
      <c r="N94" s="30">
        <f>VLOOKUP($A94,[1]Base_CalidadServ!$A$2:$R$116,17,FALSE)</f>
        <v>87.27000000000001</v>
      </c>
      <c r="O94" s="30">
        <f>VLOOKUP($A94,[1]Base_CalidadServ!$A$2:$R$116,18,FALSE)</f>
        <v>1.2850000000000001</v>
      </c>
    </row>
    <row r="95" spans="1:15" x14ac:dyDescent="0.25">
      <c r="A95" s="16">
        <v>188</v>
      </c>
      <c r="B95" s="4" t="s">
        <v>137</v>
      </c>
      <c r="C95" s="17" t="s">
        <v>153</v>
      </c>
      <c r="D95" s="9">
        <f>SUMIF(DatosAnuales!$A:$A,$A95,DatosAnuales!$D:$D)/2</f>
        <v>2664958707.61654</v>
      </c>
      <c r="E95" s="9">
        <f>+SUMIF(DatosAnuales!$A:$A,$A95,DatosAnuales!$E:$E)/2</f>
        <v>62008566.64414528</v>
      </c>
      <c r="F95" s="9">
        <f>SUMIF(DatosAnuales!$A:$A,$A95,DatosAnuales!$F:$F)/2</f>
        <v>67385923.968292698</v>
      </c>
      <c r="G95" s="9">
        <f>SUMIF(DatosAnuales!$A:$A,$A95,DatosAnuales!$G:$G)/2</f>
        <v>50324539.135987535</v>
      </c>
      <c r="H95" s="9">
        <f>SUMIF(DatosAnuales!$A:$A,$A95,DatosAnuales!$H:$H)/2</f>
        <v>37716004.500163577</v>
      </c>
      <c r="I95" s="9">
        <f>SUMIF(DatosAnuales!$A:$A,$A95,DatosAnuales!$I:$I)/2</f>
        <v>20007550.5</v>
      </c>
      <c r="J95" s="9">
        <f>SUMIF(DatosAnuales!$A:$A,$A95,DatosAnuales!$J:$J)/2</f>
        <v>453851.5</v>
      </c>
      <c r="K95" s="9">
        <f>SUMIF(DatosAnuales!$A:$A,$A95,DatosAnuales!$K:$K)/2</f>
        <v>722576.5</v>
      </c>
      <c r="L95" s="29">
        <f t="shared" si="4"/>
        <v>114601355.4765</v>
      </c>
      <c r="M95" s="29">
        <f t="shared" si="5"/>
        <v>877930.44749999989</v>
      </c>
      <c r="N95" s="30">
        <f>VLOOKUP($A95,[1]Base_CalidadServ!$A$2:$R$116,17,FALSE)</f>
        <v>158.601</v>
      </c>
      <c r="O95" s="30">
        <f>VLOOKUP($A95,[1]Base_CalidadServ!$A$2:$R$116,18,FALSE)</f>
        <v>1.2149999999999999</v>
      </c>
    </row>
    <row r="96" spans="1:15" x14ac:dyDescent="0.25">
      <c r="A96" s="16">
        <v>190</v>
      </c>
      <c r="B96" s="4" t="s">
        <v>138</v>
      </c>
      <c r="C96" s="17" t="s">
        <v>153</v>
      </c>
      <c r="D96" s="9">
        <f>SUMIF(DatosAnuales!$A:$A,$A96,DatosAnuales!$D:$D)/2</f>
        <v>1165051839.5272374</v>
      </c>
      <c r="E96" s="9">
        <f>+SUMIF(DatosAnuales!$A:$A,$A96,DatosAnuales!$E:$E)/2</f>
        <v>38649076.919313885</v>
      </c>
      <c r="F96" s="9">
        <f>SUMIF(DatosAnuales!$A:$A,$A96,DatosAnuales!$F:$F)/2</f>
        <v>67500572.193343133</v>
      </c>
      <c r="G96" s="9">
        <f>SUMIF(DatosAnuales!$A:$A,$A96,DatosAnuales!$G:$G)/2</f>
        <v>29041262.704048015</v>
      </c>
      <c r="H96" s="9">
        <f>SUMIF(DatosAnuales!$A:$A,$A96,DatosAnuales!$H:$H)/2</f>
        <v>40539072.221725896</v>
      </c>
      <c r="I96" s="9">
        <f>SUMIF(DatosAnuales!$A:$A,$A96,DatosAnuales!$I:$I)/2</f>
        <v>3554646</v>
      </c>
      <c r="J96" s="9">
        <f>SUMIF(DatosAnuales!$A:$A,$A96,DatosAnuales!$J:$J)/2</f>
        <v>34855.5</v>
      </c>
      <c r="K96" s="9">
        <f>SUMIF(DatosAnuales!$A:$A,$A96,DatosAnuales!$K:$K)/2</f>
        <v>209280.5</v>
      </c>
      <c r="L96" s="29">
        <f t="shared" si="4"/>
        <v>16292486.924999999</v>
      </c>
      <c r="M96" s="29">
        <f t="shared" si="5"/>
        <v>166377.9975</v>
      </c>
      <c r="N96" s="30">
        <f>VLOOKUP($A96,[1]Base_CalidadServ!$A$2:$R$116,17,FALSE)</f>
        <v>77.849999999999994</v>
      </c>
      <c r="O96" s="30">
        <f>VLOOKUP($A96,[1]Base_CalidadServ!$A$2:$R$116,18,FALSE)</f>
        <v>0.79499999999999993</v>
      </c>
    </row>
    <row r="97" spans="1:15" x14ac:dyDescent="0.25">
      <c r="A97" s="16">
        <v>192</v>
      </c>
      <c r="B97" s="4" t="s">
        <v>139</v>
      </c>
      <c r="C97" s="17" t="s">
        <v>153</v>
      </c>
      <c r="D97" s="9">
        <f>SUMIF(DatosAnuales!$A:$A,$A97,DatosAnuales!$D:$D)/2</f>
        <v>166549595.9373318</v>
      </c>
      <c r="E97" s="9">
        <f>+SUMIF(DatosAnuales!$A:$A,$A97,DatosAnuales!$E:$E)/2</f>
        <v>5539594.1937401276</v>
      </c>
      <c r="F97" s="9">
        <f>SUMIF(DatosAnuales!$A:$A,$A97,DatosAnuales!$F:$F)/2</f>
        <v>3559564.8515662155</v>
      </c>
      <c r="G97" s="9">
        <f>SUMIF(DatosAnuales!$A:$A,$A97,DatosAnuales!$G:$G)/2</f>
        <v>7236300.502398218</v>
      </c>
      <c r="H97" s="9">
        <f>SUMIF(DatosAnuales!$A:$A,$A97,DatosAnuales!$H:$H)/2</f>
        <v>1620979.5700139068</v>
      </c>
      <c r="I97" s="9">
        <f>SUMIF(DatosAnuales!$A:$A,$A97,DatosAnuales!$I:$I)/2</f>
        <v>3706013</v>
      </c>
      <c r="J97" s="9">
        <f>SUMIF(DatosAnuales!$A:$A,$A97,DatosAnuales!$J:$J)/2</f>
        <v>110342.5</v>
      </c>
      <c r="K97" s="9">
        <f>SUMIF(DatosAnuales!$A:$A,$A97,DatosAnuales!$K:$K)/2</f>
        <v>41336</v>
      </c>
      <c r="L97" s="29">
        <f t="shared" si="4"/>
        <v>18812013.600000001</v>
      </c>
      <c r="M97" s="29">
        <f t="shared" si="5"/>
        <v>88231.691999999995</v>
      </c>
      <c r="N97" s="30">
        <f>VLOOKUP($A97,[1]Base_CalidadServ!$A$2:$R$116,17,FALSE)</f>
        <v>455.1</v>
      </c>
      <c r="O97" s="30">
        <f>VLOOKUP($A97,[1]Base_CalidadServ!$A$2:$R$116,18,FALSE)</f>
        <v>2.1345000000000001</v>
      </c>
    </row>
    <row r="98" spans="1:15" x14ac:dyDescent="0.25">
      <c r="A98" s="16">
        <v>193</v>
      </c>
      <c r="B98" s="4" t="s">
        <v>140</v>
      </c>
      <c r="C98" s="17" t="s">
        <v>153</v>
      </c>
      <c r="D98" s="9">
        <f>SUMIF(DatosAnuales!$A:$A,$A98,DatosAnuales!$D:$D)/2</f>
        <v>4779285682.2833652</v>
      </c>
      <c r="E98" s="9">
        <f>+SUMIF(DatosAnuales!$A:$A,$A98,DatosAnuales!$E:$E)/2</f>
        <v>241247525.05310005</v>
      </c>
      <c r="F98" s="9">
        <f>SUMIF(DatosAnuales!$A:$A,$A98,DatosAnuales!$F:$F)/2</f>
        <v>119275293.40268117</v>
      </c>
      <c r="G98" s="9">
        <f>SUMIF(DatosAnuales!$A:$A,$A98,DatosAnuales!$G:$G)/2</f>
        <v>84069074.896305978</v>
      </c>
      <c r="H98" s="9">
        <f>SUMIF(DatosAnuales!$A:$A,$A98,DatosAnuales!$H:$H)/2</f>
        <v>24669849.371502627</v>
      </c>
      <c r="I98" s="9">
        <f>SUMIF(DatosAnuales!$A:$A,$A98,DatosAnuales!$I:$I)/2</f>
        <v>26070437</v>
      </c>
      <c r="J98" s="9">
        <f>SUMIF(DatosAnuales!$A:$A,$A98,DatosAnuales!$J:$J)/2</f>
        <v>876774</v>
      </c>
      <c r="K98" s="9">
        <f>SUMIF(DatosAnuales!$A:$A,$A98,DatosAnuales!$K:$K)/2</f>
        <v>1139728.5</v>
      </c>
      <c r="L98" s="29">
        <f t="shared" si="4"/>
        <v>169249682.25</v>
      </c>
      <c r="M98" s="29">
        <f t="shared" si="5"/>
        <v>1247432.8432499999</v>
      </c>
      <c r="N98" s="30">
        <f>VLOOKUP($A98,[1]Base_CalidadServ!$A$2:$R$116,17,FALSE)</f>
        <v>148.5</v>
      </c>
      <c r="O98" s="30">
        <f>VLOOKUP($A98,[1]Base_CalidadServ!$A$2:$R$116,18,FALSE)</f>
        <v>1.0945</v>
      </c>
    </row>
    <row r="99" spans="1:15" x14ac:dyDescent="0.25">
      <c r="A99" s="16">
        <v>194</v>
      </c>
      <c r="B99" s="4" t="s">
        <v>141</v>
      </c>
      <c r="C99" s="17" t="s">
        <v>153</v>
      </c>
      <c r="D99" s="9">
        <f>SUMIF(DatosAnuales!$A:$A,$A99,DatosAnuales!$D:$D)/2</f>
        <v>2485259598.8386183</v>
      </c>
      <c r="E99" s="9">
        <f>+SUMIF(DatosAnuales!$A:$A,$A99,DatosAnuales!$E:$E)/2</f>
        <v>130544851.64336924</v>
      </c>
      <c r="F99" s="9">
        <f>SUMIF(DatosAnuales!$A:$A,$A99,DatosAnuales!$F:$F)/2</f>
        <v>10766805.860765995</v>
      </c>
      <c r="G99" s="9">
        <f>SUMIF(DatosAnuales!$A:$A,$A99,DatosAnuales!$G:$G)/2</f>
        <v>30050750.387425169</v>
      </c>
      <c r="H99" s="9">
        <f>SUMIF(DatosAnuales!$A:$A,$A99,DatosAnuales!$H:$H)/2</f>
        <v>12673932.041497011</v>
      </c>
      <c r="I99" s="9">
        <f>SUMIF(DatosAnuales!$A:$A,$A99,DatosAnuales!$I:$I)/2</f>
        <v>10741307.5</v>
      </c>
      <c r="J99" s="9">
        <f>SUMIF(DatosAnuales!$A:$A,$A99,DatosAnuales!$J:$J)/2</f>
        <v>276192</v>
      </c>
      <c r="K99" s="9">
        <f>SUMIF(DatosAnuales!$A:$A,$A99,DatosAnuales!$K:$K)/2</f>
        <v>465976.5</v>
      </c>
      <c r="L99" s="29">
        <f t="shared" si="4"/>
        <v>33853192.725000001</v>
      </c>
      <c r="M99" s="29">
        <f t="shared" si="5"/>
        <v>307544.49</v>
      </c>
      <c r="N99" s="30">
        <f>VLOOKUP($A99,[1]Base_CalidadServ!$A$2:$R$116,17,FALSE)</f>
        <v>72.650000000000006</v>
      </c>
      <c r="O99" s="30">
        <f>VLOOKUP($A99,[1]Base_CalidadServ!$A$2:$R$116,18,FALSE)</f>
        <v>0.65999999999999992</v>
      </c>
    </row>
    <row r="100" spans="1:15" x14ac:dyDescent="0.25">
      <c r="A100" s="16">
        <v>195</v>
      </c>
      <c r="B100" s="4" t="s">
        <v>142</v>
      </c>
      <c r="C100" s="17" t="s">
        <v>153</v>
      </c>
      <c r="D100" s="9">
        <f>SUMIF(DatosAnuales!$A:$A,$A100,DatosAnuales!$D:$D)/2</f>
        <v>1608333303.5218844</v>
      </c>
      <c r="E100" s="9">
        <f>+SUMIF(DatosAnuales!$A:$A,$A100,DatosAnuales!$E:$E)/2</f>
        <v>130603243.27292077</v>
      </c>
      <c r="F100" s="9">
        <f>SUMIF(DatosAnuales!$A:$A,$A100,DatosAnuales!$F:$F)/2</f>
        <v>42895155.322560556</v>
      </c>
      <c r="G100" s="9">
        <f>SUMIF(DatosAnuales!$A:$A,$A100,DatosAnuales!$G:$G)/2</f>
        <v>43882497.466395497</v>
      </c>
      <c r="H100" s="9">
        <f>SUMIF(DatosAnuales!$A:$A,$A100,DatosAnuales!$H:$H)/2</f>
        <v>26853424.686810322</v>
      </c>
      <c r="I100" s="9">
        <f>SUMIF(DatosAnuales!$A:$A,$A100,DatosAnuales!$I:$I)/2</f>
        <v>10987800</v>
      </c>
      <c r="J100" s="9">
        <f>SUMIF(DatosAnuales!$A:$A,$A100,DatosAnuales!$J:$J)/2</f>
        <v>396406.5</v>
      </c>
      <c r="K100" s="9">
        <f>SUMIF(DatosAnuales!$A:$A,$A100,DatosAnuales!$K:$K)/2</f>
        <v>448918</v>
      </c>
      <c r="L100" s="29">
        <f t="shared" si="4"/>
        <v>51625570</v>
      </c>
      <c r="M100" s="29">
        <f t="shared" si="5"/>
        <v>444428.82</v>
      </c>
      <c r="N100" s="30">
        <f>VLOOKUP($A100,[1]Base_CalidadServ!$A$2:$R$116,17,FALSE)</f>
        <v>115</v>
      </c>
      <c r="O100" s="30">
        <f>VLOOKUP($A100,[1]Base_CalidadServ!$A$2:$R$116,18,FALSE)</f>
        <v>0.99</v>
      </c>
    </row>
    <row r="101" spans="1:15" x14ac:dyDescent="0.25">
      <c r="A101" s="16">
        <v>210</v>
      </c>
      <c r="B101" s="4" t="s">
        <v>144</v>
      </c>
      <c r="C101" s="17" t="s">
        <v>153</v>
      </c>
      <c r="D101" s="9">
        <f>SUMIF(DatosAnuales!$A:$A,$A101,DatosAnuales!$D:$D)/2</f>
        <v>3633663805.5010147</v>
      </c>
      <c r="E101" s="9">
        <f>+SUMIF(DatosAnuales!$A:$A,$A101,DatosAnuales!$E:$E)/2</f>
        <v>110918178.45276976</v>
      </c>
      <c r="F101" s="9">
        <f>SUMIF(DatosAnuales!$A:$A,$A101,DatosAnuales!$F:$F)/2</f>
        <v>122096600.16662103</v>
      </c>
      <c r="G101" s="9">
        <f>SUMIF(DatosAnuales!$A:$A,$A101,DatosAnuales!$G:$G)/2</f>
        <v>85223018.498244271</v>
      </c>
      <c r="H101" s="9">
        <f>SUMIF(DatosAnuales!$A:$A,$A101,DatosAnuales!$H:$H)/2</f>
        <v>26927574.108614482</v>
      </c>
      <c r="I101" s="9">
        <f>SUMIF(DatosAnuales!$A:$A,$A101,DatosAnuales!$I:$I)/2</f>
        <v>23539148</v>
      </c>
      <c r="J101" s="9">
        <f>SUMIF(DatosAnuales!$A:$A,$A101,DatosAnuales!$J:$J)/2</f>
        <v>685605</v>
      </c>
      <c r="K101" s="9">
        <f>SUMIF(DatosAnuales!$A:$A,$A101,DatosAnuales!$K:$K)/2</f>
        <v>756681</v>
      </c>
      <c r="L101" s="29">
        <f t="shared" si="4"/>
        <v>73398057</v>
      </c>
      <c r="M101" s="29">
        <f t="shared" si="5"/>
        <v>824782.28999999992</v>
      </c>
      <c r="N101" s="30">
        <f>VLOOKUP($A101,[1]Base_CalidadServ!$A$2:$R$116,17,FALSE)</f>
        <v>97</v>
      </c>
      <c r="O101" s="30">
        <f>VLOOKUP($A101,[1]Base_CalidadServ!$A$2:$R$116,18,FALSE)</f>
        <v>1.0899999999999999</v>
      </c>
    </row>
    <row r="102" spans="1:15" x14ac:dyDescent="0.25">
      <c r="A102" s="16">
        <v>281</v>
      </c>
      <c r="B102" s="4" t="s">
        <v>146</v>
      </c>
      <c r="C102" s="17" t="s">
        <v>153</v>
      </c>
      <c r="D102" s="9">
        <f>SUMIF(DatosAnuales!$A:$A,$A102,DatosAnuales!$D:$D)/2</f>
        <v>3225300544.645483</v>
      </c>
      <c r="E102" s="9">
        <f>+SUMIF(DatosAnuales!$A:$A,$A102,DatosAnuales!$E:$E)/2</f>
        <v>135220034.66306609</v>
      </c>
      <c r="F102" s="9">
        <f>SUMIF(DatosAnuales!$A:$A,$A102,DatosAnuales!$F:$F)/2</f>
        <v>71679960.90879412</v>
      </c>
      <c r="G102" s="9">
        <f>SUMIF(DatosAnuales!$A:$A,$A102,DatosAnuales!$G:$G)/2</f>
        <v>33931932.833293967</v>
      </c>
      <c r="H102" s="9">
        <f>SUMIF(DatosAnuales!$A:$A,$A102,DatosAnuales!$H:$H)/2</f>
        <v>22264797.089886166</v>
      </c>
      <c r="I102" s="9">
        <f>SUMIF(DatosAnuales!$A:$A,$A102,DatosAnuales!$I:$I)/2</f>
        <v>14728068</v>
      </c>
      <c r="J102" s="9">
        <f>SUMIF(DatosAnuales!$A:$A,$A102,DatosAnuales!$J:$J)/2</f>
        <v>395199.5</v>
      </c>
      <c r="K102" s="9">
        <f>SUMIF(DatosAnuales!$A:$A,$A102,DatosAnuales!$K:$K)/2</f>
        <v>500749.5</v>
      </c>
      <c r="L102" s="29">
        <f t="shared" si="4"/>
        <v>40635821.925000004</v>
      </c>
      <c r="M102" s="29">
        <f t="shared" si="5"/>
        <v>445667.05499999999</v>
      </c>
      <c r="N102" s="30">
        <f>VLOOKUP($A102,[1]Base_CalidadServ!$A$2:$R$116,17,FALSE)</f>
        <v>81.150000000000006</v>
      </c>
      <c r="O102" s="30">
        <f>VLOOKUP($A102,[1]Base_CalidadServ!$A$2:$R$116,18,FALSE)</f>
        <v>0.89</v>
      </c>
    </row>
    <row r="103" spans="1:15" x14ac:dyDescent="0.25">
      <c r="A103" s="16">
        <v>290</v>
      </c>
      <c r="B103" s="4" t="s">
        <v>148</v>
      </c>
      <c r="C103" s="17" t="s">
        <v>153</v>
      </c>
      <c r="D103" s="9">
        <f>SUMIF(DatosAnuales!$A:$A,$A103,DatosAnuales!$D:$D)/2</f>
        <v>302862018.88650823</v>
      </c>
      <c r="E103" s="9">
        <f>+SUMIF(DatosAnuales!$A:$A,$A103,DatosAnuales!$E:$E)/2</f>
        <v>18319241.418909065</v>
      </c>
      <c r="F103" s="9">
        <f>SUMIF(DatosAnuales!$A:$A,$A103,DatosAnuales!$F:$F)/2</f>
        <v>7065694.5261216154</v>
      </c>
      <c r="G103" s="9">
        <f>SUMIF(DatosAnuales!$A:$A,$A103,DatosAnuales!$G:$G)/2</f>
        <v>8367033.6740708631</v>
      </c>
      <c r="H103" s="9">
        <f>SUMIF(DatosAnuales!$A:$A,$A103,DatosAnuales!$H:$H)/2</f>
        <v>3454771.256246414</v>
      </c>
      <c r="I103" s="9">
        <f>SUMIF(DatosAnuales!$A:$A,$A103,DatosAnuales!$I:$I)/2</f>
        <v>1199294.5</v>
      </c>
      <c r="J103" s="9">
        <f>SUMIF(DatosAnuales!$A:$A,$A103,DatosAnuales!$J:$J)/2</f>
        <v>37767.5</v>
      </c>
      <c r="K103" s="9">
        <f>SUMIF(DatosAnuales!$A:$A,$A103,DatosAnuales!$K:$K)/2</f>
        <v>78123</v>
      </c>
      <c r="L103" s="29">
        <f t="shared" si="4"/>
        <v>8368145.1450000005</v>
      </c>
      <c r="M103" s="29">
        <f t="shared" si="5"/>
        <v>107419.125</v>
      </c>
      <c r="N103" s="30">
        <f>VLOOKUP($A103,[1]Base_CalidadServ!$A$2:$R$116,17,FALSE)</f>
        <v>107.11500000000001</v>
      </c>
      <c r="O103" s="30">
        <f>VLOOKUP($A103,[1]Base_CalidadServ!$A$2:$R$116,18,FALSE)</f>
        <v>1.375</v>
      </c>
    </row>
    <row r="104" spans="1:15" x14ac:dyDescent="0.25">
      <c r="A104" s="16">
        <v>309</v>
      </c>
      <c r="B104" s="4" t="s">
        <v>149</v>
      </c>
      <c r="C104" s="17" t="s">
        <v>153</v>
      </c>
      <c r="D104" s="9">
        <f>SUMIF(DatosAnuales!$A:$A,$A104,DatosAnuales!$D:$D)/2</f>
        <v>5597446686.426384</v>
      </c>
      <c r="E104" s="9">
        <f>+SUMIF(DatosAnuales!$A:$A,$A104,DatosAnuales!$E:$E)/2</f>
        <v>284845984.88998771</v>
      </c>
      <c r="F104" s="9">
        <f>SUMIF(DatosAnuales!$A:$A,$A104,DatosAnuales!$F:$F)/2</f>
        <v>305510579.95008928</v>
      </c>
      <c r="G104" s="9">
        <f>SUMIF(DatosAnuales!$A:$A,$A104,DatosAnuales!$G:$G)/2</f>
        <v>123759566.30505361</v>
      </c>
      <c r="H104" s="9">
        <f>SUMIF(DatosAnuales!$A:$A,$A104,DatosAnuales!$H:$H)/2</f>
        <v>85621955.752318338</v>
      </c>
      <c r="I104" s="9">
        <f>SUMIF(DatosAnuales!$A:$A,$A104,DatosAnuales!$I:$I)/2</f>
        <v>20837272</v>
      </c>
      <c r="J104" s="9">
        <f>SUMIF(DatosAnuales!$A:$A,$A104,DatosAnuales!$J:$J)/2</f>
        <v>1121551</v>
      </c>
      <c r="K104" s="9">
        <f>SUMIF(DatosAnuales!$A:$A,$A104,DatosAnuales!$K:$K)/2</f>
        <v>1192293.5</v>
      </c>
      <c r="L104" s="29">
        <f t="shared" si="4"/>
        <v>89660471.200000003</v>
      </c>
      <c r="M104" s="29">
        <f t="shared" si="5"/>
        <v>989603.60499999998</v>
      </c>
      <c r="N104" s="30">
        <f>VLOOKUP($A104,[1]Base_CalidadServ!$A$2:$R$116,17,FALSE)</f>
        <v>75.2</v>
      </c>
      <c r="O104" s="30">
        <f>VLOOKUP($A104,[1]Base_CalidadServ!$A$2:$R$116,18,FALSE)</f>
        <v>0.83</v>
      </c>
    </row>
    <row r="105" spans="1:15" x14ac:dyDescent="0.25">
      <c r="A105" s="16">
        <v>403</v>
      </c>
      <c r="B105" s="4" t="s">
        <v>150</v>
      </c>
      <c r="C105" s="17" t="s">
        <v>153</v>
      </c>
      <c r="D105" s="9">
        <f>SUMIF(DatosAnuales!$A:$A,$A105,DatosAnuales!$D:$D)/2</f>
        <v>203555318.47437447</v>
      </c>
      <c r="E105" s="9">
        <f>+SUMIF(DatosAnuales!$A:$A,$A105,DatosAnuales!$E:$E)/2</f>
        <v>6464507.1311331112</v>
      </c>
      <c r="F105" s="9">
        <f>SUMIF(DatosAnuales!$A:$A,$A105,DatosAnuales!$F:$F)/2</f>
        <v>1841466.1173917048</v>
      </c>
      <c r="G105" s="9">
        <f>SUMIF(DatosAnuales!$A:$A,$A105,DatosAnuales!$G:$G)/2</f>
        <v>3550153.1996559631</v>
      </c>
      <c r="H105" s="9">
        <f>SUMIF(DatosAnuales!$A:$A,$A105,DatosAnuales!$H:$H)/2</f>
        <v>1779011.7244038051</v>
      </c>
      <c r="I105" s="9">
        <f>SUMIF(DatosAnuales!$A:$A,$A105,DatosAnuales!$I:$I)/2</f>
        <v>1373143.5</v>
      </c>
      <c r="J105" s="9">
        <f>SUMIF(DatosAnuales!$A:$A,$A105,DatosAnuales!$J:$J)/2</f>
        <v>114741</v>
      </c>
      <c r="K105" s="9">
        <f>SUMIF(DatosAnuales!$A:$A,$A105,DatosAnuales!$K:$K)/2</f>
        <v>41381.5</v>
      </c>
      <c r="L105" s="29">
        <f t="shared" si="4"/>
        <v>1232630.7405000001</v>
      </c>
      <c r="M105" s="29">
        <f t="shared" si="5"/>
        <v>25449.622500000001</v>
      </c>
      <c r="N105" s="30">
        <f>VLOOKUP($A105,[1]Base_CalidadServ!$A$2:$R$116,17,FALSE)</f>
        <v>29.786999999999999</v>
      </c>
      <c r="O105" s="30">
        <f>VLOOKUP($A105,[1]Base_CalidadServ!$A$2:$R$116,18,FALSE)</f>
        <v>0.61499999999999999</v>
      </c>
    </row>
    <row r="106" spans="1:15" x14ac:dyDescent="0.25">
      <c r="A106" s="16">
        <v>428</v>
      </c>
      <c r="B106" s="4" t="s">
        <v>151</v>
      </c>
      <c r="C106" s="17" t="s">
        <v>153</v>
      </c>
      <c r="D106" s="9">
        <f>SUMIF(DatosAnuales!$A:$A,$A106,DatosAnuales!$D:$D)/2</f>
        <v>178130273.06022042</v>
      </c>
      <c r="E106" s="9">
        <f>+SUMIF(DatosAnuales!$A:$A,$A106,DatosAnuales!$E:$E)/2</f>
        <v>14181541.411116783</v>
      </c>
      <c r="F106" s="9">
        <f>SUMIF(DatosAnuales!$A:$A,$A106,DatosAnuales!$F:$F)/2</f>
        <v>3896136.766263667</v>
      </c>
      <c r="G106" s="9">
        <f>SUMIF(DatosAnuales!$A:$A,$A106,DatosAnuales!$G:$G)/2</f>
        <v>6828623.6765632741</v>
      </c>
      <c r="H106" s="9">
        <f>SUMIF(DatosAnuales!$A:$A,$A106,DatosAnuales!$H:$H)/2</f>
        <v>4532336.3131467383</v>
      </c>
      <c r="I106" s="9">
        <f>SUMIF(DatosAnuales!$A:$A,$A106,DatosAnuales!$I:$I)/2</f>
        <v>983624.5</v>
      </c>
      <c r="J106" s="9">
        <f>SUMIF(DatosAnuales!$A:$A,$A106,DatosAnuales!$J:$J)/2</f>
        <v>55986</v>
      </c>
      <c r="K106" s="9">
        <f>SUMIF(DatosAnuales!$A:$A,$A106,DatosAnuales!$K:$K)/2</f>
        <v>61911</v>
      </c>
      <c r="L106" s="29">
        <f t="shared" si="4"/>
        <v>3683704.5</v>
      </c>
      <c r="M106" s="29">
        <f t="shared" si="5"/>
        <v>31884.165000000001</v>
      </c>
      <c r="N106" s="30">
        <f>VLOOKUP($A106,[1]Base_CalidadServ!$A$2:$R$116,17,FALSE)</f>
        <v>59.5</v>
      </c>
      <c r="O106" s="30">
        <f>VLOOKUP($A106,[1]Base_CalidadServ!$A$2:$R$116,18,FALSE)</f>
        <v>0.51500000000000001</v>
      </c>
    </row>
    <row r="107" spans="1:15" x14ac:dyDescent="0.25">
      <c r="A107" s="16">
        <v>432</v>
      </c>
      <c r="B107" s="4" t="s">
        <v>152</v>
      </c>
      <c r="C107" s="17" t="s">
        <v>153</v>
      </c>
      <c r="D107" s="9">
        <f>SUMIF(DatosAnuales!$A:$A,$A107,DatosAnuales!$D:$D)/2</f>
        <v>553691988.81709385</v>
      </c>
      <c r="E107" s="9">
        <f>+SUMIF(DatosAnuales!$A:$A,$A107,DatosAnuales!$E:$E)/2</f>
        <v>25224614.922806039</v>
      </c>
      <c r="F107" s="9">
        <f>SUMIF(DatosAnuales!$A:$A,$A107,DatosAnuales!$F:$F)/2</f>
        <v>5002679.1735510509</v>
      </c>
      <c r="G107" s="9">
        <f>SUMIF(DatosAnuales!$A:$A,$A107,DatosAnuales!$G:$G)/2</f>
        <v>15067751.501113899</v>
      </c>
      <c r="H107" s="9">
        <f>SUMIF(DatosAnuales!$A:$A,$A107,DatosAnuales!$H:$H)/2</f>
        <v>14438425.018210359</v>
      </c>
      <c r="I107" s="9">
        <f>SUMIF(DatosAnuales!$A:$A,$A107,DatosAnuales!$I:$I)/2</f>
        <v>1920924.5</v>
      </c>
      <c r="J107" s="9">
        <f>SUMIF(DatosAnuales!$A:$A,$A107,DatosAnuales!$J:$J)/2</f>
        <v>143919.5</v>
      </c>
      <c r="K107" s="9">
        <f>SUMIF(DatosAnuales!$A:$A,$A107,DatosAnuales!$K:$K)/2</f>
        <v>95189.5</v>
      </c>
      <c r="L107" s="29">
        <f t="shared" si="4"/>
        <v>7557808.3262500009</v>
      </c>
      <c r="M107" s="29">
        <f t="shared" si="5"/>
        <v>145782.71924999999</v>
      </c>
      <c r="N107" s="30">
        <f>VLOOKUP($A107,[1]Base_CalidadServ!$A$2:$R$116,17,FALSE)</f>
        <v>79.397500000000008</v>
      </c>
      <c r="O107" s="30">
        <f>VLOOKUP($A107,[1]Base_CalidadServ!$A$2:$R$116,18,FALSE)</f>
        <v>1.5315000000000001</v>
      </c>
    </row>
    <row r="108" spans="1:15" x14ac:dyDescent="0.25">
      <c r="A108" s="16">
        <v>500</v>
      </c>
      <c r="B108" s="4" t="s">
        <v>20</v>
      </c>
      <c r="C108" s="17" t="s">
        <v>153</v>
      </c>
      <c r="D108" s="9">
        <f>SUMIF(DatosAnuales!$A:$A,$A108,DatosAnuales!$D:$D)/2</f>
        <v>1134947690.1459475</v>
      </c>
      <c r="E108" s="9">
        <f>+SUMIF(DatosAnuales!$A:$A,$A108,DatosAnuales!$E:$E)/2</f>
        <v>100200185.34732611</v>
      </c>
      <c r="F108" s="9">
        <f>SUMIF(DatosAnuales!$A:$A,$A108,DatosAnuales!$F:$F)/2</f>
        <v>25131745.498895083</v>
      </c>
      <c r="G108" s="9">
        <f>SUMIF(DatosAnuales!$A:$A,$A108,DatosAnuales!$G:$G)/2</f>
        <v>28096930.725052565</v>
      </c>
      <c r="H108" s="9">
        <f>SUMIF(DatosAnuales!$A:$A,$A108,DatosAnuales!$H:$H)/2</f>
        <v>27457653.267697252</v>
      </c>
      <c r="I108" s="9">
        <f>SUMIF(DatosAnuales!$A:$A,$A108,DatosAnuales!$I:$I)/2</f>
        <v>3274272.9479999999</v>
      </c>
      <c r="J108" s="9">
        <f>SUMIF(DatosAnuales!$A:$A,$A108,DatosAnuales!$J:$J)/2</f>
        <v>403616.91350000002</v>
      </c>
      <c r="K108" s="9">
        <f>SUMIF(DatosAnuales!$A:$A,$A108,DatosAnuales!$K:$K)/2</f>
        <v>429221</v>
      </c>
      <c r="L108" s="29">
        <f t="shared" si="4"/>
        <v>628819051.60697114</v>
      </c>
      <c r="M108" s="29">
        <f t="shared" si="5"/>
        <v>3732098.139762254</v>
      </c>
      <c r="N108" s="30">
        <f>AVERAGE([2]Hoja1!$B$22:$C$22)*60</f>
        <v>1465.0239657588309</v>
      </c>
      <c r="O108" s="30">
        <f>AVERAGE([2]Hoja1!$B$21:$C$21)</f>
        <v>8.6950501950329873</v>
      </c>
    </row>
    <row r="109" spans="1:15" x14ac:dyDescent="0.25">
      <c r="A109" s="16">
        <v>501</v>
      </c>
      <c r="B109" s="4" t="s">
        <v>21</v>
      </c>
      <c r="C109" s="17" t="s">
        <v>153</v>
      </c>
      <c r="D109" s="9">
        <f>SUMIF(DatosAnuales!$A:$A,$A109,DatosAnuales!$D:$D)/2</f>
        <v>1965932615.1981797</v>
      </c>
      <c r="E109" s="9">
        <f>+SUMIF(DatosAnuales!$A:$A,$A109,DatosAnuales!$E:$E)/2</f>
        <v>130175434.66977233</v>
      </c>
      <c r="F109" s="9">
        <f>SUMIF(DatosAnuales!$A:$A,$A109,DatosAnuales!$F:$F)/2</f>
        <v>13413633.557105005</v>
      </c>
      <c r="G109" s="9">
        <f>SUMIF(DatosAnuales!$A:$A,$A109,DatosAnuales!$G:$G)/2</f>
        <v>48017093.23524794</v>
      </c>
      <c r="H109" s="9">
        <f>SUMIF(DatosAnuales!$A:$A,$A109,DatosAnuales!$H:$H)/2</f>
        <v>26089976.484805375</v>
      </c>
      <c r="I109" s="9">
        <f>SUMIF(DatosAnuales!$A:$A,$A109,DatosAnuales!$I:$I)/2</f>
        <v>4127132.1074999999</v>
      </c>
      <c r="J109" s="9">
        <f>SUMIF(DatosAnuales!$A:$A,$A109,DatosAnuales!$J:$J)/2</f>
        <v>578044.13884149306</v>
      </c>
      <c r="K109" s="9">
        <f>SUMIF(DatosAnuales!$A:$A,$A109,DatosAnuales!$K:$K)/2</f>
        <v>451909.66666666669</v>
      </c>
      <c r="L109" s="29">
        <f t="shared" si="4"/>
        <v>2238437826.348906</v>
      </c>
      <c r="M109" s="29">
        <f t="shared" si="5"/>
        <v>9856049.941103667</v>
      </c>
      <c r="N109" s="30">
        <f>AVERAGE([2]Hoja1!$D$22:$E$22)*60</f>
        <v>4953.2860026205217</v>
      </c>
      <c r="O109" s="30">
        <f>AVERAGE([2]Hoja1!$D$21:$E$21)</f>
        <v>21.809778962691659</v>
      </c>
    </row>
    <row r="110" spans="1:15" x14ac:dyDescent="0.25">
      <c r="A110" s="16">
        <v>502</v>
      </c>
      <c r="B110" s="4" t="s">
        <v>22</v>
      </c>
      <c r="C110" s="17" t="s">
        <v>153</v>
      </c>
      <c r="D110" s="9">
        <f>SUMIF(DatosAnuales!$A:$A,$A110,DatosAnuales!$D:$D)/2</f>
        <v>312845496.40197212</v>
      </c>
      <c r="E110" s="9">
        <f>+SUMIF(DatosAnuales!$A:$A,$A110,DatosAnuales!$E:$E)/2</f>
        <v>16104895.585435499</v>
      </c>
      <c r="F110" s="9">
        <f>SUMIF(DatosAnuales!$A:$A,$A110,DatosAnuales!$F:$F)/2</f>
        <v>2075420.4011765327</v>
      </c>
      <c r="G110" s="9">
        <f>SUMIF(DatosAnuales!$A:$A,$A110,DatosAnuales!$G:$G)/2</f>
        <v>11215638.367356926</v>
      </c>
      <c r="H110" s="9">
        <f>SUMIF(DatosAnuales!$A:$A,$A110,DatosAnuales!$H:$H)/2</f>
        <v>7179237.7255262397</v>
      </c>
      <c r="I110" s="9">
        <f>SUMIF(DatosAnuales!$A:$A,$A110,DatosAnuales!$I:$I)/2</f>
        <v>766442.32949999999</v>
      </c>
      <c r="J110" s="9">
        <f>SUMIF(DatosAnuales!$A:$A,$A110,DatosAnuales!$J:$J)/2</f>
        <v>105726.97124912724</v>
      </c>
      <c r="K110" s="9">
        <f>SUMIF(DatosAnuales!$A:$A,$A110,DatosAnuales!$K:$K)/2</f>
        <v>136781.66666666666</v>
      </c>
      <c r="L110" s="29">
        <f t="shared" si="4"/>
        <v>533662866.80173862</v>
      </c>
      <c r="M110" s="29">
        <f t="shared" si="5"/>
        <v>2814958.8747874172</v>
      </c>
      <c r="N110" s="30">
        <f>AVERAGE([2]Hoja1!$F$22:$G$22)*60</f>
        <v>3901.5672188164008</v>
      </c>
      <c r="O110" s="30">
        <f>AVERAGE([2]Hoja1!$F$21:$G$21)</f>
        <v>20.579942790486669</v>
      </c>
    </row>
    <row r="112" spans="1:15" x14ac:dyDescent="0.25">
      <c r="L112" s="27"/>
      <c r="M112" s="27"/>
      <c r="N112" s="8"/>
      <c r="O112" s="28"/>
    </row>
    <row r="114" spans="13:15" x14ac:dyDescent="0.25">
      <c r="N114" s="31"/>
      <c r="O114" s="31"/>
    </row>
    <row r="116" spans="13:15" x14ac:dyDescent="0.25">
      <c r="N116" s="33"/>
      <c r="O116" s="33"/>
    </row>
    <row r="117" spans="13:15" x14ac:dyDescent="0.25">
      <c r="M117" s="32"/>
      <c r="N117" s="33"/>
      <c r="O117" s="33"/>
    </row>
    <row r="118" spans="13:15" x14ac:dyDescent="0.25">
      <c r="M118" s="32"/>
      <c r="N118" s="33"/>
      <c r="O118" s="33"/>
    </row>
    <row r="119" spans="13:15" x14ac:dyDescent="0.25">
      <c r="M119" s="3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topLeftCell="A84" workbookViewId="0">
      <selection activeCell="A111" sqref="A111"/>
    </sheetView>
  </sheetViews>
  <sheetFormatPr baseColWidth="10" defaultRowHeight="15" x14ac:dyDescent="0.25"/>
  <sheetData>
    <row r="1" spans="1:13" x14ac:dyDescent="0.25">
      <c r="A1" t="s">
        <v>154</v>
      </c>
      <c r="B1" t="s">
        <v>155</v>
      </c>
      <c r="C1" t="s">
        <v>156</v>
      </c>
      <c r="D1" t="s">
        <v>157</v>
      </c>
      <c r="E1" t="s">
        <v>158</v>
      </c>
      <c r="F1" t="s">
        <v>159</v>
      </c>
      <c r="G1" t="s">
        <v>160</v>
      </c>
      <c r="H1" t="s">
        <v>161</v>
      </c>
      <c r="I1" t="s">
        <v>162</v>
      </c>
      <c r="J1" t="s">
        <v>167</v>
      </c>
      <c r="K1" t="s">
        <v>168</v>
      </c>
      <c r="L1" t="s">
        <v>164</v>
      </c>
      <c r="M1" t="s">
        <v>165</v>
      </c>
    </row>
    <row r="2" spans="1:13" x14ac:dyDescent="0.25">
      <c r="A2">
        <v>6</v>
      </c>
      <c r="B2" s="24">
        <v>4157690000</v>
      </c>
      <c r="C2" s="24">
        <v>166812000</v>
      </c>
      <c r="D2" s="24">
        <v>55241800</v>
      </c>
      <c r="E2" s="24">
        <v>157648000</v>
      </c>
      <c r="F2" s="24">
        <v>36347900</v>
      </c>
      <c r="G2" s="24">
        <v>28680700</v>
      </c>
      <c r="H2" s="24">
        <v>2484450</v>
      </c>
      <c r="I2">
        <v>956705</v>
      </c>
      <c r="J2" s="24">
        <v>299544000</v>
      </c>
      <c r="L2">
        <v>1</v>
      </c>
      <c r="M2">
        <v>1</v>
      </c>
    </row>
    <row r="3" spans="1:13" x14ac:dyDescent="0.25">
      <c r="A3">
        <v>17</v>
      </c>
      <c r="B3" s="24">
        <v>7425390000</v>
      </c>
      <c r="C3" s="24">
        <v>307109000</v>
      </c>
      <c r="D3" s="24">
        <v>70732400</v>
      </c>
      <c r="E3" s="24">
        <v>153305000</v>
      </c>
      <c r="F3" s="24">
        <v>67878000</v>
      </c>
      <c r="G3" s="24">
        <v>43721400</v>
      </c>
      <c r="H3" s="24">
        <v>2530290</v>
      </c>
      <c r="I3" s="24">
        <v>1516490</v>
      </c>
      <c r="J3" s="24">
        <v>222925000</v>
      </c>
      <c r="L3">
        <v>1</v>
      </c>
      <c r="M3">
        <v>1</v>
      </c>
    </row>
    <row r="4" spans="1:13" x14ac:dyDescent="0.25">
      <c r="A4">
        <v>22</v>
      </c>
      <c r="B4" s="24">
        <v>1685440000</v>
      </c>
      <c r="C4" s="24">
        <v>89678200</v>
      </c>
      <c r="D4" s="24">
        <v>30794100</v>
      </c>
      <c r="E4" s="24">
        <v>29683300</v>
      </c>
      <c r="F4" s="24">
        <v>19087200</v>
      </c>
      <c r="G4" s="24">
        <v>8538770</v>
      </c>
      <c r="H4">
        <v>918589</v>
      </c>
      <c r="I4">
        <v>287317</v>
      </c>
      <c r="J4">
        <v>752771</v>
      </c>
      <c r="L4">
        <v>1</v>
      </c>
      <c r="M4">
        <v>1</v>
      </c>
    </row>
    <row r="5" spans="1:13" x14ac:dyDescent="0.25">
      <c r="A5">
        <v>27</v>
      </c>
      <c r="B5" s="24">
        <v>3188530000</v>
      </c>
      <c r="C5" s="24">
        <v>150775000</v>
      </c>
      <c r="D5" s="24">
        <v>36248000</v>
      </c>
      <c r="E5" s="24">
        <v>75755700</v>
      </c>
      <c r="F5" s="24">
        <v>52867100</v>
      </c>
      <c r="G5" s="24">
        <v>20325900</v>
      </c>
      <c r="H5">
        <v>179193</v>
      </c>
      <c r="I5">
        <v>703962</v>
      </c>
      <c r="J5" s="24">
        <v>98002100</v>
      </c>
      <c r="L5">
        <v>1</v>
      </c>
      <c r="M5">
        <v>1</v>
      </c>
    </row>
    <row r="6" spans="1:13" x14ac:dyDescent="0.25">
      <c r="A6">
        <v>30</v>
      </c>
      <c r="B6" s="24">
        <v>2900050000</v>
      </c>
      <c r="C6" s="24">
        <v>178157000</v>
      </c>
      <c r="D6" s="24">
        <v>39913300</v>
      </c>
      <c r="E6" s="24">
        <v>47598100</v>
      </c>
      <c r="F6" s="24">
        <v>17424700</v>
      </c>
      <c r="G6" s="24">
        <v>18660000</v>
      </c>
      <c r="H6">
        <v>81666</v>
      </c>
      <c r="I6">
        <v>746695</v>
      </c>
      <c r="J6" s="24">
        <v>94270200</v>
      </c>
      <c r="L6">
        <v>1</v>
      </c>
      <c r="M6">
        <v>1</v>
      </c>
    </row>
    <row r="7" spans="1:13" x14ac:dyDescent="0.25">
      <c r="A7">
        <v>45</v>
      </c>
      <c r="B7" s="24">
        <v>16824300000</v>
      </c>
      <c r="C7" s="24">
        <v>702108000</v>
      </c>
      <c r="D7" s="24">
        <v>130425000</v>
      </c>
      <c r="E7" s="24">
        <v>278412000</v>
      </c>
      <c r="F7" s="24">
        <v>150605000</v>
      </c>
      <c r="G7" s="24">
        <v>79203100</v>
      </c>
      <c r="H7" s="24">
        <v>4457490</v>
      </c>
      <c r="I7" s="24">
        <v>2501710</v>
      </c>
      <c r="J7" s="24">
        <v>391518000</v>
      </c>
      <c r="L7">
        <v>1</v>
      </c>
      <c r="M7">
        <v>1</v>
      </c>
    </row>
    <row r="8" spans="1:13" x14ac:dyDescent="0.25">
      <c r="A8">
        <v>54</v>
      </c>
      <c r="B8" s="24">
        <v>138993000</v>
      </c>
      <c r="C8" s="24">
        <v>8190800</v>
      </c>
      <c r="D8" s="24">
        <v>9402480</v>
      </c>
      <c r="E8" s="24">
        <v>3540720</v>
      </c>
      <c r="F8" s="24">
        <v>3421080</v>
      </c>
      <c r="G8">
        <v>443320</v>
      </c>
      <c r="H8">
        <v>8522.5</v>
      </c>
      <c r="I8">
        <v>29301.5</v>
      </c>
      <c r="J8" s="24">
        <v>2101060</v>
      </c>
      <c r="L8">
        <v>1</v>
      </c>
      <c r="M8">
        <v>1</v>
      </c>
    </row>
    <row r="9" spans="1:13" x14ac:dyDescent="0.25">
      <c r="A9">
        <v>56</v>
      </c>
      <c r="B9" s="24">
        <v>14293100000</v>
      </c>
      <c r="C9" s="24">
        <v>1033030000</v>
      </c>
      <c r="D9" s="24">
        <v>203387000</v>
      </c>
      <c r="E9" s="24">
        <v>265059000</v>
      </c>
      <c r="F9" s="24">
        <v>132279000</v>
      </c>
      <c r="G9" s="24">
        <v>109742000</v>
      </c>
      <c r="H9" s="24">
        <v>6507810</v>
      </c>
      <c r="I9" s="24">
        <v>4807830</v>
      </c>
      <c r="J9" s="24">
        <v>297124000</v>
      </c>
      <c r="L9">
        <v>1</v>
      </c>
      <c r="M9">
        <v>1</v>
      </c>
    </row>
    <row r="10" spans="1:13" x14ac:dyDescent="0.25">
      <c r="A10">
        <v>57</v>
      </c>
      <c r="B10" s="24">
        <v>10213400000</v>
      </c>
      <c r="C10" s="24">
        <v>583976000</v>
      </c>
      <c r="D10" s="24">
        <v>360458000</v>
      </c>
      <c r="E10" s="24">
        <v>244665000</v>
      </c>
      <c r="F10" s="24">
        <v>188775000</v>
      </c>
      <c r="G10" s="24">
        <v>84338300</v>
      </c>
      <c r="H10" s="24">
        <v>3949570</v>
      </c>
      <c r="I10" s="24">
        <v>2454060</v>
      </c>
      <c r="J10" s="24">
        <v>281971000</v>
      </c>
      <c r="L10">
        <v>1</v>
      </c>
      <c r="M10">
        <v>1</v>
      </c>
    </row>
    <row r="11" spans="1:13" x14ac:dyDescent="0.25">
      <c r="A11">
        <v>59</v>
      </c>
      <c r="B11" s="24">
        <v>220418000</v>
      </c>
      <c r="C11" s="24">
        <v>5708230</v>
      </c>
      <c r="D11" s="24">
        <v>3901910</v>
      </c>
      <c r="E11" s="24">
        <v>6897890</v>
      </c>
      <c r="F11" s="24">
        <v>2617580</v>
      </c>
      <c r="G11">
        <v>920450</v>
      </c>
      <c r="H11">
        <v>14712</v>
      </c>
      <c r="I11">
        <v>43698.5</v>
      </c>
      <c r="J11" s="24">
        <v>4680900</v>
      </c>
      <c r="L11">
        <v>1</v>
      </c>
      <c r="M11">
        <v>1</v>
      </c>
    </row>
    <row r="12" spans="1:13" x14ac:dyDescent="0.25">
      <c r="A12">
        <v>73</v>
      </c>
      <c r="B12" s="24">
        <v>2101720000</v>
      </c>
      <c r="C12" s="24">
        <v>130435000</v>
      </c>
      <c r="D12" s="24">
        <v>40330300</v>
      </c>
      <c r="E12" s="24">
        <v>61600800</v>
      </c>
      <c r="F12" s="24">
        <v>20258100</v>
      </c>
      <c r="G12" s="24">
        <v>18211600</v>
      </c>
      <c r="H12" s="24">
        <v>2010300</v>
      </c>
      <c r="I12">
        <v>588198</v>
      </c>
      <c r="J12" s="24">
        <v>92053000</v>
      </c>
      <c r="L12">
        <v>1</v>
      </c>
      <c r="M12">
        <v>1</v>
      </c>
    </row>
    <row r="13" spans="1:13" x14ac:dyDescent="0.25">
      <c r="A13">
        <v>74</v>
      </c>
      <c r="B13" s="24">
        <v>2013020000</v>
      </c>
      <c r="C13" s="24">
        <v>135524000</v>
      </c>
      <c r="D13" s="24">
        <v>26427600</v>
      </c>
      <c r="E13" s="24">
        <v>36755300</v>
      </c>
      <c r="F13" s="24">
        <v>34756000</v>
      </c>
      <c r="G13" s="24">
        <v>13694000</v>
      </c>
      <c r="H13">
        <v>489359</v>
      </c>
      <c r="I13">
        <v>484596</v>
      </c>
      <c r="J13" s="24">
        <v>26822400</v>
      </c>
      <c r="L13">
        <v>1</v>
      </c>
      <c r="M13">
        <v>1</v>
      </c>
    </row>
    <row r="14" spans="1:13" x14ac:dyDescent="0.25">
      <c r="A14">
        <v>80</v>
      </c>
      <c r="B14" s="24">
        <v>1679320000</v>
      </c>
      <c r="C14" s="24">
        <v>51426700</v>
      </c>
      <c r="D14" s="24">
        <v>20397200</v>
      </c>
      <c r="E14" s="24">
        <v>43252400</v>
      </c>
      <c r="F14" s="24">
        <v>20109200</v>
      </c>
      <c r="G14" s="24">
        <v>9700250</v>
      </c>
      <c r="H14" s="24">
        <v>1336160</v>
      </c>
      <c r="I14">
        <v>324552</v>
      </c>
      <c r="J14" s="24">
        <v>42699600</v>
      </c>
      <c r="L14">
        <v>1</v>
      </c>
      <c r="M14">
        <v>1</v>
      </c>
    </row>
    <row r="15" spans="1:13" x14ac:dyDescent="0.25">
      <c r="A15">
        <v>83</v>
      </c>
      <c r="B15" s="24">
        <v>166924000</v>
      </c>
      <c r="C15" s="24">
        <v>8972230</v>
      </c>
      <c r="D15" s="24">
        <v>1681730</v>
      </c>
      <c r="E15" s="24">
        <v>4850830</v>
      </c>
      <c r="F15" s="24">
        <v>2562210</v>
      </c>
      <c r="G15" s="24">
        <v>2062770</v>
      </c>
      <c r="H15">
        <v>58725</v>
      </c>
      <c r="I15">
        <v>47399</v>
      </c>
      <c r="J15" s="24">
        <v>11060600</v>
      </c>
      <c r="L15">
        <v>1</v>
      </c>
      <c r="M15">
        <v>1</v>
      </c>
    </row>
    <row r="16" spans="1:13" x14ac:dyDescent="0.25">
      <c r="A16">
        <v>88</v>
      </c>
      <c r="B16" s="24">
        <v>1448160000</v>
      </c>
      <c r="C16" s="24">
        <v>64187100</v>
      </c>
      <c r="D16" s="24">
        <v>35939500</v>
      </c>
      <c r="E16" s="24">
        <v>43117200</v>
      </c>
      <c r="F16" s="24">
        <v>32896300</v>
      </c>
      <c r="G16" s="24">
        <v>11857000</v>
      </c>
      <c r="H16">
        <v>570430</v>
      </c>
      <c r="I16">
        <v>403071</v>
      </c>
      <c r="J16" s="24">
        <v>30038800</v>
      </c>
      <c r="L16">
        <v>1</v>
      </c>
      <c r="M16">
        <v>1</v>
      </c>
    </row>
    <row r="17" spans="1:13" x14ac:dyDescent="0.25">
      <c r="A17">
        <v>89</v>
      </c>
      <c r="B17" s="24">
        <v>448253000</v>
      </c>
      <c r="C17" s="24">
        <v>30011300</v>
      </c>
      <c r="D17" s="24">
        <v>15857200</v>
      </c>
      <c r="E17" s="24">
        <v>13678400</v>
      </c>
      <c r="F17" s="24">
        <v>11158100</v>
      </c>
      <c r="G17" s="24">
        <v>3309580</v>
      </c>
      <c r="H17">
        <v>97902.5</v>
      </c>
      <c r="I17">
        <v>149111</v>
      </c>
      <c r="J17" s="24">
        <v>4435290</v>
      </c>
      <c r="L17">
        <v>1</v>
      </c>
      <c r="M17">
        <v>1</v>
      </c>
    </row>
    <row r="18" spans="1:13" x14ac:dyDescent="0.25">
      <c r="A18">
        <v>96</v>
      </c>
      <c r="B18" s="24">
        <v>3040930000</v>
      </c>
      <c r="C18" s="24">
        <v>39995300</v>
      </c>
      <c r="D18" s="24">
        <v>68328200</v>
      </c>
      <c r="E18" s="24">
        <v>43333300</v>
      </c>
      <c r="F18" s="24">
        <v>46177600</v>
      </c>
      <c r="G18" s="24">
        <v>13875600</v>
      </c>
      <c r="H18">
        <v>463808</v>
      </c>
      <c r="I18">
        <v>561088</v>
      </c>
      <c r="J18" s="24">
        <v>81119800</v>
      </c>
      <c r="L18">
        <v>1</v>
      </c>
      <c r="M18">
        <v>1</v>
      </c>
    </row>
    <row r="19" spans="1:13" x14ac:dyDescent="0.25">
      <c r="A19">
        <v>98</v>
      </c>
      <c r="B19" s="24">
        <v>806577000</v>
      </c>
      <c r="C19" s="24">
        <v>78365600</v>
      </c>
      <c r="D19" s="24">
        <v>13698600</v>
      </c>
      <c r="E19" s="24">
        <v>28269900</v>
      </c>
      <c r="F19" s="24">
        <v>14494900</v>
      </c>
      <c r="G19" s="24">
        <v>8303030</v>
      </c>
      <c r="H19">
        <v>401954</v>
      </c>
      <c r="I19">
        <v>145347</v>
      </c>
      <c r="J19" s="24">
        <v>16315900</v>
      </c>
      <c r="L19">
        <v>1</v>
      </c>
      <c r="M19">
        <v>1</v>
      </c>
    </row>
    <row r="20" spans="1:13" x14ac:dyDescent="0.25">
      <c r="A20">
        <v>99</v>
      </c>
      <c r="B20" s="24">
        <v>1479480000</v>
      </c>
      <c r="C20" s="24">
        <v>40530600</v>
      </c>
      <c r="D20" s="24">
        <v>36443200</v>
      </c>
      <c r="E20" s="24">
        <v>31201500</v>
      </c>
      <c r="F20" s="24">
        <v>35430700</v>
      </c>
      <c r="G20" s="24">
        <v>9833610</v>
      </c>
      <c r="H20">
        <v>659466</v>
      </c>
      <c r="I20">
        <v>187322</v>
      </c>
      <c r="J20" s="24">
        <v>11426600</v>
      </c>
      <c r="L20">
        <v>1</v>
      </c>
      <c r="M20">
        <v>1</v>
      </c>
    </row>
    <row r="21" spans="1:13" x14ac:dyDescent="0.25">
      <c r="A21">
        <v>105</v>
      </c>
      <c r="B21" s="24">
        <v>35164200</v>
      </c>
      <c r="C21" s="24">
        <v>2465800</v>
      </c>
      <c r="D21">
        <v>700495</v>
      </c>
      <c r="E21" s="24">
        <v>1350300</v>
      </c>
      <c r="F21" s="24">
        <v>1908730</v>
      </c>
      <c r="G21">
        <v>94234.5</v>
      </c>
      <c r="H21">
        <v>7699.5</v>
      </c>
      <c r="I21">
        <v>5375.5</v>
      </c>
      <c r="J21">
        <v>124980</v>
      </c>
      <c r="L21">
        <v>1</v>
      </c>
      <c r="M21">
        <v>1</v>
      </c>
    </row>
    <row r="22" spans="1:13" x14ac:dyDescent="0.25">
      <c r="A22">
        <v>108</v>
      </c>
      <c r="B22" s="24">
        <v>3216230000</v>
      </c>
      <c r="C22" s="24">
        <v>177055000</v>
      </c>
      <c r="D22" s="24">
        <v>110901000</v>
      </c>
      <c r="E22" s="24">
        <v>31706200</v>
      </c>
      <c r="F22" s="24">
        <v>53690000</v>
      </c>
      <c r="G22" s="24">
        <v>21623800</v>
      </c>
      <c r="H22">
        <v>599449</v>
      </c>
      <c r="I22">
        <v>895611</v>
      </c>
      <c r="J22" s="24">
        <v>34082000</v>
      </c>
      <c r="L22">
        <v>1</v>
      </c>
      <c r="M22">
        <v>1</v>
      </c>
    </row>
    <row r="23" spans="1:13" x14ac:dyDescent="0.25">
      <c r="A23">
        <v>117</v>
      </c>
      <c r="B23" s="24">
        <v>8771220000</v>
      </c>
      <c r="C23" s="24">
        <v>226089000</v>
      </c>
      <c r="D23" s="24">
        <v>237097000</v>
      </c>
      <c r="E23" s="24">
        <v>241584000</v>
      </c>
      <c r="F23" s="24">
        <v>327920000</v>
      </c>
      <c r="G23" s="24">
        <v>13175300</v>
      </c>
      <c r="H23">
        <v>469149</v>
      </c>
      <c r="I23" s="24">
        <v>1306900</v>
      </c>
      <c r="J23" s="24">
        <v>162605000</v>
      </c>
      <c r="L23">
        <v>1</v>
      </c>
      <c r="M23">
        <v>1</v>
      </c>
    </row>
    <row r="24" spans="1:13" x14ac:dyDescent="0.25">
      <c r="A24">
        <v>120</v>
      </c>
      <c r="B24" s="24">
        <v>5364820000</v>
      </c>
      <c r="C24" s="24">
        <v>167274000</v>
      </c>
      <c r="D24" s="24">
        <v>142812000</v>
      </c>
      <c r="E24" s="24">
        <v>127236000</v>
      </c>
      <c r="F24" s="24">
        <v>62736200</v>
      </c>
      <c r="G24" s="24">
        <v>34620800</v>
      </c>
      <c r="H24">
        <v>888664</v>
      </c>
      <c r="I24" s="24">
        <v>1448040</v>
      </c>
      <c r="J24" s="24">
        <v>130432000</v>
      </c>
      <c r="L24">
        <v>1</v>
      </c>
      <c r="M24">
        <v>1</v>
      </c>
    </row>
    <row r="25" spans="1:13" x14ac:dyDescent="0.25">
      <c r="A25">
        <v>123</v>
      </c>
      <c r="B25" s="24">
        <v>63118400</v>
      </c>
      <c r="C25" s="24">
        <v>1942960</v>
      </c>
      <c r="D25" s="24">
        <v>1029030</v>
      </c>
      <c r="E25" s="24">
        <v>1519410</v>
      </c>
      <c r="F25" s="24">
        <v>1497430</v>
      </c>
      <c r="G25">
        <v>167451</v>
      </c>
      <c r="H25">
        <v>14624.5</v>
      </c>
      <c r="I25">
        <v>13624</v>
      </c>
      <c r="J25">
        <v>780655</v>
      </c>
      <c r="L25">
        <v>1</v>
      </c>
      <c r="M25">
        <v>1</v>
      </c>
    </row>
    <row r="26" spans="1:13" x14ac:dyDescent="0.25">
      <c r="A26">
        <v>126</v>
      </c>
      <c r="B26" s="24">
        <v>3547100000</v>
      </c>
      <c r="C26" s="24">
        <v>229875000</v>
      </c>
      <c r="D26" s="24">
        <v>53379100</v>
      </c>
      <c r="E26" s="24">
        <v>54840100</v>
      </c>
      <c r="F26" s="24">
        <v>18719700</v>
      </c>
      <c r="G26" s="24">
        <v>24259200</v>
      </c>
      <c r="H26">
        <v>237084</v>
      </c>
      <c r="I26" s="24">
        <v>1039170</v>
      </c>
      <c r="J26" s="24">
        <v>97802600</v>
      </c>
      <c r="L26">
        <v>1</v>
      </c>
      <c r="M26">
        <v>1</v>
      </c>
    </row>
    <row r="27" spans="1:13" x14ac:dyDescent="0.25">
      <c r="A27">
        <v>127</v>
      </c>
      <c r="B27" s="24">
        <v>5174460000</v>
      </c>
      <c r="C27" s="24">
        <v>275570000</v>
      </c>
      <c r="D27" s="24">
        <v>322490000</v>
      </c>
      <c r="E27" s="24">
        <v>193414000</v>
      </c>
      <c r="F27" s="24">
        <v>58661600</v>
      </c>
      <c r="G27" s="24">
        <v>43402300</v>
      </c>
      <c r="H27">
        <v>872315</v>
      </c>
      <c r="I27" s="24">
        <v>1465900</v>
      </c>
      <c r="J27" s="24">
        <v>275736000</v>
      </c>
      <c r="L27">
        <v>1</v>
      </c>
      <c r="M27">
        <v>1</v>
      </c>
    </row>
    <row r="28" spans="1:13" x14ac:dyDescent="0.25">
      <c r="A28">
        <v>134</v>
      </c>
      <c r="B28" s="24">
        <v>10367500000</v>
      </c>
      <c r="C28" s="24">
        <v>319549000</v>
      </c>
      <c r="D28" s="24">
        <v>242035000</v>
      </c>
      <c r="E28" s="24">
        <v>206835000</v>
      </c>
      <c r="F28" s="24">
        <v>57978500</v>
      </c>
      <c r="G28" s="24">
        <v>54479600</v>
      </c>
      <c r="H28" s="24">
        <v>4045410</v>
      </c>
      <c r="I28" s="24">
        <v>1826860</v>
      </c>
      <c r="J28" s="24">
        <v>320889000</v>
      </c>
      <c r="L28">
        <v>1</v>
      </c>
      <c r="M28">
        <v>1</v>
      </c>
    </row>
    <row r="29" spans="1:13" x14ac:dyDescent="0.25">
      <c r="A29">
        <v>142</v>
      </c>
      <c r="B29" s="24">
        <v>1871500000</v>
      </c>
      <c r="C29" s="24">
        <v>99283800</v>
      </c>
      <c r="D29" s="24">
        <v>34738100</v>
      </c>
      <c r="E29" s="24">
        <v>31640000</v>
      </c>
      <c r="F29" s="24">
        <v>5744870</v>
      </c>
      <c r="G29" s="24">
        <v>10572900</v>
      </c>
      <c r="H29">
        <v>190473</v>
      </c>
      <c r="I29">
        <v>400466</v>
      </c>
      <c r="J29" s="24">
        <v>46124700</v>
      </c>
      <c r="L29">
        <v>1</v>
      </c>
      <c r="M29">
        <v>1</v>
      </c>
    </row>
    <row r="30" spans="1:13" x14ac:dyDescent="0.25">
      <c r="A30">
        <v>144</v>
      </c>
      <c r="B30" s="24">
        <v>4006420000</v>
      </c>
      <c r="C30" s="24">
        <v>228422000</v>
      </c>
      <c r="D30" s="24">
        <v>47880100</v>
      </c>
      <c r="E30" s="24">
        <v>99837300</v>
      </c>
      <c r="F30" s="24">
        <v>41732100</v>
      </c>
      <c r="G30" s="24">
        <v>27939700</v>
      </c>
      <c r="H30" s="24">
        <v>1318260</v>
      </c>
      <c r="I30">
        <v>808662</v>
      </c>
      <c r="J30" s="24">
        <v>97848000</v>
      </c>
      <c r="L30">
        <v>1</v>
      </c>
      <c r="M30">
        <v>1</v>
      </c>
    </row>
    <row r="31" spans="1:13" x14ac:dyDescent="0.25">
      <c r="A31">
        <v>147</v>
      </c>
      <c r="B31" s="24">
        <v>1996820000</v>
      </c>
      <c r="C31" s="24">
        <v>82207100</v>
      </c>
      <c r="D31" s="24">
        <v>24247100</v>
      </c>
      <c r="E31" s="24">
        <v>21644500</v>
      </c>
      <c r="F31" s="24">
        <v>27867000</v>
      </c>
      <c r="G31" s="24">
        <v>8968800</v>
      </c>
      <c r="H31">
        <v>653716</v>
      </c>
      <c r="I31">
        <v>516769</v>
      </c>
      <c r="J31" s="24">
        <v>41034000</v>
      </c>
      <c r="L31">
        <v>1</v>
      </c>
      <c r="M31">
        <v>1</v>
      </c>
    </row>
    <row r="32" spans="1:13" x14ac:dyDescent="0.25">
      <c r="A32">
        <v>149</v>
      </c>
      <c r="B32" s="24">
        <v>9068370000</v>
      </c>
      <c r="C32" s="24">
        <v>357716000</v>
      </c>
      <c r="D32" s="24">
        <v>456006000</v>
      </c>
      <c r="E32" s="24">
        <v>169816000</v>
      </c>
      <c r="F32" s="24">
        <v>173243000</v>
      </c>
      <c r="G32" s="24">
        <v>41656800</v>
      </c>
      <c r="H32" s="24">
        <v>1077680</v>
      </c>
      <c r="I32" s="24">
        <v>2221670</v>
      </c>
      <c r="J32" s="24">
        <v>97920100</v>
      </c>
      <c r="L32">
        <v>1</v>
      </c>
      <c r="M32">
        <v>1</v>
      </c>
    </row>
    <row r="33" spans="1:13" x14ac:dyDescent="0.25">
      <c r="A33">
        <v>161</v>
      </c>
      <c r="B33" s="24">
        <v>20936100000</v>
      </c>
      <c r="C33" s="24">
        <v>1250670000</v>
      </c>
      <c r="D33" s="24">
        <v>778133000</v>
      </c>
      <c r="E33" s="24">
        <v>499741000</v>
      </c>
      <c r="F33" s="24">
        <v>759848000</v>
      </c>
      <c r="G33" s="24">
        <v>85323300</v>
      </c>
      <c r="H33" s="24">
        <v>5015150</v>
      </c>
      <c r="I33" s="24">
        <v>5034560</v>
      </c>
      <c r="J33" s="24">
        <v>528953000</v>
      </c>
      <c r="L33">
        <v>1</v>
      </c>
      <c r="M33">
        <v>1</v>
      </c>
    </row>
    <row r="34" spans="1:13" x14ac:dyDescent="0.25">
      <c r="A34">
        <v>163</v>
      </c>
      <c r="B34" s="24">
        <v>935582000</v>
      </c>
      <c r="C34" s="24">
        <v>25442700</v>
      </c>
      <c r="D34" s="24">
        <v>17258500</v>
      </c>
      <c r="E34" s="24">
        <v>16917600</v>
      </c>
      <c r="F34" s="24">
        <v>10703700</v>
      </c>
      <c r="G34" s="24">
        <v>5466180</v>
      </c>
      <c r="H34">
        <v>273740</v>
      </c>
      <c r="I34">
        <v>148100</v>
      </c>
      <c r="J34" s="24">
        <v>9789410</v>
      </c>
      <c r="L34">
        <v>1</v>
      </c>
      <c r="M34">
        <v>1</v>
      </c>
    </row>
    <row r="35" spans="1:13" x14ac:dyDescent="0.25">
      <c r="A35">
        <v>166</v>
      </c>
      <c r="B35" s="24">
        <v>2488430000</v>
      </c>
      <c r="C35" s="24">
        <v>95891900</v>
      </c>
      <c r="D35" s="24">
        <v>40882100</v>
      </c>
      <c r="E35" s="24">
        <v>46833400</v>
      </c>
      <c r="F35" s="24">
        <v>27080600</v>
      </c>
      <c r="G35" s="24">
        <v>19193100</v>
      </c>
      <c r="H35">
        <v>769817</v>
      </c>
      <c r="I35">
        <v>388464</v>
      </c>
      <c r="J35" s="24">
        <v>48791100</v>
      </c>
      <c r="L35">
        <v>1</v>
      </c>
      <c r="M35">
        <v>1</v>
      </c>
    </row>
    <row r="36" spans="1:13" x14ac:dyDescent="0.25">
      <c r="A36">
        <v>167</v>
      </c>
      <c r="B36" s="24">
        <v>48006500</v>
      </c>
      <c r="C36" s="24">
        <v>4793740</v>
      </c>
      <c r="D36" s="24">
        <v>2001920</v>
      </c>
      <c r="E36" s="24">
        <v>1677580</v>
      </c>
      <c r="F36" s="24">
        <v>3056560</v>
      </c>
      <c r="G36">
        <v>804611</v>
      </c>
      <c r="H36">
        <v>13239</v>
      </c>
      <c r="I36">
        <v>14708.5</v>
      </c>
      <c r="J36">
        <v>388231</v>
      </c>
      <c r="L36">
        <v>1</v>
      </c>
      <c r="M36">
        <v>1</v>
      </c>
    </row>
    <row r="37" spans="1:13" x14ac:dyDescent="0.25">
      <c r="A37">
        <v>170</v>
      </c>
      <c r="B37" s="24">
        <v>2353350000</v>
      </c>
      <c r="C37" s="24">
        <v>115079000</v>
      </c>
      <c r="D37" s="24">
        <v>79081600</v>
      </c>
      <c r="E37" s="24">
        <v>47567400</v>
      </c>
      <c r="F37" s="24">
        <v>53225900</v>
      </c>
      <c r="G37" s="24">
        <v>19120500</v>
      </c>
      <c r="H37" s="24">
        <v>1011870</v>
      </c>
      <c r="I37">
        <v>724608</v>
      </c>
      <c r="J37" s="24">
        <v>71156500</v>
      </c>
      <c r="L37">
        <v>1</v>
      </c>
      <c r="M37">
        <v>1</v>
      </c>
    </row>
    <row r="38" spans="1:13" x14ac:dyDescent="0.25">
      <c r="A38">
        <v>175</v>
      </c>
      <c r="B38" s="24">
        <v>1275570000</v>
      </c>
      <c r="C38" s="24">
        <v>72347900</v>
      </c>
      <c r="D38" s="24">
        <v>21116800</v>
      </c>
      <c r="E38" s="24">
        <v>17458200</v>
      </c>
      <c r="F38" s="24">
        <v>5815110</v>
      </c>
      <c r="G38" s="24">
        <v>10548600</v>
      </c>
      <c r="H38">
        <v>153250</v>
      </c>
      <c r="I38">
        <v>308607</v>
      </c>
      <c r="J38" s="24">
        <v>21523900</v>
      </c>
      <c r="L38">
        <v>1</v>
      </c>
      <c r="M38">
        <v>1</v>
      </c>
    </row>
    <row r="39" spans="1:13" x14ac:dyDescent="0.25">
      <c r="A39">
        <v>176</v>
      </c>
      <c r="B39" s="24">
        <v>2049280000</v>
      </c>
      <c r="C39" s="24">
        <v>78481600</v>
      </c>
      <c r="D39" s="24">
        <v>41542600</v>
      </c>
      <c r="E39" s="24">
        <v>20286800</v>
      </c>
      <c r="F39" s="24">
        <v>25683000</v>
      </c>
      <c r="G39" s="24">
        <v>8974720</v>
      </c>
      <c r="H39">
        <v>821322</v>
      </c>
      <c r="I39">
        <v>418529</v>
      </c>
      <c r="J39" s="24">
        <v>5054360</v>
      </c>
      <c r="L39">
        <v>1</v>
      </c>
      <c r="M39">
        <v>1</v>
      </c>
    </row>
    <row r="40" spans="1:13" x14ac:dyDescent="0.25">
      <c r="A40">
        <v>177</v>
      </c>
      <c r="B40" s="24">
        <v>6984320000</v>
      </c>
      <c r="C40" s="24">
        <v>163572000</v>
      </c>
      <c r="D40" s="24">
        <v>147914000</v>
      </c>
      <c r="E40" s="24">
        <v>138636000</v>
      </c>
      <c r="F40" s="24">
        <v>107693000</v>
      </c>
      <c r="G40" s="24">
        <v>34374000</v>
      </c>
      <c r="H40" s="24">
        <v>1527430</v>
      </c>
      <c r="I40" s="24">
        <v>1206250</v>
      </c>
      <c r="J40" s="24">
        <v>112784000</v>
      </c>
      <c r="L40">
        <v>1</v>
      </c>
      <c r="M40">
        <v>1</v>
      </c>
    </row>
    <row r="41" spans="1:13" x14ac:dyDescent="0.25">
      <c r="A41">
        <v>178</v>
      </c>
      <c r="B41" s="24">
        <v>526545000</v>
      </c>
      <c r="C41" s="24">
        <v>21317400</v>
      </c>
      <c r="D41" s="24">
        <v>8997000</v>
      </c>
      <c r="E41" s="24">
        <v>12409900</v>
      </c>
      <c r="F41" s="24">
        <v>5233950</v>
      </c>
      <c r="G41" s="24">
        <v>4066240</v>
      </c>
      <c r="H41">
        <v>214138</v>
      </c>
      <c r="I41">
        <v>139311</v>
      </c>
      <c r="J41" s="24">
        <v>13931100</v>
      </c>
      <c r="L41">
        <v>1</v>
      </c>
      <c r="M41">
        <v>1</v>
      </c>
    </row>
    <row r="42" spans="1:13" x14ac:dyDescent="0.25">
      <c r="A42">
        <v>188</v>
      </c>
      <c r="B42" s="24">
        <v>2664960000</v>
      </c>
      <c r="C42" s="24">
        <v>62008600</v>
      </c>
      <c r="D42" s="24">
        <v>67385900</v>
      </c>
      <c r="E42" s="24">
        <v>50324500</v>
      </c>
      <c r="F42" s="24">
        <v>37716000</v>
      </c>
      <c r="G42" s="24">
        <v>20007600</v>
      </c>
      <c r="H42">
        <v>453852</v>
      </c>
      <c r="I42">
        <v>722577</v>
      </c>
      <c r="J42" s="24">
        <v>114601000</v>
      </c>
      <c r="L42">
        <v>1</v>
      </c>
      <c r="M42">
        <v>1</v>
      </c>
    </row>
    <row r="43" spans="1:13" x14ac:dyDescent="0.25">
      <c r="A43">
        <v>190</v>
      </c>
      <c r="B43" s="24">
        <v>1165050000</v>
      </c>
      <c r="C43" s="24">
        <v>38649100</v>
      </c>
      <c r="D43" s="24">
        <v>67500600</v>
      </c>
      <c r="E43" s="24">
        <v>29041300</v>
      </c>
      <c r="F43" s="24">
        <v>40539100</v>
      </c>
      <c r="G43" s="24">
        <v>3554650</v>
      </c>
      <c r="H43">
        <v>34855.5</v>
      </c>
      <c r="I43">
        <v>209281</v>
      </c>
      <c r="J43" s="24">
        <v>16292500</v>
      </c>
      <c r="L43">
        <v>1</v>
      </c>
      <c r="M43">
        <v>1</v>
      </c>
    </row>
    <row r="44" spans="1:13" x14ac:dyDescent="0.25">
      <c r="A44">
        <v>192</v>
      </c>
      <c r="B44" s="24">
        <v>166550000</v>
      </c>
      <c r="C44" s="24">
        <v>5539590</v>
      </c>
      <c r="D44" s="24">
        <v>3559560</v>
      </c>
      <c r="E44" s="24">
        <v>7236300</v>
      </c>
      <c r="F44" s="24">
        <v>1620980</v>
      </c>
      <c r="G44" s="24">
        <v>3706010</v>
      </c>
      <c r="H44">
        <v>110343</v>
      </c>
      <c r="I44">
        <v>41336</v>
      </c>
      <c r="J44" s="24">
        <v>18812000</v>
      </c>
      <c r="L44">
        <v>1</v>
      </c>
      <c r="M44">
        <v>1</v>
      </c>
    </row>
    <row r="45" spans="1:13" x14ac:dyDescent="0.25">
      <c r="A45">
        <v>194</v>
      </c>
      <c r="B45" s="24">
        <v>2485260000</v>
      </c>
      <c r="C45" s="24">
        <v>130545000</v>
      </c>
      <c r="D45" s="24">
        <v>10766800</v>
      </c>
      <c r="E45" s="24">
        <v>30050800</v>
      </c>
      <c r="F45" s="24">
        <v>12673900</v>
      </c>
      <c r="G45" s="24">
        <v>10741300</v>
      </c>
      <c r="H45">
        <v>276192</v>
      </c>
      <c r="I45">
        <v>465977</v>
      </c>
      <c r="J45" s="24">
        <v>33853200</v>
      </c>
      <c r="L45">
        <v>1</v>
      </c>
      <c r="M45">
        <v>1</v>
      </c>
    </row>
    <row r="46" spans="1:13" x14ac:dyDescent="0.25">
      <c r="A46">
        <v>210</v>
      </c>
      <c r="B46" s="24">
        <v>3633660000</v>
      </c>
      <c r="C46" s="24">
        <v>110918000</v>
      </c>
      <c r="D46" s="24">
        <v>122097000</v>
      </c>
      <c r="E46" s="24">
        <v>85223000</v>
      </c>
      <c r="F46" s="24">
        <v>26927600</v>
      </c>
      <c r="G46" s="24">
        <v>23539100</v>
      </c>
      <c r="H46">
        <v>685605</v>
      </c>
      <c r="I46">
        <v>756681</v>
      </c>
      <c r="J46" s="24">
        <v>73398100</v>
      </c>
      <c r="L46">
        <v>1</v>
      </c>
      <c r="M46">
        <v>1</v>
      </c>
    </row>
    <row r="47" spans="1:13" x14ac:dyDescent="0.25">
      <c r="A47">
        <v>403</v>
      </c>
      <c r="B47" s="24">
        <v>203555000</v>
      </c>
      <c r="C47" s="24">
        <v>6464510</v>
      </c>
      <c r="D47" s="24">
        <v>1841470</v>
      </c>
      <c r="E47" s="24">
        <v>3550150</v>
      </c>
      <c r="F47" s="24">
        <v>1779010</v>
      </c>
      <c r="G47" s="24">
        <v>1373140</v>
      </c>
      <c r="H47">
        <v>114741</v>
      </c>
      <c r="I47">
        <v>41381.5</v>
      </c>
      <c r="J47" s="24">
        <v>1232630</v>
      </c>
      <c r="L47">
        <v>1</v>
      </c>
      <c r="M47">
        <v>1</v>
      </c>
    </row>
    <row r="48" spans="1:13" x14ac:dyDescent="0.25">
      <c r="A48">
        <v>428</v>
      </c>
      <c r="B48" s="24">
        <v>178130000</v>
      </c>
      <c r="C48" s="24">
        <v>14181500</v>
      </c>
      <c r="D48" s="24">
        <v>3896140</v>
      </c>
      <c r="E48" s="24">
        <v>6828620</v>
      </c>
      <c r="F48" s="24">
        <v>4532340</v>
      </c>
      <c r="G48">
        <v>983625</v>
      </c>
      <c r="H48">
        <v>55986</v>
      </c>
      <c r="I48">
        <v>61911</v>
      </c>
      <c r="J48" s="24">
        <v>3683700</v>
      </c>
      <c r="L48">
        <v>1</v>
      </c>
      <c r="M48">
        <v>1</v>
      </c>
    </row>
    <row r="49" spans="1:13" x14ac:dyDescent="0.25">
      <c r="A49">
        <v>500</v>
      </c>
      <c r="B49" s="24">
        <v>1134950000</v>
      </c>
      <c r="C49" s="24">
        <v>100200000</v>
      </c>
      <c r="D49" s="24">
        <v>25131700</v>
      </c>
      <c r="E49" s="24">
        <v>28096900</v>
      </c>
      <c r="F49" s="24">
        <v>27457700</v>
      </c>
      <c r="G49" s="24">
        <v>3274270</v>
      </c>
      <c r="H49">
        <v>403617</v>
      </c>
      <c r="I49">
        <v>429221</v>
      </c>
      <c r="J49" s="24">
        <v>628819000</v>
      </c>
      <c r="L49">
        <v>1</v>
      </c>
      <c r="M49">
        <v>1</v>
      </c>
    </row>
    <row r="50" spans="1:13" x14ac:dyDescent="0.25">
      <c r="A50">
        <v>502</v>
      </c>
      <c r="B50" s="24">
        <v>312845000</v>
      </c>
      <c r="C50" s="24">
        <v>16104900</v>
      </c>
      <c r="D50" s="24">
        <v>2075420</v>
      </c>
      <c r="E50" s="24">
        <v>11215600</v>
      </c>
      <c r="F50" s="24">
        <v>7179240</v>
      </c>
      <c r="G50">
        <v>766442</v>
      </c>
      <c r="H50">
        <v>105727</v>
      </c>
      <c r="I50">
        <v>136782</v>
      </c>
      <c r="J50" s="24">
        <v>533663000</v>
      </c>
      <c r="L50">
        <v>1</v>
      </c>
      <c r="M50">
        <v>1</v>
      </c>
    </row>
    <row r="51" spans="1:13" x14ac:dyDescent="0.25">
      <c r="A51">
        <v>193</v>
      </c>
      <c r="B51" s="24">
        <v>4779290000</v>
      </c>
      <c r="C51" s="24">
        <v>241248000</v>
      </c>
      <c r="D51" s="24">
        <v>119275000</v>
      </c>
      <c r="E51" s="24">
        <v>84069100</v>
      </c>
      <c r="F51" s="24">
        <v>24669800</v>
      </c>
      <c r="G51" s="24">
        <v>26070400</v>
      </c>
      <c r="H51">
        <v>876774</v>
      </c>
      <c r="I51" s="24">
        <v>1139730</v>
      </c>
      <c r="J51" s="24">
        <v>169250000</v>
      </c>
      <c r="L51">
        <v>0.98801300000000003</v>
      </c>
      <c r="M51">
        <v>0.98925700000000005</v>
      </c>
    </row>
    <row r="52" spans="1:13" x14ac:dyDescent="0.25">
      <c r="A52">
        <v>136</v>
      </c>
      <c r="B52" s="24">
        <v>3721240000</v>
      </c>
      <c r="C52" s="24">
        <v>52704900</v>
      </c>
      <c r="D52" s="24">
        <v>70007900</v>
      </c>
      <c r="E52" s="24">
        <v>46805700</v>
      </c>
      <c r="F52" s="24">
        <v>47096200</v>
      </c>
      <c r="G52" s="24">
        <v>13606900</v>
      </c>
      <c r="H52">
        <v>368465</v>
      </c>
      <c r="I52">
        <v>587433</v>
      </c>
      <c r="J52" s="24">
        <v>99835000</v>
      </c>
      <c r="L52">
        <v>0.98245199999999999</v>
      </c>
      <c r="M52">
        <v>0.98257000000000005</v>
      </c>
    </row>
    <row r="53" spans="1:13" x14ac:dyDescent="0.25">
      <c r="A53">
        <v>145</v>
      </c>
      <c r="B53" s="24">
        <v>4530250000</v>
      </c>
      <c r="C53" s="24">
        <v>306844000</v>
      </c>
      <c r="D53" s="24">
        <v>156469000</v>
      </c>
      <c r="E53" s="24">
        <v>96426100</v>
      </c>
      <c r="F53" s="24">
        <v>88312200</v>
      </c>
      <c r="G53" s="24">
        <v>28750200</v>
      </c>
      <c r="H53" s="24">
        <v>1612320</v>
      </c>
      <c r="I53" s="24">
        <v>1432910</v>
      </c>
      <c r="J53" s="24">
        <v>125208000</v>
      </c>
      <c r="L53">
        <v>0.97447600000000001</v>
      </c>
      <c r="M53">
        <v>0.97468299999999997</v>
      </c>
    </row>
    <row r="54" spans="1:13" x14ac:dyDescent="0.25">
      <c r="A54">
        <v>55</v>
      </c>
      <c r="B54" s="24">
        <v>7172860000</v>
      </c>
      <c r="C54" s="24">
        <v>249761000</v>
      </c>
      <c r="D54" s="24">
        <v>174803000</v>
      </c>
      <c r="E54" s="24">
        <v>157877000</v>
      </c>
      <c r="F54" s="24">
        <v>147224000</v>
      </c>
      <c r="G54" s="24">
        <v>38663600</v>
      </c>
      <c r="H54" s="24">
        <v>2222790</v>
      </c>
      <c r="I54" s="24">
        <v>1732510</v>
      </c>
      <c r="J54" s="24">
        <v>172384000</v>
      </c>
      <c r="L54">
        <v>0.96083499999999999</v>
      </c>
      <c r="M54">
        <v>0.97816599999999998</v>
      </c>
    </row>
    <row r="55" spans="1:13" x14ac:dyDescent="0.25">
      <c r="A55">
        <v>82</v>
      </c>
      <c r="B55" s="24">
        <v>2411950000</v>
      </c>
      <c r="C55" s="24">
        <v>119495000</v>
      </c>
      <c r="D55" s="24">
        <v>62784700</v>
      </c>
      <c r="E55" s="24">
        <v>54946900</v>
      </c>
      <c r="F55" s="24">
        <v>44778300</v>
      </c>
      <c r="G55" s="24">
        <v>18963900</v>
      </c>
      <c r="H55" s="24">
        <v>1316460</v>
      </c>
      <c r="I55">
        <v>545712</v>
      </c>
      <c r="J55" s="24">
        <v>58726700</v>
      </c>
      <c r="L55">
        <v>0.955623</v>
      </c>
      <c r="M55">
        <v>0.95865900000000004</v>
      </c>
    </row>
    <row r="56" spans="1:13" x14ac:dyDescent="0.25">
      <c r="A56">
        <v>501</v>
      </c>
      <c r="B56" s="24">
        <v>1965930000</v>
      </c>
      <c r="C56" s="24">
        <v>130175000</v>
      </c>
      <c r="D56" s="24">
        <v>13413600</v>
      </c>
      <c r="E56" s="24">
        <v>48017100</v>
      </c>
      <c r="F56" s="24">
        <v>26090000</v>
      </c>
      <c r="G56" s="24">
        <v>4127130</v>
      </c>
      <c r="H56">
        <v>578044</v>
      </c>
      <c r="I56">
        <v>451910</v>
      </c>
      <c r="J56" s="24">
        <v>2238440000</v>
      </c>
      <c r="L56">
        <v>0.95364800000000005</v>
      </c>
      <c r="M56">
        <v>0.961032</v>
      </c>
    </row>
    <row r="57" spans="1:13" x14ac:dyDescent="0.25">
      <c r="A57">
        <v>181</v>
      </c>
      <c r="B57" s="24">
        <v>224321000</v>
      </c>
      <c r="C57" s="24">
        <v>7438560</v>
      </c>
      <c r="D57" s="24">
        <v>6924360</v>
      </c>
      <c r="E57" s="24">
        <v>12917400</v>
      </c>
      <c r="F57" s="24">
        <v>8084400</v>
      </c>
      <c r="G57">
        <v>757801</v>
      </c>
      <c r="H57">
        <v>33800</v>
      </c>
      <c r="I57">
        <v>52332.5</v>
      </c>
      <c r="J57" s="24">
        <v>7504480</v>
      </c>
      <c r="L57">
        <v>0.93068300000000004</v>
      </c>
      <c r="M57">
        <v>0.922987</v>
      </c>
    </row>
    <row r="58" spans="1:13" x14ac:dyDescent="0.25">
      <c r="A58">
        <v>2</v>
      </c>
      <c r="B58" s="24">
        <v>10401200000</v>
      </c>
      <c r="C58" s="24">
        <v>478306000</v>
      </c>
      <c r="D58" s="24">
        <v>166904000</v>
      </c>
      <c r="E58" s="24">
        <v>247035000</v>
      </c>
      <c r="F58" s="24">
        <v>151093000</v>
      </c>
      <c r="G58" s="24">
        <v>55358800</v>
      </c>
      <c r="H58" s="24">
        <v>3167540</v>
      </c>
      <c r="I58" s="24">
        <v>1463670</v>
      </c>
      <c r="J58" s="24">
        <v>164444000</v>
      </c>
      <c r="L58">
        <v>0.92899699999999996</v>
      </c>
      <c r="M58">
        <v>0.93693899999999997</v>
      </c>
    </row>
    <row r="59" spans="1:13" x14ac:dyDescent="0.25">
      <c r="A59">
        <v>152</v>
      </c>
      <c r="B59" s="24">
        <v>280615000</v>
      </c>
      <c r="C59" s="24">
        <v>10697800</v>
      </c>
      <c r="D59" s="24">
        <v>15322100</v>
      </c>
      <c r="E59" s="24">
        <v>17749500</v>
      </c>
      <c r="F59" s="24">
        <v>19130100</v>
      </c>
      <c r="G59" s="24">
        <v>1616610</v>
      </c>
      <c r="H59">
        <v>58843.5</v>
      </c>
      <c r="I59">
        <v>72993.5</v>
      </c>
      <c r="J59" s="24">
        <v>8017610</v>
      </c>
      <c r="L59">
        <v>0.92801699999999998</v>
      </c>
      <c r="M59">
        <v>0.92461800000000005</v>
      </c>
    </row>
    <row r="60" spans="1:13" x14ac:dyDescent="0.25">
      <c r="A60">
        <v>114</v>
      </c>
      <c r="B60" s="24">
        <v>717148000</v>
      </c>
      <c r="C60" s="24">
        <v>48352700</v>
      </c>
      <c r="D60" s="24">
        <v>17649400</v>
      </c>
      <c r="E60" s="24">
        <v>11608200</v>
      </c>
      <c r="F60" s="24">
        <v>19374300</v>
      </c>
      <c r="G60" s="24">
        <v>5642520</v>
      </c>
      <c r="H60">
        <v>156464</v>
      </c>
      <c r="I60">
        <v>189572</v>
      </c>
      <c r="J60" s="24">
        <v>30900200</v>
      </c>
      <c r="L60">
        <v>0.925014</v>
      </c>
      <c r="M60">
        <v>0.92503299999999999</v>
      </c>
    </row>
    <row r="61" spans="1:13" x14ac:dyDescent="0.25">
      <c r="A61">
        <v>164</v>
      </c>
      <c r="B61" s="24">
        <v>2496360000</v>
      </c>
      <c r="C61" s="24">
        <v>123957000</v>
      </c>
      <c r="D61" s="24">
        <v>44248500</v>
      </c>
      <c r="E61" s="24">
        <v>79461400</v>
      </c>
      <c r="F61" s="24">
        <v>23620100</v>
      </c>
      <c r="G61" s="24">
        <v>17614800</v>
      </c>
      <c r="H61">
        <v>550768</v>
      </c>
      <c r="I61">
        <v>530947</v>
      </c>
      <c r="J61" s="24">
        <v>63926000</v>
      </c>
      <c r="L61">
        <v>0.91363499999999997</v>
      </c>
      <c r="M61">
        <v>0.92506200000000005</v>
      </c>
    </row>
    <row r="62" spans="1:13" x14ac:dyDescent="0.25">
      <c r="A62">
        <v>148</v>
      </c>
      <c r="B62" s="24">
        <v>2426010000</v>
      </c>
      <c r="C62" s="24">
        <v>141633000</v>
      </c>
      <c r="D62" s="24">
        <v>57832800</v>
      </c>
      <c r="E62" s="24">
        <v>72456700</v>
      </c>
      <c r="F62" s="24">
        <v>23188900</v>
      </c>
      <c r="G62" s="24">
        <v>18094900</v>
      </c>
      <c r="H62">
        <v>746031</v>
      </c>
      <c r="I62">
        <v>545627</v>
      </c>
      <c r="J62" s="24">
        <v>57972900</v>
      </c>
      <c r="L62">
        <v>0.90406600000000004</v>
      </c>
      <c r="M62">
        <v>0.91457900000000003</v>
      </c>
    </row>
    <row r="63" spans="1:13" x14ac:dyDescent="0.25">
      <c r="A63">
        <v>49</v>
      </c>
      <c r="B63" s="24">
        <v>1543290000</v>
      </c>
      <c r="C63" s="24">
        <v>83157000</v>
      </c>
      <c r="D63" s="24">
        <v>22511600</v>
      </c>
      <c r="E63" s="24">
        <v>23044200</v>
      </c>
      <c r="F63" s="24">
        <v>28771500</v>
      </c>
      <c r="G63" s="24">
        <v>7808190</v>
      </c>
      <c r="H63">
        <v>576546</v>
      </c>
      <c r="I63">
        <v>405536</v>
      </c>
      <c r="J63" s="24">
        <v>31012100</v>
      </c>
      <c r="L63">
        <v>0.90318500000000002</v>
      </c>
      <c r="M63">
        <v>0.90269500000000003</v>
      </c>
    </row>
    <row r="64" spans="1:13" x14ac:dyDescent="0.25">
      <c r="A64">
        <v>290</v>
      </c>
      <c r="B64" s="24">
        <v>302862000</v>
      </c>
      <c r="C64" s="24">
        <v>18319200</v>
      </c>
      <c r="D64" s="24">
        <v>7065690</v>
      </c>
      <c r="E64" s="24">
        <v>8367030</v>
      </c>
      <c r="F64" s="24">
        <v>3454770</v>
      </c>
      <c r="G64" s="24">
        <v>1199290</v>
      </c>
      <c r="H64">
        <v>37767.5</v>
      </c>
      <c r="I64">
        <v>78123</v>
      </c>
      <c r="J64" s="24">
        <v>8368150</v>
      </c>
      <c r="L64">
        <v>0.90105800000000003</v>
      </c>
      <c r="M64">
        <v>0.894478</v>
      </c>
    </row>
    <row r="65" spans="1:13" x14ac:dyDescent="0.25">
      <c r="A65" s="12">
        <v>195</v>
      </c>
      <c r="B65" s="34">
        <v>1608330000</v>
      </c>
      <c r="C65" s="34">
        <v>130603000</v>
      </c>
      <c r="D65" s="34">
        <v>42895200</v>
      </c>
      <c r="E65" s="34">
        <v>43882500</v>
      </c>
      <c r="F65" s="34">
        <v>26853400</v>
      </c>
      <c r="G65" s="34">
        <v>10987800</v>
      </c>
      <c r="H65" s="12">
        <v>396407</v>
      </c>
      <c r="I65" s="12">
        <v>448918</v>
      </c>
      <c r="J65" s="34">
        <v>51625600</v>
      </c>
      <c r="K65" s="12"/>
      <c r="L65" s="12">
        <v>0.89003500000000002</v>
      </c>
      <c r="M65" s="12">
        <v>0.89212000000000002</v>
      </c>
    </row>
    <row r="66" spans="1:13" x14ac:dyDescent="0.25">
      <c r="A66" s="12">
        <v>159</v>
      </c>
      <c r="B66" s="34">
        <v>4156150000</v>
      </c>
      <c r="C66" s="34">
        <v>157129000</v>
      </c>
      <c r="D66" s="34">
        <v>67923400</v>
      </c>
      <c r="E66" s="34">
        <v>64067400</v>
      </c>
      <c r="F66" s="34">
        <v>72638600</v>
      </c>
      <c r="G66" s="34">
        <v>22348400</v>
      </c>
      <c r="H66" s="34">
        <v>1021830</v>
      </c>
      <c r="I66" s="12">
        <v>699934</v>
      </c>
      <c r="J66" s="34">
        <v>65478800</v>
      </c>
      <c r="K66" s="12"/>
      <c r="L66" s="12">
        <v>0.88993</v>
      </c>
      <c r="M66" s="12">
        <v>0.89777700000000005</v>
      </c>
    </row>
    <row r="67" spans="1:13" x14ac:dyDescent="0.25">
      <c r="A67" s="12">
        <v>62</v>
      </c>
      <c r="B67" s="34">
        <v>1599940000</v>
      </c>
      <c r="C67" s="34">
        <v>103261000</v>
      </c>
      <c r="D67" s="34">
        <v>58155300</v>
      </c>
      <c r="E67" s="34">
        <v>45610900</v>
      </c>
      <c r="F67" s="34">
        <v>36146700</v>
      </c>
      <c r="G67" s="34">
        <v>11083700</v>
      </c>
      <c r="H67" s="12">
        <v>579386</v>
      </c>
      <c r="I67" s="12">
        <v>450348</v>
      </c>
      <c r="J67" s="34">
        <v>34226400</v>
      </c>
      <c r="K67" s="12"/>
      <c r="L67" s="12">
        <v>0.87648300000000001</v>
      </c>
      <c r="M67" s="12">
        <v>0.88032100000000002</v>
      </c>
    </row>
    <row r="68" spans="1:13" x14ac:dyDescent="0.25">
      <c r="A68" s="12">
        <v>150</v>
      </c>
      <c r="B68" s="34">
        <v>4179240000</v>
      </c>
      <c r="C68" s="34">
        <v>204487000</v>
      </c>
      <c r="D68" s="34">
        <v>173448000</v>
      </c>
      <c r="E68" s="34">
        <v>93511400</v>
      </c>
      <c r="F68" s="34">
        <v>60675300</v>
      </c>
      <c r="G68" s="34">
        <v>20479100</v>
      </c>
      <c r="H68" s="34">
        <v>1462900</v>
      </c>
      <c r="I68" s="34">
        <v>1111680</v>
      </c>
      <c r="J68" s="34">
        <v>178980000</v>
      </c>
      <c r="K68" s="12"/>
      <c r="L68" s="12">
        <v>0.867313</v>
      </c>
      <c r="M68" s="12">
        <v>0.86865300000000001</v>
      </c>
    </row>
    <row r="69" spans="1:13" x14ac:dyDescent="0.25">
      <c r="A69" s="12">
        <v>131</v>
      </c>
      <c r="B69" s="34">
        <v>1036350000</v>
      </c>
      <c r="C69" s="34">
        <v>47630000</v>
      </c>
      <c r="D69" s="34">
        <v>56817200</v>
      </c>
      <c r="E69" s="34">
        <v>49194300</v>
      </c>
      <c r="F69" s="34">
        <v>64001100</v>
      </c>
      <c r="G69" s="34">
        <v>4054920</v>
      </c>
      <c r="H69" s="12">
        <v>81741</v>
      </c>
      <c r="I69" s="12">
        <v>228752</v>
      </c>
      <c r="J69" s="34">
        <v>29237900</v>
      </c>
      <c r="K69" s="12"/>
      <c r="L69" s="12">
        <v>0.86371100000000001</v>
      </c>
      <c r="M69" s="12">
        <v>0.864622</v>
      </c>
    </row>
    <row r="70" spans="1:13" x14ac:dyDescent="0.25">
      <c r="A70" s="12">
        <v>93</v>
      </c>
      <c r="B70" s="34">
        <v>4655070000</v>
      </c>
      <c r="C70" s="34">
        <v>206636000</v>
      </c>
      <c r="D70" s="34">
        <v>384096000</v>
      </c>
      <c r="E70" s="34">
        <v>155376000</v>
      </c>
      <c r="F70" s="34">
        <v>157696000</v>
      </c>
      <c r="G70" s="34">
        <v>7589560</v>
      </c>
      <c r="H70" s="12">
        <v>330962</v>
      </c>
      <c r="I70" s="12">
        <v>862090</v>
      </c>
      <c r="J70" s="34">
        <v>71010300</v>
      </c>
      <c r="K70" s="12"/>
      <c r="L70" s="12">
        <v>0.86208799999999997</v>
      </c>
      <c r="M70" s="12">
        <v>0.86921099999999996</v>
      </c>
    </row>
    <row r="71" spans="1:13" x14ac:dyDescent="0.25">
      <c r="A71" s="12">
        <v>44</v>
      </c>
      <c r="B71" s="34">
        <v>8289130000</v>
      </c>
      <c r="C71" s="34">
        <v>493230000</v>
      </c>
      <c r="D71" s="34">
        <v>271152000</v>
      </c>
      <c r="E71" s="34">
        <v>270040000</v>
      </c>
      <c r="F71" s="34">
        <v>129780000</v>
      </c>
      <c r="G71" s="34">
        <v>42918900</v>
      </c>
      <c r="H71" s="34">
        <v>2278120</v>
      </c>
      <c r="I71" s="34">
        <v>2162150</v>
      </c>
      <c r="J71" s="34">
        <v>396754000</v>
      </c>
      <c r="K71" s="12"/>
      <c r="L71" s="12">
        <v>0.86128300000000002</v>
      </c>
      <c r="M71" s="12">
        <v>0.87551999999999996</v>
      </c>
    </row>
    <row r="72" spans="1:13" x14ac:dyDescent="0.25">
      <c r="A72" s="12">
        <v>51</v>
      </c>
      <c r="B72" s="34">
        <v>1259200000</v>
      </c>
      <c r="C72" s="34">
        <v>35227300</v>
      </c>
      <c r="D72" s="34">
        <v>15723000</v>
      </c>
      <c r="E72" s="34">
        <v>26651100</v>
      </c>
      <c r="F72" s="34">
        <v>20076400</v>
      </c>
      <c r="G72" s="34">
        <v>4614000</v>
      </c>
      <c r="H72" s="12">
        <v>188541</v>
      </c>
      <c r="I72" s="12">
        <v>169940</v>
      </c>
      <c r="J72" s="34">
        <v>12174500</v>
      </c>
      <c r="K72" s="12"/>
      <c r="L72" s="12">
        <v>0.85967300000000002</v>
      </c>
      <c r="M72" s="12">
        <v>0.86377700000000002</v>
      </c>
    </row>
    <row r="73" spans="1:13" x14ac:dyDescent="0.25">
      <c r="A73" s="12">
        <v>155</v>
      </c>
      <c r="B73" s="34">
        <v>5552320000</v>
      </c>
      <c r="C73" s="34">
        <v>352670000</v>
      </c>
      <c r="D73" s="34">
        <v>258489000</v>
      </c>
      <c r="E73" s="34">
        <v>132640000</v>
      </c>
      <c r="F73" s="34">
        <v>324010000</v>
      </c>
      <c r="G73" s="34">
        <v>15960000</v>
      </c>
      <c r="H73" s="34">
        <v>1429930</v>
      </c>
      <c r="I73" s="34">
        <v>1420900</v>
      </c>
      <c r="J73" s="34">
        <v>92471900</v>
      </c>
      <c r="K73" s="12"/>
      <c r="L73" s="12">
        <v>0.85728000000000004</v>
      </c>
      <c r="M73" s="12">
        <v>0.86587999999999998</v>
      </c>
    </row>
    <row r="74" spans="1:13" x14ac:dyDescent="0.25">
      <c r="A74" s="12">
        <v>32</v>
      </c>
      <c r="B74" s="34">
        <v>19561500000</v>
      </c>
      <c r="C74" s="34">
        <v>940680000</v>
      </c>
      <c r="D74" s="34">
        <v>529953000</v>
      </c>
      <c r="E74" s="34">
        <v>455095000</v>
      </c>
      <c r="F74" s="34">
        <v>360089000</v>
      </c>
      <c r="G74" s="34">
        <v>87817500</v>
      </c>
      <c r="H74" s="34">
        <v>7863300</v>
      </c>
      <c r="I74" s="34">
        <v>3925280</v>
      </c>
      <c r="J74" s="34">
        <v>282620000</v>
      </c>
      <c r="K74" s="12"/>
      <c r="L74" s="12">
        <v>0.85439500000000002</v>
      </c>
      <c r="M74" s="12">
        <v>0.88126099999999996</v>
      </c>
    </row>
    <row r="75" spans="1:13" x14ac:dyDescent="0.25">
      <c r="A75" s="12">
        <v>130</v>
      </c>
      <c r="B75" s="34">
        <v>4103650000</v>
      </c>
      <c r="C75" s="34">
        <v>247961000</v>
      </c>
      <c r="D75" s="34">
        <v>76931000</v>
      </c>
      <c r="E75" s="34">
        <v>81752300</v>
      </c>
      <c r="F75" s="34">
        <v>50572300</v>
      </c>
      <c r="G75" s="34">
        <v>26736600</v>
      </c>
      <c r="H75" s="34">
        <v>1107620</v>
      </c>
      <c r="I75" s="12">
        <v>825065</v>
      </c>
      <c r="J75" s="34">
        <v>129411000</v>
      </c>
      <c r="K75" s="12"/>
      <c r="L75" s="12">
        <v>0.84966699999999995</v>
      </c>
      <c r="M75" s="12">
        <v>0.86174700000000004</v>
      </c>
    </row>
    <row r="76" spans="1:13" x14ac:dyDescent="0.25">
      <c r="A76" s="12">
        <v>179</v>
      </c>
      <c r="B76" s="34">
        <v>1427420000</v>
      </c>
      <c r="C76" s="34">
        <v>93740200</v>
      </c>
      <c r="D76" s="34">
        <v>90226700</v>
      </c>
      <c r="E76" s="34">
        <v>103077000</v>
      </c>
      <c r="F76" s="34">
        <v>28943900</v>
      </c>
      <c r="G76" s="34">
        <v>5392290</v>
      </c>
      <c r="H76" s="12">
        <v>217143</v>
      </c>
      <c r="I76" s="12">
        <v>332301</v>
      </c>
      <c r="J76" s="34">
        <v>15618100</v>
      </c>
      <c r="K76" s="12"/>
      <c r="L76" s="12">
        <v>0.84660400000000002</v>
      </c>
      <c r="M76" s="12">
        <v>0.85141100000000003</v>
      </c>
    </row>
    <row r="77" spans="1:13" x14ac:dyDescent="0.25">
      <c r="A77" s="12">
        <v>61</v>
      </c>
      <c r="B77" s="34">
        <v>1261830000</v>
      </c>
      <c r="C77" s="34">
        <v>67117100</v>
      </c>
      <c r="D77" s="34">
        <v>12144200</v>
      </c>
      <c r="E77" s="34">
        <v>36071500</v>
      </c>
      <c r="F77" s="34">
        <v>12447000</v>
      </c>
      <c r="G77" s="34">
        <v>4226400</v>
      </c>
      <c r="H77" s="12">
        <v>244554</v>
      </c>
      <c r="I77" s="12">
        <v>261112</v>
      </c>
      <c r="J77" s="34">
        <v>54206900</v>
      </c>
      <c r="K77" s="12"/>
      <c r="L77" s="12">
        <v>0.83998200000000001</v>
      </c>
      <c r="M77" s="12">
        <v>0.84140000000000004</v>
      </c>
    </row>
    <row r="78" spans="1:13" x14ac:dyDescent="0.25">
      <c r="A78" s="12">
        <v>39</v>
      </c>
      <c r="B78" s="34">
        <v>6212340000</v>
      </c>
      <c r="C78" s="34">
        <v>220648000</v>
      </c>
      <c r="D78" s="34">
        <v>296649000</v>
      </c>
      <c r="E78" s="34">
        <v>167370000</v>
      </c>
      <c r="F78" s="34">
        <v>165071000</v>
      </c>
      <c r="G78" s="34">
        <v>21843900</v>
      </c>
      <c r="H78" s="12">
        <v>710260</v>
      </c>
      <c r="I78" s="34">
        <v>1234340</v>
      </c>
      <c r="J78" s="34">
        <v>112572000</v>
      </c>
      <c r="K78" s="12"/>
      <c r="L78" s="12">
        <v>0.83957599999999999</v>
      </c>
      <c r="M78" s="12">
        <v>0.84470699999999999</v>
      </c>
    </row>
    <row r="79" spans="1:13" x14ac:dyDescent="0.25">
      <c r="A79" s="12">
        <v>107</v>
      </c>
      <c r="B79" s="34">
        <v>1941680000</v>
      </c>
      <c r="C79" s="34">
        <v>83149100</v>
      </c>
      <c r="D79" s="34">
        <v>109325000</v>
      </c>
      <c r="E79" s="34">
        <v>46500400</v>
      </c>
      <c r="F79" s="34">
        <v>80450600</v>
      </c>
      <c r="G79" s="34">
        <v>4223520</v>
      </c>
      <c r="H79" s="12">
        <v>365351</v>
      </c>
      <c r="I79" s="12">
        <v>439949</v>
      </c>
      <c r="J79" s="34">
        <v>29349000</v>
      </c>
      <c r="K79" s="12"/>
      <c r="L79" s="12">
        <v>0.83027300000000004</v>
      </c>
      <c r="M79" s="12">
        <v>0.83522300000000005</v>
      </c>
    </row>
    <row r="80" spans="1:13" x14ac:dyDescent="0.25">
      <c r="A80" s="12">
        <v>81</v>
      </c>
      <c r="B80" s="34">
        <v>966479000</v>
      </c>
      <c r="C80" s="34">
        <v>30482900</v>
      </c>
      <c r="D80" s="34">
        <v>12691700</v>
      </c>
      <c r="E80" s="34">
        <v>50021000</v>
      </c>
      <c r="F80" s="34">
        <v>9795980</v>
      </c>
      <c r="G80" s="34">
        <v>6040750</v>
      </c>
      <c r="H80" s="12">
        <v>414475</v>
      </c>
      <c r="I80" s="12">
        <v>169472</v>
      </c>
      <c r="J80" s="34">
        <v>77431500</v>
      </c>
      <c r="K80" s="12"/>
      <c r="L80" s="12">
        <v>0.828735</v>
      </c>
      <c r="M80" s="12">
        <v>0.84521299999999999</v>
      </c>
    </row>
    <row r="81" spans="1:13" x14ac:dyDescent="0.25">
      <c r="A81" s="12">
        <v>9</v>
      </c>
      <c r="B81" s="34">
        <v>2538020000</v>
      </c>
      <c r="C81" s="34">
        <v>83414500</v>
      </c>
      <c r="D81" s="34">
        <v>130767000</v>
      </c>
      <c r="E81" s="34">
        <v>81971800</v>
      </c>
      <c r="F81" s="34">
        <v>75396800</v>
      </c>
      <c r="G81" s="34">
        <v>9153940</v>
      </c>
      <c r="H81" s="12">
        <v>630847</v>
      </c>
      <c r="I81" s="12">
        <v>547113</v>
      </c>
      <c r="J81" s="34">
        <v>51975700</v>
      </c>
      <c r="K81" s="12"/>
      <c r="L81" s="12">
        <v>0.82656399999999997</v>
      </c>
      <c r="M81" s="12">
        <v>0.82713300000000001</v>
      </c>
    </row>
    <row r="82" spans="1:13" x14ac:dyDescent="0.25">
      <c r="A82" s="12">
        <v>137</v>
      </c>
      <c r="B82" s="34">
        <v>688274000</v>
      </c>
      <c r="C82" s="34">
        <v>43254400</v>
      </c>
      <c r="D82" s="34">
        <v>17717200</v>
      </c>
      <c r="E82" s="34">
        <v>11978300</v>
      </c>
      <c r="F82" s="34">
        <v>13211500</v>
      </c>
      <c r="G82" s="34">
        <v>4570620</v>
      </c>
      <c r="H82" s="12">
        <v>112632</v>
      </c>
      <c r="I82" s="12">
        <v>163728</v>
      </c>
      <c r="J82" s="34">
        <v>17782200</v>
      </c>
      <c r="K82" s="12"/>
      <c r="L82" s="12">
        <v>0.81415899999999997</v>
      </c>
      <c r="M82" s="12">
        <v>0.81810700000000003</v>
      </c>
    </row>
    <row r="83" spans="1:13" x14ac:dyDescent="0.25">
      <c r="A83" s="12">
        <v>100</v>
      </c>
      <c r="B83" s="34">
        <v>2313020000</v>
      </c>
      <c r="C83" s="34">
        <v>85669300</v>
      </c>
      <c r="D83" s="34">
        <v>34798700</v>
      </c>
      <c r="E83" s="34">
        <v>47208000</v>
      </c>
      <c r="F83" s="34">
        <v>37830700</v>
      </c>
      <c r="G83" s="34">
        <v>13365800</v>
      </c>
      <c r="H83" s="12">
        <v>834186</v>
      </c>
      <c r="I83" s="12">
        <v>445413</v>
      </c>
      <c r="J83" s="34">
        <v>103024000</v>
      </c>
      <c r="K83" s="12"/>
      <c r="L83" s="12">
        <v>0.81413000000000002</v>
      </c>
      <c r="M83" s="12">
        <v>0.82343500000000003</v>
      </c>
    </row>
    <row r="84" spans="1:13" x14ac:dyDescent="0.25">
      <c r="A84" s="12">
        <v>135</v>
      </c>
      <c r="B84" s="34">
        <v>6390280000</v>
      </c>
      <c r="C84" s="34">
        <v>424228000</v>
      </c>
      <c r="D84" s="34">
        <v>218168000</v>
      </c>
      <c r="E84" s="34">
        <v>241796000</v>
      </c>
      <c r="F84" s="34">
        <v>132709000</v>
      </c>
      <c r="G84" s="34">
        <v>37960500</v>
      </c>
      <c r="H84" s="34">
        <v>2278270</v>
      </c>
      <c r="I84" s="34">
        <v>1607130</v>
      </c>
      <c r="J84" s="34">
        <v>104463000</v>
      </c>
      <c r="K84" s="12"/>
      <c r="L84" s="12">
        <v>0.81378600000000001</v>
      </c>
      <c r="M84" s="12">
        <v>0.839812</v>
      </c>
    </row>
    <row r="85" spans="1:13" x14ac:dyDescent="0.25">
      <c r="A85" s="12">
        <v>11</v>
      </c>
      <c r="B85" s="34">
        <v>669004000</v>
      </c>
      <c r="C85" s="34">
        <v>51531000</v>
      </c>
      <c r="D85" s="34">
        <v>10647300</v>
      </c>
      <c r="E85" s="34">
        <v>15624000</v>
      </c>
      <c r="F85" s="34">
        <v>61179000</v>
      </c>
      <c r="G85" s="34">
        <v>1973240</v>
      </c>
      <c r="H85" s="12">
        <v>91419.5</v>
      </c>
      <c r="I85" s="12">
        <v>166080</v>
      </c>
      <c r="J85" s="34">
        <v>46502300</v>
      </c>
      <c r="K85" s="12"/>
      <c r="L85" s="12">
        <v>0.81220000000000003</v>
      </c>
      <c r="M85" s="12">
        <v>0.80776000000000003</v>
      </c>
    </row>
    <row r="86" spans="1:13" x14ac:dyDescent="0.25">
      <c r="A86" s="12">
        <v>41</v>
      </c>
      <c r="B86" s="34">
        <v>8505930000</v>
      </c>
      <c r="C86" s="34">
        <v>659012000</v>
      </c>
      <c r="D86" s="34">
        <v>194107000</v>
      </c>
      <c r="E86" s="34">
        <v>165294000</v>
      </c>
      <c r="F86" s="34">
        <v>61115800</v>
      </c>
      <c r="G86" s="34">
        <v>33325900</v>
      </c>
      <c r="H86" s="34">
        <v>1785110</v>
      </c>
      <c r="I86" s="34">
        <v>1799980</v>
      </c>
      <c r="J86" s="34">
        <v>345597000</v>
      </c>
      <c r="K86" s="12"/>
      <c r="L86" s="12">
        <v>0.80263300000000004</v>
      </c>
      <c r="M86" s="12">
        <v>0.88262499999999999</v>
      </c>
    </row>
    <row r="87" spans="1:13" x14ac:dyDescent="0.25">
      <c r="A87" s="12">
        <v>281</v>
      </c>
      <c r="B87" s="34">
        <v>3225300000</v>
      </c>
      <c r="C87" s="34">
        <v>135220000</v>
      </c>
      <c r="D87" s="34">
        <v>71680000</v>
      </c>
      <c r="E87" s="34">
        <v>33931900</v>
      </c>
      <c r="F87" s="34">
        <v>22264800</v>
      </c>
      <c r="G87" s="34">
        <v>14728100</v>
      </c>
      <c r="H87" s="12">
        <v>395200</v>
      </c>
      <c r="I87" s="12">
        <v>500750</v>
      </c>
      <c r="J87" s="34">
        <v>40635800</v>
      </c>
      <c r="K87" s="12"/>
      <c r="L87" s="12">
        <v>0.80084</v>
      </c>
      <c r="M87" s="12">
        <v>0.86057300000000003</v>
      </c>
    </row>
    <row r="88" spans="1:13" x14ac:dyDescent="0.25">
      <c r="A88" s="12">
        <v>432</v>
      </c>
      <c r="B88" s="34">
        <v>553692000</v>
      </c>
      <c r="C88" s="34">
        <v>25224600</v>
      </c>
      <c r="D88" s="34">
        <v>5002680</v>
      </c>
      <c r="E88" s="34">
        <v>15067800</v>
      </c>
      <c r="F88" s="34">
        <v>14438400</v>
      </c>
      <c r="G88" s="34">
        <v>1920920</v>
      </c>
      <c r="H88" s="12">
        <v>143920</v>
      </c>
      <c r="I88" s="12">
        <v>95189.5</v>
      </c>
      <c r="J88" s="34">
        <v>7557810</v>
      </c>
      <c r="K88" s="12"/>
      <c r="L88" s="12">
        <v>0.79687399999999997</v>
      </c>
      <c r="M88" s="12">
        <v>0.79770099999999999</v>
      </c>
    </row>
    <row r="89" spans="1:13" x14ac:dyDescent="0.25">
      <c r="A89" s="12">
        <v>151</v>
      </c>
      <c r="B89" s="34">
        <v>1647790000</v>
      </c>
      <c r="C89" s="34">
        <v>67071900</v>
      </c>
      <c r="D89" s="34">
        <v>87858300</v>
      </c>
      <c r="E89" s="34">
        <v>58920700</v>
      </c>
      <c r="F89" s="34">
        <v>45162300</v>
      </c>
      <c r="G89" s="34">
        <v>7166730</v>
      </c>
      <c r="H89" s="12">
        <v>389428</v>
      </c>
      <c r="I89" s="12">
        <v>374881</v>
      </c>
      <c r="J89" s="34">
        <v>34020500</v>
      </c>
      <c r="K89" s="12"/>
      <c r="L89" s="12">
        <v>0.79348700000000005</v>
      </c>
      <c r="M89" s="12">
        <v>0.79839499999999997</v>
      </c>
    </row>
    <row r="90" spans="1:13" x14ac:dyDescent="0.25">
      <c r="A90" s="12">
        <v>143</v>
      </c>
      <c r="B90" s="34">
        <v>6996500000</v>
      </c>
      <c r="C90" s="34">
        <v>231528000</v>
      </c>
      <c r="D90" s="34">
        <v>133412000</v>
      </c>
      <c r="E90" s="34">
        <v>139278000</v>
      </c>
      <c r="F90" s="34">
        <v>143914000</v>
      </c>
      <c r="G90" s="34">
        <v>26050900</v>
      </c>
      <c r="H90" s="12">
        <v>847406</v>
      </c>
      <c r="I90" s="12">
        <v>832809</v>
      </c>
      <c r="J90" s="34">
        <v>93632700</v>
      </c>
      <c r="K90" s="12"/>
      <c r="L90" s="12">
        <v>0.79098299999999999</v>
      </c>
      <c r="M90" s="12">
        <v>0.84340599999999999</v>
      </c>
    </row>
    <row r="91" spans="1:13" x14ac:dyDescent="0.25">
      <c r="A91" s="12">
        <v>157</v>
      </c>
      <c r="B91" s="34">
        <v>1947180000</v>
      </c>
      <c r="C91" s="34">
        <v>75731300</v>
      </c>
      <c r="D91" s="34">
        <v>25014000</v>
      </c>
      <c r="E91" s="34">
        <v>24078000</v>
      </c>
      <c r="F91" s="34">
        <v>23382400</v>
      </c>
      <c r="G91" s="34">
        <v>8292340</v>
      </c>
      <c r="H91" s="12">
        <v>428960</v>
      </c>
      <c r="I91" s="12">
        <v>336229</v>
      </c>
      <c r="J91" s="34">
        <v>39338800</v>
      </c>
      <c r="K91" s="12"/>
      <c r="L91" s="12">
        <v>0.77643899999999999</v>
      </c>
      <c r="M91" s="12">
        <v>0.78076999999999996</v>
      </c>
    </row>
    <row r="92" spans="1:13" x14ac:dyDescent="0.25">
      <c r="A92" s="12">
        <v>101</v>
      </c>
      <c r="B92" s="34">
        <v>2227940000</v>
      </c>
      <c r="C92" s="34">
        <v>105173000</v>
      </c>
      <c r="D92" s="34">
        <v>25863600</v>
      </c>
      <c r="E92" s="34">
        <v>65866300</v>
      </c>
      <c r="F92" s="34">
        <v>13865700</v>
      </c>
      <c r="G92" s="34">
        <v>11522100</v>
      </c>
      <c r="H92" s="12">
        <v>467260</v>
      </c>
      <c r="I92" s="12">
        <v>389568</v>
      </c>
      <c r="J92" s="34">
        <v>143556000</v>
      </c>
      <c r="K92" s="12"/>
      <c r="L92" s="12">
        <v>0.77395999999999998</v>
      </c>
      <c r="M92" s="12">
        <v>0.80162800000000001</v>
      </c>
    </row>
    <row r="93" spans="1:13" x14ac:dyDescent="0.25">
      <c r="A93" s="12">
        <v>115</v>
      </c>
      <c r="B93" s="34">
        <v>3981880000</v>
      </c>
      <c r="C93" s="34">
        <v>197883000</v>
      </c>
      <c r="D93" s="34">
        <v>174369000</v>
      </c>
      <c r="E93" s="34">
        <v>147947000</v>
      </c>
      <c r="F93" s="34">
        <v>92239900</v>
      </c>
      <c r="G93" s="34">
        <v>15623600</v>
      </c>
      <c r="H93" s="12">
        <v>551692</v>
      </c>
      <c r="I93" s="12">
        <v>887830</v>
      </c>
      <c r="J93" s="34">
        <v>163272000</v>
      </c>
      <c r="K93" s="12"/>
      <c r="L93" s="12">
        <v>0.77127299999999999</v>
      </c>
      <c r="M93" s="12">
        <v>0.77838799999999997</v>
      </c>
    </row>
    <row r="94" spans="1:13" x14ac:dyDescent="0.25">
      <c r="A94" s="12">
        <v>309</v>
      </c>
      <c r="B94" s="34">
        <v>5597450000</v>
      </c>
      <c r="C94" s="34">
        <v>284846000</v>
      </c>
      <c r="D94" s="34">
        <v>305511000</v>
      </c>
      <c r="E94" s="34">
        <v>123760000</v>
      </c>
      <c r="F94" s="34">
        <v>85622000</v>
      </c>
      <c r="G94" s="34">
        <v>20837300</v>
      </c>
      <c r="H94" s="34">
        <v>1121550</v>
      </c>
      <c r="I94" s="34">
        <v>1192290</v>
      </c>
      <c r="J94" s="34">
        <v>89660500</v>
      </c>
      <c r="K94" s="12"/>
      <c r="L94" s="12">
        <v>0.75675099999999995</v>
      </c>
      <c r="M94" s="12">
        <v>0.76498600000000005</v>
      </c>
    </row>
    <row r="95" spans="1:13" x14ac:dyDescent="0.25">
      <c r="A95" s="12">
        <v>132</v>
      </c>
      <c r="B95" s="34">
        <v>866586000</v>
      </c>
      <c r="C95" s="34">
        <v>56101600</v>
      </c>
      <c r="D95" s="34">
        <v>25411800</v>
      </c>
      <c r="E95" s="34">
        <v>17320000</v>
      </c>
      <c r="F95" s="34">
        <v>18251900</v>
      </c>
      <c r="G95" s="34">
        <v>4672010</v>
      </c>
      <c r="H95" s="12">
        <v>397141</v>
      </c>
      <c r="I95" s="12">
        <v>131088</v>
      </c>
      <c r="J95" s="34">
        <v>6986990</v>
      </c>
      <c r="K95" s="12"/>
      <c r="L95" s="12">
        <v>0.74819500000000005</v>
      </c>
      <c r="M95" s="12">
        <v>0.76710500000000004</v>
      </c>
    </row>
    <row r="96" spans="1:13" x14ac:dyDescent="0.25">
      <c r="A96" s="12">
        <v>70</v>
      </c>
      <c r="B96" s="34">
        <v>2197400000</v>
      </c>
      <c r="C96" s="34">
        <v>135145000</v>
      </c>
      <c r="D96" s="34">
        <v>70697300</v>
      </c>
      <c r="E96" s="34">
        <v>46568800</v>
      </c>
      <c r="F96" s="34">
        <v>71007000</v>
      </c>
      <c r="G96" s="34">
        <v>14230100</v>
      </c>
      <c r="H96" s="34">
        <v>1116730</v>
      </c>
      <c r="I96" s="12">
        <v>525224</v>
      </c>
      <c r="J96" s="34">
        <v>85338100</v>
      </c>
      <c r="K96" s="12"/>
      <c r="L96" s="12">
        <v>0.74357899999999999</v>
      </c>
      <c r="M96" s="12">
        <v>0.75843799999999995</v>
      </c>
    </row>
    <row r="97" spans="1:13" x14ac:dyDescent="0.25">
      <c r="A97" s="12">
        <v>79</v>
      </c>
      <c r="B97" s="34">
        <v>2586380000</v>
      </c>
      <c r="C97" s="34">
        <v>188904000</v>
      </c>
      <c r="D97" s="34">
        <v>67172300</v>
      </c>
      <c r="E97" s="34">
        <v>53863500</v>
      </c>
      <c r="F97" s="34">
        <v>51880300</v>
      </c>
      <c r="G97" s="34">
        <v>14751700</v>
      </c>
      <c r="H97" s="12">
        <v>619057</v>
      </c>
      <c r="I97" s="12">
        <v>528319</v>
      </c>
      <c r="J97" s="34">
        <v>41599800</v>
      </c>
      <c r="K97" s="12"/>
      <c r="L97" s="12">
        <v>0.73760199999999998</v>
      </c>
      <c r="M97" s="12">
        <v>0.75802800000000004</v>
      </c>
    </row>
    <row r="98" spans="1:13" x14ac:dyDescent="0.25">
      <c r="A98" s="12">
        <v>138</v>
      </c>
      <c r="B98" s="34">
        <v>8402380000</v>
      </c>
      <c r="C98" s="34">
        <v>515112000</v>
      </c>
      <c r="D98" s="34">
        <v>200281000</v>
      </c>
      <c r="E98" s="34">
        <v>166873000</v>
      </c>
      <c r="F98" s="34">
        <v>146543000</v>
      </c>
      <c r="G98" s="34">
        <v>36809300</v>
      </c>
      <c r="H98" s="34">
        <v>2457120</v>
      </c>
      <c r="I98" s="34">
        <v>1422640</v>
      </c>
      <c r="J98" s="34">
        <v>107836000</v>
      </c>
      <c r="K98" s="12"/>
      <c r="L98" s="12">
        <v>0.73641800000000002</v>
      </c>
      <c r="M98" s="12">
        <v>0.79448300000000005</v>
      </c>
    </row>
    <row r="99" spans="1:13" x14ac:dyDescent="0.25">
      <c r="A99" s="12">
        <v>146</v>
      </c>
      <c r="B99" s="34">
        <v>2317990000</v>
      </c>
      <c r="C99" s="34">
        <v>146028000</v>
      </c>
      <c r="D99" s="34">
        <v>53941900</v>
      </c>
      <c r="E99" s="34">
        <v>69490400</v>
      </c>
      <c r="F99" s="34">
        <v>55890900</v>
      </c>
      <c r="G99" s="34">
        <v>7893150</v>
      </c>
      <c r="H99" s="12">
        <v>250013</v>
      </c>
      <c r="I99" s="12">
        <v>506044</v>
      </c>
      <c r="J99" s="34">
        <v>53691300</v>
      </c>
      <c r="K99" s="12"/>
      <c r="L99" s="12">
        <v>0.734039</v>
      </c>
      <c r="M99" s="12">
        <v>0.74226800000000004</v>
      </c>
    </row>
    <row r="100" spans="1:13" x14ac:dyDescent="0.25">
      <c r="A100" s="12">
        <v>141</v>
      </c>
      <c r="B100" s="34">
        <v>4321450000</v>
      </c>
      <c r="C100" s="34">
        <v>260883000</v>
      </c>
      <c r="D100" s="34">
        <v>76359100</v>
      </c>
      <c r="E100" s="34">
        <v>108004000</v>
      </c>
      <c r="F100" s="34">
        <v>79614300</v>
      </c>
      <c r="G100" s="34">
        <v>17472300</v>
      </c>
      <c r="H100" s="34">
        <v>1142740</v>
      </c>
      <c r="I100" s="12">
        <v>854000</v>
      </c>
      <c r="J100" s="34">
        <v>64050000</v>
      </c>
      <c r="K100" s="12"/>
      <c r="L100" s="12">
        <v>0.73244799999999999</v>
      </c>
      <c r="M100" s="12">
        <v>0.74137600000000003</v>
      </c>
    </row>
    <row r="101" spans="1:13" x14ac:dyDescent="0.25">
      <c r="A101" s="12">
        <v>77</v>
      </c>
      <c r="B101" s="34">
        <v>5977920000</v>
      </c>
      <c r="C101" s="34">
        <v>204790000</v>
      </c>
      <c r="D101" s="34">
        <v>191547000</v>
      </c>
      <c r="E101" s="34">
        <v>106250000</v>
      </c>
      <c r="F101" s="34">
        <v>98412200</v>
      </c>
      <c r="G101" s="34">
        <v>21002500</v>
      </c>
      <c r="H101" s="12">
        <v>967457</v>
      </c>
      <c r="I101" s="34">
        <v>1109850</v>
      </c>
      <c r="J101" s="34">
        <v>140801000</v>
      </c>
      <c r="K101" s="12"/>
      <c r="L101" s="12">
        <v>0.72653000000000001</v>
      </c>
      <c r="M101" s="12">
        <v>0.76955099999999999</v>
      </c>
    </row>
    <row r="102" spans="1:13" x14ac:dyDescent="0.25">
      <c r="A102" s="12">
        <v>46</v>
      </c>
      <c r="B102" s="34">
        <v>2973260000</v>
      </c>
      <c r="C102" s="34">
        <v>152778000</v>
      </c>
      <c r="D102" s="34">
        <v>72902900</v>
      </c>
      <c r="E102" s="34">
        <v>45543900</v>
      </c>
      <c r="F102" s="34">
        <v>112134000</v>
      </c>
      <c r="G102" s="34">
        <v>13318300</v>
      </c>
      <c r="H102" s="12">
        <v>850141</v>
      </c>
      <c r="I102" s="12">
        <v>587657</v>
      </c>
      <c r="J102" s="34">
        <v>41429800</v>
      </c>
      <c r="K102" s="12"/>
      <c r="L102" s="12">
        <v>0.71660400000000002</v>
      </c>
      <c r="M102" s="12">
        <v>0.72135199999999999</v>
      </c>
    </row>
    <row r="103" spans="1:13" x14ac:dyDescent="0.25">
      <c r="A103" s="12">
        <v>182</v>
      </c>
      <c r="B103" s="34">
        <v>1617870000</v>
      </c>
      <c r="C103" s="34">
        <v>75515000</v>
      </c>
      <c r="D103" s="34">
        <v>50776600</v>
      </c>
      <c r="E103" s="34">
        <v>31396700</v>
      </c>
      <c r="F103" s="34">
        <v>39151000</v>
      </c>
      <c r="G103" s="34">
        <v>7999700</v>
      </c>
      <c r="H103" s="12">
        <v>373843</v>
      </c>
      <c r="I103" s="12">
        <v>319350</v>
      </c>
      <c r="J103" s="34">
        <v>27869700</v>
      </c>
      <c r="K103" s="12"/>
      <c r="L103" s="12">
        <v>0.70200799999999997</v>
      </c>
      <c r="M103" s="12">
        <v>0.70288399999999995</v>
      </c>
    </row>
    <row r="104" spans="1:13" x14ac:dyDescent="0.25">
      <c r="A104" s="12">
        <v>7</v>
      </c>
      <c r="B104" s="34">
        <v>6515560000</v>
      </c>
      <c r="C104" s="34">
        <v>436704000</v>
      </c>
      <c r="D104" s="34">
        <v>134694000</v>
      </c>
      <c r="E104" s="34">
        <v>117734000</v>
      </c>
      <c r="F104" s="34">
        <v>61328000</v>
      </c>
      <c r="G104" s="34">
        <v>27986200</v>
      </c>
      <c r="H104" s="34">
        <v>1597230</v>
      </c>
      <c r="I104" s="34">
        <v>1185550</v>
      </c>
      <c r="J104" s="34">
        <v>103143000</v>
      </c>
      <c r="K104" s="12"/>
      <c r="L104" s="12">
        <v>0.68437199999999998</v>
      </c>
      <c r="M104" s="12">
        <v>0.71338699999999999</v>
      </c>
    </row>
    <row r="105" spans="1:13" x14ac:dyDescent="0.25">
      <c r="A105" s="12">
        <v>121</v>
      </c>
      <c r="B105" s="34">
        <v>1593200000</v>
      </c>
      <c r="C105" s="34">
        <v>55587500</v>
      </c>
      <c r="D105" s="34">
        <v>23209200</v>
      </c>
      <c r="E105" s="34">
        <v>32395900</v>
      </c>
      <c r="F105" s="34">
        <v>19328500</v>
      </c>
      <c r="G105" s="34">
        <v>6644420</v>
      </c>
      <c r="H105" s="12">
        <v>596362</v>
      </c>
      <c r="I105" s="12">
        <v>255788</v>
      </c>
      <c r="J105" s="34">
        <v>56235000</v>
      </c>
      <c r="K105" s="12"/>
      <c r="L105" s="12">
        <v>0.662852</v>
      </c>
      <c r="M105" s="12">
        <v>0.67439899999999997</v>
      </c>
    </row>
    <row r="106" spans="1:13" x14ac:dyDescent="0.25">
      <c r="A106" s="12">
        <v>43</v>
      </c>
      <c r="B106" s="34">
        <v>2649060000</v>
      </c>
      <c r="C106" s="34">
        <v>173050000</v>
      </c>
      <c r="D106" s="34">
        <v>87409500</v>
      </c>
      <c r="E106" s="34">
        <v>81354400</v>
      </c>
      <c r="F106" s="34">
        <v>79767400</v>
      </c>
      <c r="G106" s="34">
        <v>12307900</v>
      </c>
      <c r="H106" s="12">
        <v>927435</v>
      </c>
      <c r="I106" s="12">
        <v>514237</v>
      </c>
      <c r="J106" s="34">
        <v>60680000</v>
      </c>
      <c r="K106" s="12"/>
      <c r="L106" s="12">
        <v>0.59888799999999998</v>
      </c>
      <c r="M106" s="12">
        <v>0.60660099999999995</v>
      </c>
    </row>
    <row r="107" spans="1:13" x14ac:dyDescent="0.25">
      <c r="A107" s="12">
        <v>8</v>
      </c>
      <c r="B107" s="34">
        <v>4563020000</v>
      </c>
      <c r="C107" s="34">
        <v>196900000</v>
      </c>
      <c r="D107" s="34">
        <v>115400000</v>
      </c>
      <c r="E107" s="34">
        <v>83606600</v>
      </c>
      <c r="F107" s="34">
        <v>65656300</v>
      </c>
      <c r="G107" s="34">
        <v>20899800</v>
      </c>
      <c r="H107" s="34">
        <v>1241320</v>
      </c>
      <c r="I107" s="12">
        <v>705531</v>
      </c>
      <c r="J107" s="34">
        <v>201641000</v>
      </c>
      <c r="K107" s="12"/>
      <c r="L107" s="12">
        <v>0.58788200000000002</v>
      </c>
      <c r="M107" s="12">
        <v>0.63065800000000005</v>
      </c>
    </row>
    <row r="108" spans="1:13" x14ac:dyDescent="0.25">
      <c r="A108" s="12">
        <v>42</v>
      </c>
      <c r="B108" s="34">
        <v>2309700000</v>
      </c>
      <c r="C108" s="34">
        <v>77216200</v>
      </c>
      <c r="D108" s="34">
        <v>86770600</v>
      </c>
      <c r="E108" s="34">
        <v>47492700</v>
      </c>
      <c r="F108" s="34">
        <v>30614300</v>
      </c>
      <c r="G108" s="34">
        <v>3880530</v>
      </c>
      <c r="H108" s="12">
        <v>321804</v>
      </c>
      <c r="I108" s="12">
        <v>274509</v>
      </c>
      <c r="J108" s="34">
        <v>26588900</v>
      </c>
      <c r="K108" s="12"/>
      <c r="L108" s="12">
        <v>0.56518299999999999</v>
      </c>
      <c r="M108" s="12">
        <v>0.56221900000000002</v>
      </c>
    </row>
    <row r="110" spans="1:13" x14ac:dyDescent="0.25">
      <c r="A110" s="25">
        <f>COUNT(A2:A64)</f>
        <v>63</v>
      </c>
    </row>
  </sheetData>
  <sortState ref="A2:M108">
    <sortCondition descending="1" ref="L2:L10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>
      <selection activeCell="D67" sqref="D67"/>
    </sheetView>
  </sheetViews>
  <sheetFormatPr baseColWidth="10" defaultRowHeight="15" x14ac:dyDescent="0.25"/>
  <cols>
    <col min="1" max="1" width="11.5703125" style="35"/>
    <col min="2" max="2" width="51.5703125" style="40" bestFit="1" customWidth="1"/>
    <col min="3" max="3" width="11.5703125" style="36"/>
    <col min="7" max="7" width="15.28515625" bestFit="1" customWidth="1"/>
    <col min="8" max="8" width="12.7109375" bestFit="1" customWidth="1"/>
    <col min="10" max="10" width="16.28515625" bestFit="1" customWidth="1"/>
  </cols>
  <sheetData>
    <row r="1" spans="1:13" x14ac:dyDescent="0.25">
      <c r="A1" s="37" t="s">
        <v>173</v>
      </c>
      <c r="B1" s="39" t="s">
        <v>174</v>
      </c>
      <c r="C1" s="38" t="s">
        <v>175</v>
      </c>
      <c r="G1" t="s">
        <v>176</v>
      </c>
      <c r="H1" t="s">
        <v>177</v>
      </c>
      <c r="J1" t="s">
        <v>178</v>
      </c>
      <c r="L1" t="s">
        <v>163</v>
      </c>
      <c r="M1" t="s">
        <v>171</v>
      </c>
    </row>
    <row r="2" spans="1:13" x14ac:dyDescent="0.25">
      <c r="A2" s="35">
        <f>ResulDEAcon.cal!A2</f>
        <v>6</v>
      </c>
      <c r="B2" s="40" t="str">
        <f>VLOOKUP(A2,DatosAnuales!$A$4:$B$233,2,FALSE)</f>
        <v xml:space="preserve">Appalachian Power Company                                             </v>
      </c>
      <c r="C2" s="36">
        <f>ResulDEAcon.cal!L2</f>
        <v>1</v>
      </c>
      <c r="F2" s="35">
        <v>6</v>
      </c>
      <c r="G2" s="41">
        <f>VLOOKUP(F2,'DatosParaDEA(con.cal)'!$A$4:$K$110,9,FALSE)</f>
        <v>28680702.5</v>
      </c>
      <c r="H2" s="41">
        <f>VLOOKUP(F2,'DatosParaDEA(con.cal)'!$A$4:$K$110,11,FALSE)</f>
        <v>956704.5</v>
      </c>
      <c r="I2" s="42">
        <f>G2/H2</f>
        <v>29.978642830675511</v>
      </c>
      <c r="J2" s="41">
        <f>VLOOKUP(F2,'DatosParaDEA(con.cal)'!$A$4:$K$110,7,FALSE)</f>
        <v>157647839.2212159</v>
      </c>
      <c r="K2">
        <f>J2/H2</f>
        <v>164.78216546615585</v>
      </c>
      <c r="L2">
        <f>VLOOKUP(F2,'DatosParaDEA(con.cal)'!$A$4:$O$110,14,FALSE)</f>
        <v>313.10000000000002</v>
      </c>
      <c r="M2">
        <f>VLOOKUP(F2,'DatosParaDEA(con.cal)'!$A$4:$O$110,15,FALSE)</f>
        <v>1.7770000000000001</v>
      </c>
    </row>
    <row r="3" spans="1:13" x14ac:dyDescent="0.25">
      <c r="A3" s="35">
        <f>ResulDEAcon.cal!A3</f>
        <v>17</v>
      </c>
      <c r="B3" s="40" t="str">
        <f>VLOOKUP(A3,DatosAnuales!$A$4:$B$233,2,FALSE)</f>
        <v xml:space="preserve">Duke Energy Progress, LLC                                             </v>
      </c>
      <c r="C3" s="36">
        <f>ResulDEAcon.cal!L3</f>
        <v>1</v>
      </c>
      <c r="F3" s="35">
        <v>17</v>
      </c>
      <c r="G3" s="41">
        <f>VLOOKUP(F3,'DatosParaDEA(con.cal)'!$A$4:$K$110,9,FALSE)</f>
        <v>43721405.5</v>
      </c>
      <c r="H3" s="41">
        <f>VLOOKUP(F3,'DatosParaDEA(con.cal)'!$A$4:$K$110,11,FALSE)</f>
        <v>1516494</v>
      </c>
      <c r="I3" s="42">
        <f t="shared" ref="I3:I57" si="0">G3/H3</f>
        <v>28.830582580610276</v>
      </c>
      <c r="J3" s="41">
        <f>VLOOKUP(F3,'DatosParaDEA(con.cal)'!$A$4:$K$110,7,FALSE)</f>
        <v>153305194.60538977</v>
      </c>
      <c r="K3">
        <f t="shared" ref="K3:K60" si="1">J3/H3</f>
        <v>101.0918570105716</v>
      </c>
      <c r="L3">
        <f>VLOOKUP(F3,'DatosParaDEA(con.cal)'!$A$4:$O$110,14,FALSE)</f>
        <v>147</v>
      </c>
      <c r="M3">
        <f>VLOOKUP(F3,'DatosParaDEA(con.cal)'!$A$4:$O$110,15,FALSE)</f>
        <v>2.145</v>
      </c>
    </row>
    <row r="4" spans="1:13" x14ac:dyDescent="0.25">
      <c r="A4" s="35">
        <f>ResulDEAcon.cal!A4</f>
        <v>22</v>
      </c>
      <c r="B4" s="40" t="str">
        <f>VLOOKUP(A4,DatosAnuales!$A$4:$B$233,2,FALSE)</f>
        <v xml:space="preserve">Cleco Power LLC                                                       </v>
      </c>
      <c r="C4" s="36">
        <f>ResulDEAcon.cal!L4</f>
        <v>1</v>
      </c>
      <c r="F4" s="35">
        <v>22</v>
      </c>
      <c r="G4" s="41">
        <f>VLOOKUP(F4,'DatosParaDEA(con.cal)'!$A$4:$K$110,9,FALSE)</f>
        <v>8538772.5</v>
      </c>
      <c r="H4" s="41">
        <f>VLOOKUP(F4,'DatosParaDEA(con.cal)'!$A$4:$K$110,11,FALSE)</f>
        <v>287317</v>
      </c>
      <c r="I4" s="42">
        <f t="shared" si="0"/>
        <v>29.71899504728227</v>
      </c>
      <c r="J4" s="41">
        <f>VLOOKUP(F4,'DatosParaDEA(con.cal)'!$A$4:$K$110,7,FALSE)</f>
        <v>29683284.064837962</v>
      </c>
      <c r="K4">
        <f t="shared" si="1"/>
        <v>103.31196575503003</v>
      </c>
      <c r="L4">
        <f>VLOOKUP(F4,'DatosParaDEA(con.cal)'!$A$4:$O$110,14,FALSE)</f>
        <v>2.62</v>
      </c>
      <c r="M4">
        <f>VLOOKUP(F4,'DatosParaDEA(con.cal)'!$A$4:$O$110,15,FALSE)</f>
        <v>1.78</v>
      </c>
    </row>
    <row r="5" spans="1:13" x14ac:dyDescent="0.25">
      <c r="A5" s="35">
        <f>ResulDEAcon.cal!A5</f>
        <v>27</v>
      </c>
      <c r="B5" s="40" t="str">
        <f>VLOOKUP(A5,DatosAnuales!$A$4:$B$233,2,FALSE)</f>
        <v xml:space="preserve">Duke Energy Ohio, Inc.                                                </v>
      </c>
      <c r="C5" s="36">
        <f>ResulDEAcon.cal!L5</f>
        <v>1</v>
      </c>
      <c r="F5" s="35">
        <v>27</v>
      </c>
      <c r="G5" s="41">
        <f>VLOOKUP(F5,'DatosParaDEA(con.cal)'!$A$4:$K$110,9,FALSE)</f>
        <v>20325881.5</v>
      </c>
      <c r="H5" s="41">
        <f>VLOOKUP(F5,'DatosParaDEA(con.cal)'!$A$4:$K$110,11,FALSE)</f>
        <v>703962</v>
      </c>
      <c r="I5" s="42">
        <f t="shared" si="0"/>
        <v>28.87354928248968</v>
      </c>
      <c r="J5" s="41">
        <f>VLOOKUP(F5,'DatosParaDEA(con.cal)'!$A$4:$K$110,7,FALSE)</f>
        <v>75755721.228856802</v>
      </c>
      <c r="K5">
        <f t="shared" si="1"/>
        <v>107.61336723978965</v>
      </c>
      <c r="L5">
        <f>VLOOKUP(F5,'DatosParaDEA(con.cal)'!$A$4:$O$110,14,FALSE)</f>
        <v>139.215</v>
      </c>
      <c r="M5">
        <f>VLOOKUP(F5,'DatosParaDEA(con.cal)'!$A$4:$O$110,15,FALSE)</f>
        <v>1.4249999999999998</v>
      </c>
    </row>
    <row r="6" spans="1:13" x14ac:dyDescent="0.25">
      <c r="A6" s="35">
        <f>ResulDEAcon.cal!A6</f>
        <v>30</v>
      </c>
      <c r="B6" s="40" t="str">
        <f>VLOOKUP(A6,DatosAnuales!$A$4:$B$233,2,FALSE)</f>
        <v xml:space="preserve">Cleveland Electric Illuminating Company, The                          </v>
      </c>
      <c r="C6" s="36">
        <f>ResulDEAcon.cal!L6</f>
        <v>1</v>
      </c>
      <c r="F6" s="35">
        <v>30</v>
      </c>
      <c r="G6" s="41">
        <f>VLOOKUP(F6,'DatosParaDEA(con.cal)'!$A$4:$K$110,9,FALSE)</f>
        <v>18659957</v>
      </c>
      <c r="H6" s="41">
        <f>VLOOKUP(F6,'DatosParaDEA(con.cal)'!$A$4:$K$110,11,FALSE)</f>
        <v>746694.5</v>
      </c>
      <c r="I6" s="42">
        <f t="shared" si="0"/>
        <v>24.990082289343231</v>
      </c>
      <c r="J6" s="41">
        <f>VLOOKUP(F6,'DatosParaDEA(con.cal)'!$A$4:$K$110,7,FALSE)</f>
        <v>47598050.263234906</v>
      </c>
      <c r="K6">
        <f t="shared" si="1"/>
        <v>63.745012536231222</v>
      </c>
      <c r="L6">
        <f>VLOOKUP(F6,'DatosParaDEA(con.cal)'!$A$4:$O$110,14,FALSE)</f>
        <v>126.25</v>
      </c>
      <c r="M6">
        <f>VLOOKUP(F6,'DatosParaDEA(con.cal)'!$A$4:$O$110,15,FALSE)</f>
        <v>1.2669999999999999</v>
      </c>
    </row>
    <row r="7" spans="1:13" x14ac:dyDescent="0.25">
      <c r="A7" s="35">
        <f>ResulDEAcon.cal!A7</f>
        <v>45</v>
      </c>
      <c r="B7" s="40" t="str">
        <f>VLOOKUP(A7,DatosAnuales!$A$4:$B$233,2,FALSE)</f>
        <v xml:space="preserve">Duke Energy Carolinas, LLC                                            </v>
      </c>
      <c r="C7" s="36">
        <f>ResulDEAcon.cal!L7</f>
        <v>1</v>
      </c>
      <c r="F7" s="35">
        <v>45</v>
      </c>
      <c r="G7" s="41">
        <f>VLOOKUP(F7,'DatosParaDEA(con.cal)'!$A$4:$K$110,9,FALSE)</f>
        <v>79203068.5</v>
      </c>
      <c r="H7" s="41">
        <f>VLOOKUP(F7,'DatosParaDEA(con.cal)'!$A$4:$K$110,11,FALSE)</f>
        <v>2501712.5</v>
      </c>
      <c r="I7" s="42">
        <f t="shared" si="0"/>
        <v>31.659540614678946</v>
      </c>
      <c r="J7" s="41">
        <f>VLOOKUP(F7,'DatosParaDEA(con.cal)'!$A$4:$K$110,7,FALSE)</f>
        <v>278411555.2484628</v>
      </c>
      <c r="K7">
        <f t="shared" si="1"/>
        <v>111.28838955254163</v>
      </c>
      <c r="L7">
        <f>VLOOKUP(F7,'DatosParaDEA(con.cal)'!$A$4:$O$110,14,FALSE)</f>
        <v>156.5</v>
      </c>
      <c r="M7">
        <f>VLOOKUP(F7,'DatosParaDEA(con.cal)'!$A$4:$O$110,15,FALSE)</f>
        <v>1.27</v>
      </c>
    </row>
    <row r="8" spans="1:13" x14ac:dyDescent="0.25">
      <c r="A8" s="35">
        <f>ResulDEAcon.cal!A8</f>
        <v>54</v>
      </c>
      <c r="B8" s="40" t="str">
        <f>VLOOKUP(A8,DatosAnuales!$A$4:$B$233,2,FALSE)</f>
        <v xml:space="preserve">Fitchburg Gas and Electric Light Company                              </v>
      </c>
      <c r="C8" s="36">
        <f>ResulDEAcon.cal!L8</f>
        <v>1</v>
      </c>
      <c r="F8" s="35">
        <v>54</v>
      </c>
      <c r="G8" s="41">
        <f>VLOOKUP(F8,'DatosParaDEA(con.cal)'!$A$4:$K$110,9,FALSE)</f>
        <v>443320</v>
      </c>
      <c r="H8" s="41">
        <f>VLOOKUP(F8,'DatosParaDEA(con.cal)'!$A$4:$K$110,11,FALSE)</f>
        <v>29301.5</v>
      </c>
      <c r="I8" s="42">
        <f t="shared" si="0"/>
        <v>15.129600873675409</v>
      </c>
      <c r="J8" s="41">
        <f>VLOOKUP(F8,'DatosParaDEA(con.cal)'!$A$4:$K$110,7,FALSE)</f>
        <v>3540724.9537300682</v>
      </c>
      <c r="K8">
        <f t="shared" si="1"/>
        <v>120.83766884733096</v>
      </c>
      <c r="L8">
        <f>VLOOKUP(F8,'DatosParaDEA(con.cal)'!$A$4:$O$110,14,FALSE)</f>
        <v>71.704999999999998</v>
      </c>
      <c r="M8">
        <f>VLOOKUP(F8,'DatosParaDEA(con.cal)'!$A$4:$O$110,15,FALSE)</f>
        <v>1.2349999999999999</v>
      </c>
    </row>
    <row r="9" spans="1:13" x14ac:dyDescent="0.25">
      <c r="A9" s="35">
        <f>ResulDEAcon.cal!A9</f>
        <v>56</v>
      </c>
      <c r="B9" s="40" t="str">
        <f>VLOOKUP(A9,DatosAnuales!$A$4:$B$233,2,FALSE)</f>
        <v xml:space="preserve">Florida Power &amp; Light Company                                         </v>
      </c>
      <c r="C9" s="36">
        <f>ResulDEAcon.cal!L9</f>
        <v>1</v>
      </c>
      <c r="F9" s="35">
        <v>56</v>
      </c>
      <c r="G9" s="41">
        <f>VLOOKUP(F9,'DatosParaDEA(con.cal)'!$A$4:$K$110,9,FALSE)</f>
        <v>109741521.5</v>
      </c>
      <c r="H9" s="41">
        <f>VLOOKUP(F9,'DatosParaDEA(con.cal)'!$A$4:$K$110,11,FALSE)</f>
        <v>4807830.5</v>
      </c>
      <c r="I9" s="42">
        <f t="shared" si="0"/>
        <v>22.825580373517745</v>
      </c>
      <c r="J9" s="41">
        <f>VLOOKUP(F9,'DatosParaDEA(con.cal)'!$A$4:$K$110,7,FALSE)</f>
        <v>265059306.79562545</v>
      </c>
      <c r="K9">
        <f t="shared" si="1"/>
        <v>55.130751135179466</v>
      </c>
      <c r="L9">
        <f>VLOOKUP(F9,'DatosParaDEA(con.cal)'!$A$4:$O$110,14,FALSE)</f>
        <v>61.8</v>
      </c>
      <c r="M9">
        <f>VLOOKUP(F9,'DatosParaDEA(con.cal)'!$A$4:$O$110,15,FALSE)</f>
        <v>0.82</v>
      </c>
    </row>
    <row r="10" spans="1:13" x14ac:dyDescent="0.25">
      <c r="A10" s="35">
        <f>ResulDEAcon.cal!A10</f>
        <v>57</v>
      </c>
      <c r="B10" s="40" t="str">
        <f>VLOOKUP(A10,DatosAnuales!$A$4:$B$233,2,FALSE)</f>
        <v xml:space="preserve">Georgia Power Company                                                 </v>
      </c>
      <c r="C10" s="36">
        <f>ResulDEAcon.cal!L10</f>
        <v>1</v>
      </c>
      <c r="F10" s="35">
        <v>57</v>
      </c>
      <c r="G10" s="41">
        <f>VLOOKUP(F10,'DatosParaDEA(con.cal)'!$A$4:$K$110,9,FALSE)</f>
        <v>84338334</v>
      </c>
      <c r="H10" s="41">
        <f>VLOOKUP(F10,'DatosParaDEA(con.cal)'!$A$4:$K$110,11,FALSE)</f>
        <v>2454055.5</v>
      </c>
      <c r="I10" s="42">
        <f t="shared" si="0"/>
        <v>34.366922019489778</v>
      </c>
      <c r="J10" s="41">
        <f>VLOOKUP(F10,'DatosParaDEA(con.cal)'!$A$4:$K$110,7,FALSE)</f>
        <v>244665250.69920683</v>
      </c>
      <c r="K10">
        <f t="shared" si="1"/>
        <v>99.698336365745121</v>
      </c>
      <c r="L10">
        <f>VLOOKUP(F10,'DatosParaDEA(con.cal)'!$A$4:$O$110,14,FALSE)</f>
        <v>114.9</v>
      </c>
      <c r="M10">
        <f>VLOOKUP(F10,'DatosParaDEA(con.cal)'!$A$4:$O$110,15,FALSE)</f>
        <v>1.5</v>
      </c>
    </row>
    <row r="11" spans="1:13" x14ac:dyDescent="0.25">
      <c r="A11" s="35">
        <f>ResulDEAcon.cal!A11</f>
        <v>59</v>
      </c>
      <c r="B11" s="40" t="str">
        <f>VLOOKUP(A11,DatosAnuales!$A$4:$B$233,2,FALSE)</f>
        <v xml:space="preserve">Liberty Utilities (Granite State Electric) Corp.                      </v>
      </c>
      <c r="C11" s="36">
        <f>ResulDEAcon.cal!L11</f>
        <v>1</v>
      </c>
      <c r="F11" s="35">
        <v>59</v>
      </c>
      <c r="G11" s="41">
        <f>VLOOKUP(F11,'DatosParaDEA(con.cal)'!$A$4:$K$110,9,FALSE)</f>
        <v>920450</v>
      </c>
      <c r="H11" s="41">
        <f>VLOOKUP(F11,'DatosParaDEA(con.cal)'!$A$4:$K$110,11,FALSE)</f>
        <v>43698.5</v>
      </c>
      <c r="I11" s="42">
        <f t="shared" si="0"/>
        <v>21.0636520704372</v>
      </c>
      <c r="J11" s="41">
        <f>VLOOKUP(F11,'DatosParaDEA(con.cal)'!$A$4:$K$110,7,FALSE)</f>
        <v>6897893.637459442</v>
      </c>
      <c r="K11">
        <f t="shared" si="1"/>
        <v>157.85195458561375</v>
      </c>
      <c r="L11">
        <f>VLOOKUP(F11,'DatosParaDEA(con.cal)'!$A$4:$O$110,14,FALSE)</f>
        <v>107.11799999999999</v>
      </c>
      <c r="M11">
        <f>VLOOKUP(F11,'DatosParaDEA(con.cal)'!$A$4:$O$110,15,FALSE)</f>
        <v>1.2715000000000001</v>
      </c>
    </row>
    <row r="12" spans="1:13" x14ac:dyDescent="0.25">
      <c r="A12" s="35">
        <f>ResulDEAcon.cal!A12</f>
        <v>73</v>
      </c>
      <c r="B12" s="40" t="str">
        <f>VLOOKUP(A12,DatosAnuales!$A$4:$B$233,2,FALSE)</f>
        <v xml:space="preserve">Indiana Michigan Power Company                                        </v>
      </c>
      <c r="C12" s="36">
        <f>ResulDEAcon.cal!L12</f>
        <v>1</v>
      </c>
      <c r="F12" s="35">
        <v>73</v>
      </c>
      <c r="G12" s="41">
        <f>VLOOKUP(F12,'DatosParaDEA(con.cal)'!$A$4:$K$110,9,FALSE)</f>
        <v>18211616.5</v>
      </c>
      <c r="H12" s="41">
        <f>VLOOKUP(F12,'DatosParaDEA(con.cal)'!$A$4:$K$110,11,FALSE)</f>
        <v>588198</v>
      </c>
      <c r="I12" s="42">
        <f t="shared" si="0"/>
        <v>30.961711022478823</v>
      </c>
      <c r="J12" s="41">
        <f>VLOOKUP(F12,'DatosParaDEA(con.cal)'!$A$4:$K$110,7,FALSE)</f>
        <v>61600815.198732525</v>
      </c>
      <c r="K12">
        <f t="shared" si="1"/>
        <v>104.728025594668</v>
      </c>
      <c r="L12">
        <f>VLOOKUP(F12,'DatosParaDEA(con.cal)'!$A$4:$O$110,14,FALSE)</f>
        <v>156.5</v>
      </c>
      <c r="M12">
        <f>VLOOKUP(F12,'DatosParaDEA(con.cal)'!$A$4:$O$110,15,FALSE)</f>
        <v>1.1515</v>
      </c>
    </row>
    <row r="13" spans="1:13" x14ac:dyDescent="0.25">
      <c r="A13" s="35">
        <f>ResulDEAcon.cal!A13</f>
        <v>74</v>
      </c>
      <c r="B13" s="40" t="str">
        <f>VLOOKUP(A13,DatosAnuales!$A$4:$B$233,2,FALSE)</f>
        <v xml:space="preserve">Indianapolis Power &amp; Light Company                                    </v>
      </c>
      <c r="C13" s="36">
        <f>ResulDEAcon.cal!L13</f>
        <v>1</v>
      </c>
      <c r="F13" s="35">
        <v>74</v>
      </c>
      <c r="G13" s="41">
        <f>VLOOKUP(F13,'DatosParaDEA(con.cal)'!$A$4:$K$110,9,FALSE)</f>
        <v>13694005</v>
      </c>
      <c r="H13" s="41">
        <f>VLOOKUP(F13,'DatosParaDEA(con.cal)'!$A$4:$K$110,11,FALSE)</f>
        <v>484596</v>
      </c>
      <c r="I13" s="42">
        <f t="shared" si="0"/>
        <v>28.258600978959795</v>
      </c>
      <c r="J13" s="41">
        <f>VLOOKUP(F13,'DatosParaDEA(con.cal)'!$A$4:$K$110,7,FALSE)</f>
        <v>36755320.286314867</v>
      </c>
      <c r="K13">
        <f t="shared" si="1"/>
        <v>75.847345595743391</v>
      </c>
      <c r="L13">
        <f>VLOOKUP(F13,'DatosParaDEA(con.cal)'!$A$4:$O$110,14,FALSE)</f>
        <v>55.35</v>
      </c>
      <c r="M13">
        <f>VLOOKUP(F13,'DatosParaDEA(con.cal)'!$A$4:$O$110,15,FALSE)</f>
        <v>1.0699999999999998</v>
      </c>
    </row>
    <row r="14" spans="1:13" x14ac:dyDescent="0.25">
      <c r="A14" s="35">
        <f>ResulDEAcon.cal!A14</f>
        <v>80</v>
      </c>
      <c r="B14" s="40" t="str">
        <f>VLOOKUP(A14,DatosAnuales!$A$4:$B$233,2,FALSE)</f>
        <v xml:space="preserve">Kansas Gas and Electric Company                                       </v>
      </c>
      <c r="C14" s="36">
        <f>ResulDEAcon.cal!L14</f>
        <v>1</v>
      </c>
      <c r="F14" s="35">
        <v>80</v>
      </c>
      <c r="G14" s="41">
        <f>VLOOKUP(F14,'DatosParaDEA(con.cal)'!$A$4:$K$110,9,FALSE)</f>
        <v>9700247</v>
      </c>
      <c r="H14" s="41">
        <f>VLOOKUP(F14,'DatosParaDEA(con.cal)'!$A$4:$K$110,11,FALSE)</f>
        <v>324551.5</v>
      </c>
      <c r="I14" s="42">
        <f t="shared" si="0"/>
        <v>29.888159506272501</v>
      </c>
      <c r="J14" s="41">
        <f>VLOOKUP(F14,'DatosParaDEA(con.cal)'!$A$4:$K$110,7,FALSE)</f>
        <v>43252388.074902967</v>
      </c>
      <c r="K14">
        <f t="shared" si="1"/>
        <v>133.26818108960509</v>
      </c>
      <c r="L14">
        <f>VLOOKUP(F14,'DatosParaDEA(con.cal)'!$A$4:$O$110,14,FALSE)</f>
        <v>131.565</v>
      </c>
      <c r="M14">
        <f>VLOOKUP(F14,'DatosParaDEA(con.cal)'!$A$4:$O$110,15,FALSE)</f>
        <v>1.5449999999999999</v>
      </c>
    </row>
    <row r="15" spans="1:13" x14ac:dyDescent="0.25">
      <c r="A15" s="35">
        <f>ResulDEAcon.cal!A15</f>
        <v>83</v>
      </c>
      <c r="B15" s="40" t="str">
        <f>VLOOKUP(A15,DatosAnuales!$A$4:$B$233,2,FALSE)</f>
        <v xml:space="preserve">Kingsport Power Company                                               </v>
      </c>
      <c r="C15" s="36">
        <f>ResulDEAcon.cal!L15</f>
        <v>1</v>
      </c>
      <c r="F15" s="35">
        <v>83</v>
      </c>
      <c r="G15" s="41">
        <f>VLOOKUP(F15,'DatosParaDEA(con.cal)'!$A$4:$K$110,9,FALSE)</f>
        <v>2062773</v>
      </c>
      <c r="H15" s="41">
        <f>VLOOKUP(F15,'DatosParaDEA(con.cal)'!$A$4:$K$110,11,FALSE)</f>
        <v>47399</v>
      </c>
      <c r="I15" s="42">
        <f t="shared" si="0"/>
        <v>43.519335850967323</v>
      </c>
      <c r="J15" s="41">
        <f>VLOOKUP(F15,'DatosParaDEA(con.cal)'!$A$4:$K$110,7,FALSE)</f>
        <v>4850827.9289067555</v>
      </c>
      <c r="K15">
        <f t="shared" si="1"/>
        <v>102.3403010381391</v>
      </c>
      <c r="L15">
        <f>VLOOKUP(F15,'DatosParaDEA(con.cal)'!$A$4:$O$110,14,FALSE)</f>
        <v>233.35</v>
      </c>
      <c r="M15">
        <f>VLOOKUP(F15,'DatosParaDEA(con.cal)'!$A$4:$O$110,15,FALSE)</f>
        <v>1.7109999999999999</v>
      </c>
    </row>
    <row r="16" spans="1:13" x14ac:dyDescent="0.25">
      <c r="A16" s="35">
        <f>ResulDEAcon.cal!A16</f>
        <v>88</v>
      </c>
      <c r="B16" s="40" t="str">
        <f>VLOOKUP(A16,DatosAnuales!$A$4:$B$233,2,FALSE)</f>
        <v xml:space="preserve">Louisville Gas and Electric Company                                   </v>
      </c>
      <c r="C16" s="36">
        <f>ResulDEAcon.cal!L16</f>
        <v>1</v>
      </c>
      <c r="F16" s="35">
        <v>88</v>
      </c>
      <c r="G16" s="41">
        <f>VLOOKUP(F16,'DatosParaDEA(con.cal)'!$A$4:$K$110,9,FALSE)</f>
        <v>11857040.5</v>
      </c>
      <c r="H16" s="41">
        <f>VLOOKUP(F16,'DatosParaDEA(con.cal)'!$A$4:$K$110,11,FALSE)</f>
        <v>403070.5</v>
      </c>
      <c r="I16" s="42">
        <f t="shared" si="0"/>
        <v>29.416790611071761</v>
      </c>
      <c r="J16" s="41">
        <f>VLOOKUP(F16,'DatosParaDEA(con.cal)'!$A$4:$K$110,7,FALSE)</f>
        <v>43117214.051850796</v>
      </c>
      <c r="K16">
        <f t="shared" si="1"/>
        <v>106.97189214256761</v>
      </c>
      <c r="L16">
        <f>VLOOKUP(F16,'DatosParaDEA(con.cal)'!$A$4:$O$110,14,FALSE)</f>
        <v>74.525000000000006</v>
      </c>
      <c r="M16">
        <f>VLOOKUP(F16,'DatosParaDEA(con.cal)'!$A$4:$O$110,15,FALSE)</f>
        <v>1.0754999999999999</v>
      </c>
    </row>
    <row r="17" spans="1:13" x14ac:dyDescent="0.25">
      <c r="A17" s="35">
        <f>ResulDEAcon.cal!A17</f>
        <v>89</v>
      </c>
      <c r="B17" s="40" t="str">
        <f>VLOOKUP(A17,DatosAnuales!$A$4:$B$233,2,FALSE)</f>
        <v xml:space="preserve">Madison Gas and Electric Company                                      </v>
      </c>
      <c r="C17" s="36">
        <f>ResulDEAcon.cal!L17</f>
        <v>1</v>
      </c>
      <c r="F17" s="35">
        <v>89</v>
      </c>
      <c r="G17" s="41">
        <f>VLOOKUP(F17,'DatosParaDEA(con.cal)'!$A$4:$K$110,9,FALSE)</f>
        <v>3309584.5</v>
      </c>
      <c r="H17" s="41">
        <f>VLOOKUP(F17,'DatosParaDEA(con.cal)'!$A$4:$K$110,11,FALSE)</f>
        <v>149110.5</v>
      </c>
      <c r="I17" s="42">
        <f t="shared" si="0"/>
        <v>22.195516077003298</v>
      </c>
      <c r="J17" s="41">
        <f>VLOOKUP(F17,'DatosParaDEA(con.cal)'!$A$4:$K$110,7,FALSE)</f>
        <v>13678368.358023506</v>
      </c>
      <c r="K17">
        <f t="shared" si="1"/>
        <v>91.73309966785375</v>
      </c>
      <c r="L17">
        <f>VLOOKUP(F17,'DatosParaDEA(con.cal)'!$A$4:$O$110,14,FALSE)</f>
        <v>29.744999999999997</v>
      </c>
      <c r="M17">
        <f>VLOOKUP(F17,'DatosParaDEA(con.cal)'!$A$4:$O$110,15,FALSE)</f>
        <v>0.47950000000000004</v>
      </c>
    </row>
    <row r="18" spans="1:13" x14ac:dyDescent="0.25">
      <c r="A18" s="35">
        <f>ResulDEAcon.cal!A18</f>
        <v>96</v>
      </c>
      <c r="B18" s="40" t="str">
        <f>VLOOKUP(A18,DatosAnuales!$A$4:$B$233,2,FALSE)</f>
        <v xml:space="preserve">Metropolitan Edison Company                                           </v>
      </c>
      <c r="C18" s="36">
        <f>ResulDEAcon.cal!L18</f>
        <v>1</v>
      </c>
      <c r="F18" s="35">
        <v>96</v>
      </c>
      <c r="G18" s="41">
        <f>VLOOKUP(F18,'DatosParaDEA(con.cal)'!$A$4:$K$110,9,FALSE)</f>
        <v>13875578</v>
      </c>
      <c r="H18" s="41">
        <f>VLOOKUP(F18,'DatosParaDEA(con.cal)'!$A$4:$K$110,11,FALSE)</f>
        <v>561087.5</v>
      </c>
      <c r="I18" s="42">
        <f t="shared" si="0"/>
        <v>24.729793481408873</v>
      </c>
      <c r="J18" s="41">
        <f>VLOOKUP(F18,'DatosParaDEA(con.cal)'!$A$4:$K$110,7,FALSE)</f>
        <v>43333294.468709983</v>
      </c>
      <c r="K18">
        <f t="shared" si="1"/>
        <v>77.23090332383093</v>
      </c>
      <c r="L18">
        <f>VLOOKUP(F18,'DatosParaDEA(con.cal)'!$A$4:$O$110,14,FALSE)</f>
        <v>144.57599999999999</v>
      </c>
      <c r="M18">
        <f>VLOOKUP(F18,'DatosParaDEA(con.cal)'!$A$4:$O$110,15,FALSE)</f>
        <v>1.3574999999999999</v>
      </c>
    </row>
    <row r="19" spans="1:13" x14ac:dyDescent="0.25">
      <c r="A19" s="35">
        <f>ResulDEAcon.cal!A19</f>
        <v>98</v>
      </c>
      <c r="B19" s="40" t="str">
        <f>VLOOKUP(A19,DatosAnuales!$A$4:$B$233,2,FALSE)</f>
        <v xml:space="preserve">ALLETE, Inc.                                                          </v>
      </c>
      <c r="C19" s="36">
        <f>ResulDEAcon.cal!L19</f>
        <v>1</v>
      </c>
      <c r="F19" s="35">
        <v>98</v>
      </c>
      <c r="G19" s="41">
        <f>VLOOKUP(F19,'DatosParaDEA(con.cal)'!$A$4:$K$110,9,FALSE)</f>
        <v>8303031</v>
      </c>
      <c r="H19" s="41">
        <f>VLOOKUP(F19,'DatosParaDEA(con.cal)'!$A$4:$K$110,11,FALSE)</f>
        <v>145346.5</v>
      </c>
      <c r="I19" s="42">
        <f t="shared" si="0"/>
        <v>57.125771862411547</v>
      </c>
      <c r="J19" s="41">
        <f>VLOOKUP(F19,'DatosParaDEA(con.cal)'!$A$4:$K$110,7,FALSE)</f>
        <v>28269891.630042642</v>
      </c>
      <c r="K19">
        <f t="shared" si="1"/>
        <v>194.49998197440354</v>
      </c>
      <c r="L19">
        <f>VLOOKUP(F19,'DatosParaDEA(con.cal)'!$A$4:$O$110,14,FALSE)</f>
        <v>112.255</v>
      </c>
      <c r="M19">
        <f>VLOOKUP(F19,'DatosParaDEA(con.cal)'!$A$4:$O$110,15,FALSE)</f>
        <v>1.855</v>
      </c>
    </row>
    <row r="20" spans="1:13" x14ac:dyDescent="0.25">
      <c r="A20" s="35">
        <f>ResulDEAcon.cal!A20</f>
        <v>99</v>
      </c>
      <c r="B20" s="40" t="str">
        <f>VLOOKUP(A20,DatosAnuales!$A$4:$B$233,2,FALSE)</f>
        <v xml:space="preserve">Mississippi Power Company                                             </v>
      </c>
      <c r="C20" s="36">
        <f>ResulDEAcon.cal!L20</f>
        <v>1</v>
      </c>
      <c r="F20" s="35">
        <v>99</v>
      </c>
      <c r="G20" s="41">
        <f>VLOOKUP(F20,'DatosParaDEA(con.cal)'!$A$4:$K$110,9,FALSE)</f>
        <v>9833610</v>
      </c>
      <c r="H20" s="41">
        <f>VLOOKUP(F20,'DatosParaDEA(con.cal)'!$A$4:$K$110,11,FALSE)</f>
        <v>187321.5</v>
      </c>
      <c r="I20" s="42">
        <f t="shared" si="0"/>
        <v>52.49589609308061</v>
      </c>
      <c r="J20" s="41">
        <f>VLOOKUP(F20,'DatosParaDEA(con.cal)'!$A$4:$K$110,7,FALSE)</f>
        <v>31201516.331074718</v>
      </c>
      <c r="K20">
        <f t="shared" si="1"/>
        <v>166.56665855801239</v>
      </c>
      <c r="L20">
        <f>VLOOKUP(F20,'DatosParaDEA(con.cal)'!$A$4:$O$110,14,FALSE)</f>
        <v>61</v>
      </c>
      <c r="M20">
        <f>VLOOKUP(F20,'DatosParaDEA(con.cal)'!$A$4:$O$110,15,FALSE)</f>
        <v>1</v>
      </c>
    </row>
    <row r="21" spans="1:13" x14ac:dyDescent="0.25">
      <c r="A21" s="35">
        <f>ResulDEAcon.cal!A21</f>
        <v>105</v>
      </c>
      <c r="B21" s="40" t="str">
        <f>VLOOKUP(A21,DatosAnuales!$A$4:$B$233,2,FALSE)</f>
        <v xml:space="preserve">Mt. Carmel Public Utility Co                                          </v>
      </c>
      <c r="C21" s="36">
        <f>ResulDEAcon.cal!L21</f>
        <v>1</v>
      </c>
      <c r="F21" s="35">
        <v>105</v>
      </c>
      <c r="G21" s="41">
        <f>VLOOKUP(F21,'DatosParaDEA(con.cal)'!$A$4:$K$110,9,FALSE)</f>
        <v>94234.5</v>
      </c>
      <c r="H21" s="41">
        <f>VLOOKUP(F21,'DatosParaDEA(con.cal)'!$A$4:$K$110,11,FALSE)</f>
        <v>5375.5</v>
      </c>
      <c r="I21" s="42">
        <f t="shared" si="0"/>
        <v>17.530369267975072</v>
      </c>
      <c r="J21" s="41">
        <f>VLOOKUP(F21,'DatosParaDEA(con.cal)'!$A$4:$K$110,7,FALSE)</f>
        <v>1350303.3685967252</v>
      </c>
      <c r="K21">
        <f t="shared" si="1"/>
        <v>251.19586430968749</v>
      </c>
      <c r="L21">
        <f>VLOOKUP(F21,'DatosParaDEA(con.cal)'!$A$4:$O$110,14,FALSE)</f>
        <v>23.25</v>
      </c>
      <c r="M21">
        <f>VLOOKUP(F21,'DatosParaDEA(con.cal)'!$A$4:$O$110,15,FALSE)</f>
        <v>2.37</v>
      </c>
    </row>
    <row r="22" spans="1:13" x14ac:dyDescent="0.25">
      <c r="A22" s="35">
        <f>ResulDEAcon.cal!A22</f>
        <v>108</v>
      </c>
      <c r="B22" s="40" t="str">
        <f>VLOOKUP(A22,DatosAnuales!$A$4:$B$233,2,FALSE)</f>
        <v xml:space="preserve">Nevada Power Company, d/b/a NV Energy                                 </v>
      </c>
      <c r="C22" s="36">
        <f>ResulDEAcon.cal!L22</f>
        <v>1</v>
      </c>
      <c r="F22" s="35">
        <v>108</v>
      </c>
      <c r="G22" s="41">
        <f>VLOOKUP(F22,'DatosParaDEA(con.cal)'!$A$4:$K$110,9,FALSE)</f>
        <v>21623752</v>
      </c>
      <c r="H22" s="41">
        <f>VLOOKUP(F22,'DatosParaDEA(con.cal)'!$A$4:$K$110,11,FALSE)</f>
        <v>895610.5</v>
      </c>
      <c r="I22" s="42">
        <f t="shared" si="0"/>
        <v>24.144147483755493</v>
      </c>
      <c r="J22" s="41">
        <f>VLOOKUP(F22,'DatosParaDEA(con.cal)'!$A$4:$K$110,7,FALSE)</f>
        <v>31706187.970199913</v>
      </c>
      <c r="K22">
        <f t="shared" si="1"/>
        <v>35.401759995221042</v>
      </c>
      <c r="L22">
        <f>VLOOKUP(F22,'DatosParaDEA(con.cal)'!$A$4:$O$110,14,FALSE)</f>
        <v>38.054499999999997</v>
      </c>
      <c r="M22">
        <f>VLOOKUP(F22,'DatosParaDEA(con.cal)'!$A$4:$O$110,15,FALSE)</f>
        <v>0.505</v>
      </c>
    </row>
    <row r="23" spans="1:13" x14ac:dyDescent="0.25">
      <c r="A23" s="35">
        <f>ResulDEAcon.cal!A23</f>
        <v>117</v>
      </c>
      <c r="B23" s="40" t="str">
        <f>VLOOKUP(A23,DatosAnuales!$A$4:$B$233,2,FALSE)</f>
        <v xml:space="preserve">Niagara Mohawk Power Corporation                                      </v>
      </c>
      <c r="C23" s="36">
        <f>ResulDEAcon.cal!L23</f>
        <v>1</v>
      </c>
      <c r="F23" s="35">
        <v>117</v>
      </c>
      <c r="G23" s="41">
        <f>VLOOKUP(F23,'DatosParaDEA(con.cal)'!$A$4:$K$110,9,FALSE)</f>
        <v>13175329.5</v>
      </c>
      <c r="H23" s="41">
        <f>VLOOKUP(F23,'DatosParaDEA(con.cal)'!$A$4:$K$110,11,FALSE)</f>
        <v>1306900.5</v>
      </c>
      <c r="I23" s="42">
        <f t="shared" si="0"/>
        <v>10.081356231786582</v>
      </c>
      <c r="J23" s="41">
        <f>VLOOKUP(F23,'DatosParaDEA(con.cal)'!$A$4:$K$110,7,FALSE)</f>
        <v>241583733.1383898</v>
      </c>
      <c r="K23">
        <f t="shared" si="1"/>
        <v>184.85242995804944</v>
      </c>
      <c r="L23">
        <f>VLOOKUP(F23,'DatosParaDEA(con.cal)'!$A$4:$O$110,14,FALSE)</f>
        <v>124.42</v>
      </c>
      <c r="M23">
        <f>VLOOKUP(F23,'DatosParaDEA(con.cal)'!$A$4:$O$110,15,FALSE)</f>
        <v>1.07</v>
      </c>
    </row>
    <row r="24" spans="1:13" x14ac:dyDescent="0.25">
      <c r="A24" s="35">
        <f>ResulDEAcon.cal!A24</f>
        <v>120</v>
      </c>
      <c r="B24" s="40" t="str">
        <f>VLOOKUP(A24,DatosAnuales!$A$4:$B$233,2,FALSE)</f>
        <v xml:space="preserve">Northern States Power Company (Minnesota)                             </v>
      </c>
      <c r="C24" s="36">
        <f>ResulDEAcon.cal!L24</f>
        <v>1</v>
      </c>
      <c r="F24" s="35">
        <v>120</v>
      </c>
      <c r="G24" s="41">
        <f>VLOOKUP(F24,'DatosParaDEA(con.cal)'!$A$4:$K$110,9,FALSE)</f>
        <v>34620808.5</v>
      </c>
      <c r="H24" s="41">
        <f>VLOOKUP(F24,'DatosParaDEA(con.cal)'!$A$4:$K$110,11,FALSE)</f>
        <v>1448042</v>
      </c>
      <c r="I24" s="42">
        <f t="shared" si="0"/>
        <v>23.90870465083195</v>
      </c>
      <c r="J24" s="41">
        <f>VLOOKUP(F24,'DatosParaDEA(con.cal)'!$A$4:$K$110,7,FALSE)</f>
        <v>127236355.18500024</v>
      </c>
      <c r="K24">
        <f t="shared" si="1"/>
        <v>87.867862385897809</v>
      </c>
      <c r="L24">
        <f>VLOOKUP(F24,'DatosParaDEA(con.cal)'!$A$4:$O$110,14,FALSE)</f>
        <v>90.074999999999989</v>
      </c>
      <c r="M24">
        <f>VLOOKUP(F24,'DatosParaDEA(con.cal)'!$A$4:$O$110,15,FALSE)</f>
        <v>1.0049999999999999</v>
      </c>
    </row>
    <row r="25" spans="1:13" x14ac:dyDescent="0.25">
      <c r="A25" s="35">
        <f>ResulDEAcon.cal!A25</f>
        <v>123</v>
      </c>
      <c r="B25" s="40" t="str">
        <f>VLOOKUP(A25,DatosAnuales!$A$4:$B$233,2,FALSE)</f>
        <v xml:space="preserve">Northwestern Wisconsin Electric Company                               </v>
      </c>
      <c r="C25" s="36">
        <f>ResulDEAcon.cal!L25</f>
        <v>1</v>
      </c>
      <c r="F25" s="35">
        <v>123</v>
      </c>
      <c r="G25" s="41">
        <f>VLOOKUP(F25,'DatosParaDEA(con.cal)'!$A$4:$K$110,9,FALSE)</f>
        <v>167451</v>
      </c>
      <c r="H25" s="41">
        <f>VLOOKUP(F25,'DatosParaDEA(con.cal)'!$A$4:$K$110,11,FALSE)</f>
        <v>13624</v>
      </c>
      <c r="I25" s="42">
        <f t="shared" si="0"/>
        <v>12.290883734586025</v>
      </c>
      <c r="J25" s="41">
        <f>VLOOKUP(F25,'DatosParaDEA(con.cal)'!$A$4:$K$110,7,FALSE)</f>
        <v>1519409.2429457945</v>
      </c>
      <c r="K25">
        <f t="shared" si="1"/>
        <v>111.52445999308533</v>
      </c>
      <c r="L25">
        <f>VLOOKUP(F25,'DatosParaDEA(con.cal)'!$A$4:$O$110,14,FALSE)</f>
        <v>57.3</v>
      </c>
      <c r="M25">
        <f>VLOOKUP(F25,'DatosParaDEA(con.cal)'!$A$4:$O$110,15,FALSE)</f>
        <v>1.2149999999999999</v>
      </c>
    </row>
    <row r="26" spans="1:13" x14ac:dyDescent="0.25">
      <c r="A26" s="35">
        <f>ResulDEAcon.cal!A26</f>
        <v>126</v>
      </c>
      <c r="B26" s="40" t="str">
        <f>VLOOKUP(A26,DatosAnuales!$A$4:$B$233,2,FALSE)</f>
        <v xml:space="preserve">Ohio Edison Company                                                   </v>
      </c>
      <c r="C26" s="36">
        <f>ResulDEAcon.cal!L26</f>
        <v>1</v>
      </c>
      <c r="F26" s="35">
        <v>126</v>
      </c>
      <c r="G26" s="41">
        <f>VLOOKUP(F26,'DatosParaDEA(con.cal)'!$A$4:$K$110,9,FALSE)</f>
        <v>24259212</v>
      </c>
      <c r="H26" s="41">
        <f>VLOOKUP(F26,'DatosParaDEA(con.cal)'!$A$4:$K$110,11,FALSE)</f>
        <v>1039170.5</v>
      </c>
      <c r="I26" s="42">
        <f t="shared" si="0"/>
        <v>23.344785095419855</v>
      </c>
      <c r="J26" s="41">
        <f>VLOOKUP(F26,'DatosParaDEA(con.cal)'!$A$4:$K$110,7,FALSE)</f>
        <v>54840132.885883182</v>
      </c>
      <c r="K26">
        <f t="shared" si="1"/>
        <v>52.772988538342055</v>
      </c>
      <c r="L26">
        <f>VLOOKUP(F26,'DatosParaDEA(con.cal)'!$A$4:$O$110,14,FALSE)</f>
        <v>94.116</v>
      </c>
      <c r="M26">
        <f>VLOOKUP(F26,'DatosParaDEA(con.cal)'!$A$4:$O$110,15,FALSE)</f>
        <v>1.0430000000000001</v>
      </c>
    </row>
    <row r="27" spans="1:13" x14ac:dyDescent="0.25">
      <c r="A27" s="35">
        <f>ResulDEAcon.cal!A27</f>
        <v>127</v>
      </c>
      <c r="B27" s="40" t="str">
        <f>VLOOKUP(A27,DatosAnuales!$A$4:$B$233,2,FALSE)</f>
        <v xml:space="preserve">Ohio Power Company                                                    </v>
      </c>
      <c r="C27" s="36">
        <f>ResulDEAcon.cal!L27</f>
        <v>1</v>
      </c>
      <c r="F27" s="35">
        <v>127</v>
      </c>
      <c r="G27" s="41">
        <f>VLOOKUP(F27,'DatosParaDEA(con.cal)'!$A$4:$K$110,9,FALSE)</f>
        <v>43402256.5</v>
      </c>
      <c r="H27" s="41">
        <f>VLOOKUP(F27,'DatosParaDEA(con.cal)'!$A$4:$K$110,11,FALSE)</f>
        <v>1465900</v>
      </c>
      <c r="I27" s="42">
        <f t="shared" si="0"/>
        <v>29.60792448325261</v>
      </c>
      <c r="J27" s="41">
        <f>VLOOKUP(F27,'DatosParaDEA(con.cal)'!$A$4:$K$110,7,FALSE)</f>
        <v>193414417.5962342</v>
      </c>
      <c r="K27">
        <f t="shared" si="1"/>
        <v>131.94243645285096</v>
      </c>
      <c r="L27">
        <f>VLOOKUP(F27,'DatosParaDEA(con.cal)'!$A$4:$O$110,14,FALSE)</f>
        <v>188.1</v>
      </c>
      <c r="M27">
        <f>VLOOKUP(F27,'DatosParaDEA(con.cal)'!$A$4:$O$110,15,FALSE)</f>
        <v>1.3414999999999999</v>
      </c>
    </row>
    <row r="28" spans="1:13" x14ac:dyDescent="0.25">
      <c r="A28" s="35">
        <f>ResulDEAcon.cal!A28</f>
        <v>134</v>
      </c>
      <c r="B28" s="40" t="str">
        <f>VLOOKUP(A28,DatosAnuales!$A$4:$B$233,2,FALSE)</f>
        <v xml:space="preserve">PacifiCorp                                                            </v>
      </c>
      <c r="C28" s="36">
        <f>ResulDEAcon.cal!L28</f>
        <v>1</v>
      </c>
      <c r="F28" s="35">
        <v>134</v>
      </c>
      <c r="G28" s="41">
        <f>VLOOKUP(F28,'DatosParaDEA(con.cal)'!$A$4:$K$110,9,FALSE)</f>
        <v>54479574.5</v>
      </c>
      <c r="H28" s="41">
        <f>VLOOKUP(F28,'DatosParaDEA(con.cal)'!$A$4:$K$110,11,FALSE)</f>
        <v>1826864.5</v>
      </c>
      <c r="I28" s="42">
        <f t="shared" si="0"/>
        <v>29.821354840493097</v>
      </c>
      <c r="J28" s="41">
        <f>VLOOKUP(F28,'DatosParaDEA(con.cal)'!$A$4:$K$110,7,FALSE)</f>
        <v>206834783.67698187</v>
      </c>
      <c r="K28">
        <f t="shared" si="1"/>
        <v>113.21845910136294</v>
      </c>
      <c r="L28">
        <f>VLOOKUP(F28,'DatosParaDEA(con.cal)'!$A$4:$O$110,14,FALSE)</f>
        <v>175.64999999999998</v>
      </c>
      <c r="M28">
        <f>VLOOKUP(F28,'DatosParaDEA(con.cal)'!$A$4:$O$110,15,FALSE)</f>
        <v>2.4784999999999999</v>
      </c>
    </row>
    <row r="29" spans="1:13" x14ac:dyDescent="0.25">
      <c r="A29" s="35">
        <f>ResulDEAcon.cal!A29</f>
        <v>142</v>
      </c>
      <c r="B29" s="40" t="str">
        <f>VLOOKUP(A29,DatosAnuales!$A$4:$B$233,2,FALSE)</f>
        <v xml:space="preserve">THE POTOMAC EDISON COMPANY                                            </v>
      </c>
      <c r="C29" s="36">
        <f>ResulDEAcon.cal!L29</f>
        <v>1</v>
      </c>
      <c r="F29" s="35">
        <v>142</v>
      </c>
      <c r="G29" s="41">
        <f>VLOOKUP(F29,'DatosParaDEA(con.cal)'!$A$4:$K$110,9,FALSE)</f>
        <v>10572942</v>
      </c>
      <c r="H29" s="41">
        <f>VLOOKUP(F29,'DatosParaDEA(con.cal)'!$A$4:$K$110,11,FALSE)</f>
        <v>400466</v>
      </c>
      <c r="I29" s="42">
        <f t="shared" si="0"/>
        <v>26.401597139332676</v>
      </c>
      <c r="J29" s="41">
        <f>VLOOKUP(F29,'DatosParaDEA(con.cal)'!$A$4:$K$110,7,FALSE)</f>
        <v>31639972.616839752</v>
      </c>
      <c r="K29">
        <f t="shared" si="1"/>
        <v>79.007887353332748</v>
      </c>
      <c r="L29">
        <f>VLOOKUP(F29,'DatosParaDEA(con.cal)'!$A$4:$O$110,14,FALSE)</f>
        <v>115.17750000000001</v>
      </c>
      <c r="M29">
        <f>VLOOKUP(F29,'DatosParaDEA(con.cal)'!$A$4:$O$110,15,FALSE)</f>
        <v>1.0145</v>
      </c>
    </row>
    <row r="30" spans="1:13" x14ac:dyDescent="0.25">
      <c r="A30" s="35">
        <f>ResulDEAcon.cal!A30</f>
        <v>144</v>
      </c>
      <c r="B30" s="40" t="str">
        <f>VLOOKUP(A30,DatosAnuales!$A$4:$B$233,2,FALSE)</f>
        <v xml:space="preserve">Duke Energy Indiana, LLC                                              </v>
      </c>
      <c r="C30" s="36">
        <f>ResulDEAcon.cal!L30</f>
        <v>1</v>
      </c>
      <c r="F30" s="35">
        <v>144</v>
      </c>
      <c r="G30" s="41">
        <f>VLOOKUP(F30,'DatosParaDEA(con.cal)'!$A$4:$K$110,9,FALSE)</f>
        <v>27939669</v>
      </c>
      <c r="H30" s="41">
        <f>VLOOKUP(F30,'DatosParaDEA(con.cal)'!$A$4:$K$110,11,FALSE)</f>
        <v>808661.5</v>
      </c>
      <c r="I30" s="42">
        <f t="shared" si="0"/>
        <v>34.550512173511414</v>
      </c>
      <c r="J30" s="41">
        <f>VLOOKUP(F30,'DatosParaDEA(con.cal)'!$A$4:$K$110,7,FALSE)</f>
        <v>99837252.060035229</v>
      </c>
      <c r="K30">
        <f t="shared" si="1"/>
        <v>123.45988038262639</v>
      </c>
      <c r="L30">
        <f>VLOOKUP(F30,'DatosParaDEA(con.cal)'!$A$4:$O$110,14,FALSE)</f>
        <v>121</v>
      </c>
      <c r="M30">
        <f>VLOOKUP(F30,'DatosParaDEA(con.cal)'!$A$4:$O$110,15,FALSE)</f>
        <v>1.27</v>
      </c>
    </row>
    <row r="31" spans="1:13" x14ac:dyDescent="0.25">
      <c r="A31" s="35">
        <f>ResulDEAcon.cal!A31</f>
        <v>147</v>
      </c>
      <c r="B31" s="40" t="str">
        <f>VLOOKUP(A31,DatosAnuales!$A$4:$B$233,2,FALSE)</f>
        <v xml:space="preserve">Public Service Company of New Mexico                                  </v>
      </c>
      <c r="C31" s="36">
        <f>ResulDEAcon.cal!L31</f>
        <v>1</v>
      </c>
      <c r="F31" s="35">
        <v>147</v>
      </c>
      <c r="G31" s="41">
        <f>VLOOKUP(F31,'DatosParaDEA(con.cal)'!$A$4:$K$110,9,FALSE)</f>
        <v>8968797</v>
      </c>
      <c r="H31" s="41">
        <f>VLOOKUP(F31,'DatosParaDEA(con.cal)'!$A$4:$K$110,11,FALSE)</f>
        <v>516769</v>
      </c>
      <c r="I31" s="42">
        <f t="shared" si="0"/>
        <v>17.355524421937073</v>
      </c>
      <c r="J31" s="41">
        <f>VLOOKUP(F31,'DatosParaDEA(con.cal)'!$A$4:$K$110,7,FALSE)</f>
        <v>21644458.133230742</v>
      </c>
      <c r="K31">
        <f t="shared" si="1"/>
        <v>41.884203838138014</v>
      </c>
      <c r="L31">
        <f>VLOOKUP(F31,'DatosParaDEA(con.cal)'!$A$4:$O$110,14,FALSE)</f>
        <v>79.405000000000001</v>
      </c>
      <c r="M31">
        <f>VLOOKUP(F31,'DatosParaDEA(con.cal)'!$A$4:$O$110,15,FALSE)</f>
        <v>1.0215000000000001</v>
      </c>
    </row>
    <row r="32" spans="1:13" x14ac:dyDescent="0.25">
      <c r="A32" s="35">
        <f>ResulDEAcon.cal!A32</f>
        <v>149</v>
      </c>
      <c r="B32" s="40" t="str">
        <f>VLOOKUP(A32,DatosAnuales!$A$4:$B$233,2,FALSE)</f>
        <v xml:space="preserve">Public Service Electric and Gas Company                               </v>
      </c>
      <c r="C32" s="36">
        <f>ResulDEAcon.cal!L32</f>
        <v>1</v>
      </c>
      <c r="F32" s="35">
        <v>149</v>
      </c>
      <c r="G32" s="41">
        <f>VLOOKUP(F32,'DatosParaDEA(con.cal)'!$A$4:$K$110,9,FALSE)</f>
        <v>41656836.5</v>
      </c>
      <c r="H32" s="41">
        <f>VLOOKUP(F32,'DatosParaDEA(con.cal)'!$A$4:$K$110,11,FALSE)</f>
        <v>2221669.5</v>
      </c>
      <c r="I32" s="42">
        <f t="shared" si="0"/>
        <v>18.750240078463516</v>
      </c>
      <c r="J32" s="41">
        <f>VLOOKUP(F32,'DatosParaDEA(con.cal)'!$A$4:$K$110,7,FALSE)</f>
        <v>169816456.21322513</v>
      </c>
      <c r="K32">
        <f t="shared" si="1"/>
        <v>76.436416943755646</v>
      </c>
      <c r="L32">
        <f>VLOOKUP(F32,'DatosParaDEA(con.cal)'!$A$4:$O$110,14,FALSE)</f>
        <v>44.075000000000003</v>
      </c>
      <c r="M32">
        <f>VLOOKUP(F32,'DatosParaDEA(con.cal)'!$A$4:$O$110,15,FALSE)</f>
        <v>0.76849999999999996</v>
      </c>
    </row>
    <row r="33" spans="1:13" x14ac:dyDescent="0.25">
      <c r="A33" s="35">
        <f>ResulDEAcon.cal!A33</f>
        <v>161</v>
      </c>
      <c r="B33" s="40" t="str">
        <f>VLOOKUP(A33,DatosAnuales!$A$4:$B$233,2,FALSE)</f>
        <v xml:space="preserve">Southern California Edison Company                                    </v>
      </c>
      <c r="C33" s="36">
        <f>ResulDEAcon.cal!L33</f>
        <v>1</v>
      </c>
      <c r="F33" s="35">
        <v>161</v>
      </c>
      <c r="G33" s="41">
        <f>VLOOKUP(F33,'DatosParaDEA(con.cal)'!$A$4:$K$110,9,FALSE)</f>
        <v>85323327</v>
      </c>
      <c r="H33" s="41">
        <f>VLOOKUP(F33,'DatosParaDEA(con.cal)'!$A$4:$K$110,11,FALSE)</f>
        <v>5034557.5</v>
      </c>
      <c r="I33" s="42">
        <f t="shared" si="0"/>
        <v>16.947532528926327</v>
      </c>
      <c r="J33" s="41">
        <f>VLOOKUP(F33,'DatosParaDEA(con.cal)'!$A$4:$K$110,7,FALSE)</f>
        <v>499741306.14255178</v>
      </c>
      <c r="K33">
        <f t="shared" si="1"/>
        <v>99.262210460909785</v>
      </c>
      <c r="L33">
        <f>VLOOKUP(F33,'DatosParaDEA(con.cal)'!$A$4:$O$110,14,FALSE)</f>
        <v>105.0645</v>
      </c>
      <c r="M33">
        <f>VLOOKUP(F33,'DatosParaDEA(con.cal)'!$A$4:$O$110,15,FALSE)</f>
        <v>1.008</v>
      </c>
    </row>
    <row r="34" spans="1:13" x14ac:dyDescent="0.25">
      <c r="A34" s="35">
        <f>ResulDEAcon.cal!A34</f>
        <v>163</v>
      </c>
      <c r="B34" s="40" t="str">
        <f>VLOOKUP(A34,DatosAnuales!$A$4:$B$233,2,FALSE)</f>
        <v xml:space="preserve">Southern Indiana Gas and Electric Company                             </v>
      </c>
      <c r="C34" s="36">
        <f>ResulDEAcon.cal!L34</f>
        <v>1</v>
      </c>
      <c r="F34" s="35">
        <v>163</v>
      </c>
      <c r="G34" s="41">
        <f>VLOOKUP(F34,'DatosParaDEA(con.cal)'!$A$4:$K$110,9,FALSE)</f>
        <v>5466181.5</v>
      </c>
      <c r="H34" s="41">
        <f>VLOOKUP(F34,'DatosParaDEA(con.cal)'!$A$4:$K$110,11,FALSE)</f>
        <v>148100</v>
      </c>
      <c r="I34" s="42">
        <f t="shared" si="0"/>
        <v>36.908720459149222</v>
      </c>
      <c r="J34" s="41">
        <f>VLOOKUP(F34,'DatosParaDEA(con.cal)'!$A$4:$K$110,7,FALSE)</f>
        <v>16917611.31995701</v>
      </c>
      <c r="K34">
        <f t="shared" si="1"/>
        <v>114.23100148519251</v>
      </c>
      <c r="L34">
        <f>VLOOKUP(F34,'DatosParaDEA(con.cal)'!$A$4:$O$110,14,FALSE)</f>
        <v>66.099999999999994</v>
      </c>
      <c r="M34">
        <f>VLOOKUP(F34,'DatosParaDEA(con.cal)'!$A$4:$O$110,15,FALSE)</f>
        <v>1.0985</v>
      </c>
    </row>
    <row r="35" spans="1:13" x14ac:dyDescent="0.25">
      <c r="A35" s="35">
        <f>ResulDEAcon.cal!A35</f>
        <v>166</v>
      </c>
      <c r="B35" s="40" t="str">
        <f>VLOOKUP(A35,DatosAnuales!$A$4:$B$233,2,FALSE)</f>
        <v xml:space="preserve">Southwestern Public Service Company                                   </v>
      </c>
      <c r="C35" s="36">
        <f>ResulDEAcon.cal!L35</f>
        <v>1</v>
      </c>
      <c r="F35" s="35">
        <v>166</v>
      </c>
      <c r="G35" s="41">
        <f>VLOOKUP(F35,'DatosParaDEA(con.cal)'!$A$4:$K$110,9,FALSE)</f>
        <v>19193083</v>
      </c>
      <c r="H35" s="41">
        <f>VLOOKUP(F35,'DatosParaDEA(con.cal)'!$A$4:$K$110,11,FALSE)</f>
        <v>388464</v>
      </c>
      <c r="I35" s="42">
        <f t="shared" si="0"/>
        <v>49.407623357634172</v>
      </c>
      <c r="J35" s="41">
        <f>VLOOKUP(F35,'DatosParaDEA(con.cal)'!$A$4:$K$110,7,FALSE)</f>
        <v>46833400.368932292</v>
      </c>
      <c r="K35">
        <f t="shared" si="1"/>
        <v>120.56046472499972</v>
      </c>
      <c r="L35">
        <f>VLOOKUP(F35,'DatosParaDEA(con.cal)'!$A$4:$O$110,14,FALSE)</f>
        <v>125.6</v>
      </c>
      <c r="M35">
        <f>VLOOKUP(F35,'DatosParaDEA(con.cal)'!$A$4:$O$110,15,FALSE)</f>
        <v>1.3149999999999999</v>
      </c>
    </row>
    <row r="36" spans="1:13" x14ac:dyDescent="0.25">
      <c r="A36" s="35">
        <f>ResulDEAcon.cal!A36</f>
        <v>167</v>
      </c>
      <c r="B36" s="40" t="str">
        <f>VLOOKUP(A36,DatosAnuales!$A$4:$B$233,2,FALSE)</f>
        <v xml:space="preserve">Superior Water, Light and Power Company                               </v>
      </c>
      <c r="C36" s="36">
        <f>ResulDEAcon.cal!L36</f>
        <v>1</v>
      </c>
      <c r="F36" s="35">
        <v>167</v>
      </c>
      <c r="G36" s="41">
        <f>VLOOKUP(F36,'DatosParaDEA(con.cal)'!$A$4:$K$110,9,FALSE)</f>
        <v>804611</v>
      </c>
      <c r="H36" s="41">
        <f>VLOOKUP(F36,'DatosParaDEA(con.cal)'!$A$4:$K$110,11,FALSE)</f>
        <v>14708.5</v>
      </c>
      <c r="I36" s="42">
        <f t="shared" si="0"/>
        <v>54.703810721691539</v>
      </c>
      <c r="J36" s="41">
        <f>VLOOKUP(F36,'DatosParaDEA(con.cal)'!$A$4:$K$110,7,FALSE)</f>
        <v>1677584.6264137062</v>
      </c>
      <c r="K36">
        <f t="shared" si="1"/>
        <v>114.05545272554687</v>
      </c>
      <c r="L36">
        <f>VLOOKUP(F36,'DatosParaDEA(con.cal)'!$A$4:$O$110,14,FALSE)</f>
        <v>26.395000000000003</v>
      </c>
      <c r="M36">
        <f>VLOOKUP(F36,'DatosParaDEA(con.cal)'!$A$4:$O$110,15,FALSE)</f>
        <v>0.46500000000000002</v>
      </c>
    </row>
    <row r="37" spans="1:13" x14ac:dyDescent="0.25">
      <c r="A37" s="35">
        <f>ResulDEAcon.cal!A37</f>
        <v>170</v>
      </c>
      <c r="B37" s="40" t="str">
        <f>VLOOKUP(A37,DatosAnuales!$A$4:$B$233,2,FALSE)</f>
        <v xml:space="preserve">Tampa Electric Company                                                </v>
      </c>
      <c r="C37" s="36">
        <f>ResulDEAcon.cal!L37</f>
        <v>1</v>
      </c>
      <c r="F37" s="35">
        <v>170</v>
      </c>
      <c r="G37" s="41">
        <f>VLOOKUP(F37,'DatosParaDEA(con.cal)'!$A$4:$K$110,9,FALSE)</f>
        <v>19120499.5</v>
      </c>
      <c r="H37" s="41">
        <f>VLOOKUP(F37,'DatosParaDEA(con.cal)'!$A$4:$K$110,11,FALSE)</f>
        <v>724607.5</v>
      </c>
      <c r="I37" s="42">
        <f t="shared" si="0"/>
        <v>26.387388344724556</v>
      </c>
      <c r="J37" s="41">
        <f>VLOOKUP(F37,'DatosParaDEA(con.cal)'!$A$4:$K$110,7,FALSE)</f>
        <v>47567352.890763201</v>
      </c>
      <c r="K37">
        <f t="shared" si="1"/>
        <v>65.645681131872365</v>
      </c>
      <c r="L37">
        <f>VLOOKUP(F37,'DatosParaDEA(con.cal)'!$A$4:$O$110,14,FALSE)</f>
        <v>98.199999999999989</v>
      </c>
      <c r="M37">
        <f>VLOOKUP(F37,'DatosParaDEA(con.cal)'!$A$4:$O$110,15,FALSE)</f>
        <v>1.385</v>
      </c>
    </row>
    <row r="38" spans="1:13" x14ac:dyDescent="0.25">
      <c r="A38" s="35">
        <f>ResulDEAcon.cal!A38</f>
        <v>175</v>
      </c>
      <c r="B38" s="40" t="str">
        <f>VLOOKUP(A38,DatosAnuales!$A$4:$B$233,2,FALSE)</f>
        <v xml:space="preserve">Toledo Edison Company, The                                            </v>
      </c>
      <c r="C38" s="36">
        <f>ResulDEAcon.cal!L38</f>
        <v>1</v>
      </c>
      <c r="F38" s="35">
        <v>175</v>
      </c>
      <c r="G38" s="41">
        <f>VLOOKUP(F38,'DatosParaDEA(con.cal)'!$A$4:$K$110,9,FALSE)</f>
        <v>10548648</v>
      </c>
      <c r="H38" s="41">
        <f>VLOOKUP(F38,'DatosParaDEA(con.cal)'!$A$4:$K$110,11,FALSE)</f>
        <v>308606.5</v>
      </c>
      <c r="I38" s="42">
        <f t="shared" si="0"/>
        <v>34.181548347167023</v>
      </c>
      <c r="J38" s="41">
        <f>VLOOKUP(F38,'DatosParaDEA(con.cal)'!$A$4:$K$110,7,FALSE)</f>
        <v>17458212.215159431</v>
      </c>
      <c r="K38">
        <f t="shared" si="1"/>
        <v>56.571109860483922</v>
      </c>
      <c r="L38">
        <f>VLOOKUP(F38,'DatosParaDEA(con.cal)'!$A$4:$O$110,14,FALSE)</f>
        <v>69.745499999999993</v>
      </c>
      <c r="M38">
        <f>VLOOKUP(F38,'DatosParaDEA(con.cal)'!$A$4:$O$110,15,FALSE)</f>
        <v>0.75600000000000001</v>
      </c>
    </row>
    <row r="39" spans="1:13" x14ac:dyDescent="0.25">
      <c r="A39" s="35">
        <f>ResulDEAcon.cal!A39</f>
        <v>176</v>
      </c>
      <c r="B39" s="40" t="str">
        <f>VLOOKUP(A39,DatosAnuales!$A$4:$B$233,2,FALSE)</f>
        <v xml:space="preserve">Tucson Electric Power Company                                         </v>
      </c>
      <c r="C39" s="36">
        <f>ResulDEAcon.cal!L39</f>
        <v>1</v>
      </c>
      <c r="F39" s="35">
        <v>176</v>
      </c>
      <c r="G39" s="41">
        <f>VLOOKUP(F39,'DatosParaDEA(con.cal)'!$A$4:$K$110,9,FALSE)</f>
        <v>8974722.5</v>
      </c>
      <c r="H39" s="41">
        <f>VLOOKUP(F39,'DatosParaDEA(con.cal)'!$A$4:$K$110,11,FALSE)</f>
        <v>418528.5</v>
      </c>
      <c r="I39" s="42">
        <f t="shared" si="0"/>
        <v>21.443515794025974</v>
      </c>
      <c r="J39" s="41">
        <f>VLOOKUP(F39,'DatosParaDEA(con.cal)'!$A$4:$K$110,7,FALSE)</f>
        <v>20286844.284199264</v>
      </c>
      <c r="K39">
        <f t="shared" si="1"/>
        <v>48.471834735745027</v>
      </c>
      <c r="L39">
        <f>VLOOKUP(F39,'DatosParaDEA(con.cal)'!$A$4:$O$110,14,FALSE)</f>
        <v>12.076499999999999</v>
      </c>
      <c r="M39">
        <f>VLOOKUP(F39,'DatosParaDEA(con.cal)'!$A$4:$O$110,15,FALSE)</f>
        <v>0.58949999999999991</v>
      </c>
    </row>
    <row r="40" spans="1:13" x14ac:dyDescent="0.25">
      <c r="A40" s="35">
        <f>ResulDEAcon.cal!A40</f>
        <v>177</v>
      </c>
      <c r="B40" s="40" t="str">
        <f>VLOOKUP(A40,DatosAnuales!$A$4:$B$233,2,FALSE)</f>
        <v xml:space="preserve">UNION ELECTRIC COMPANY                                                </v>
      </c>
      <c r="C40" s="36">
        <f>ResulDEAcon.cal!L40</f>
        <v>1</v>
      </c>
      <c r="F40" s="35">
        <v>177</v>
      </c>
      <c r="G40" s="41">
        <f>VLOOKUP(F40,'DatosParaDEA(con.cal)'!$A$4:$K$110,9,FALSE)</f>
        <v>34373993</v>
      </c>
      <c r="H40" s="41">
        <f>VLOOKUP(F40,'DatosParaDEA(con.cal)'!$A$4:$K$110,11,FALSE)</f>
        <v>1206248.5</v>
      </c>
      <c r="I40" s="42">
        <f t="shared" si="0"/>
        <v>28.496609943970913</v>
      </c>
      <c r="J40" s="41">
        <f>VLOOKUP(F40,'DatosParaDEA(con.cal)'!$A$4:$K$110,7,FALSE)</f>
        <v>138636226.27854821</v>
      </c>
      <c r="K40">
        <f t="shared" si="1"/>
        <v>114.93172947244967</v>
      </c>
      <c r="L40">
        <f>VLOOKUP(F40,'DatosParaDEA(con.cal)'!$A$4:$O$110,14,FALSE)</f>
        <v>93.5</v>
      </c>
      <c r="M40">
        <f>VLOOKUP(F40,'DatosParaDEA(con.cal)'!$A$4:$O$110,15,FALSE)</f>
        <v>0.97499999999999987</v>
      </c>
    </row>
    <row r="41" spans="1:13" x14ac:dyDescent="0.25">
      <c r="A41" s="35">
        <f>ResulDEAcon.cal!A41</f>
        <v>178</v>
      </c>
      <c r="B41" s="40" t="str">
        <f>VLOOKUP(A41,DatosAnuales!$A$4:$B$233,2,FALSE)</f>
        <v xml:space="preserve">Duke Energy Kentucky, Inc.                                            </v>
      </c>
      <c r="C41" s="36">
        <f>ResulDEAcon.cal!L41</f>
        <v>1</v>
      </c>
      <c r="F41" s="35">
        <v>178</v>
      </c>
      <c r="G41" s="41">
        <f>VLOOKUP(F41,'DatosParaDEA(con.cal)'!$A$4:$K$110,9,FALSE)</f>
        <v>4066244.5</v>
      </c>
      <c r="H41" s="41">
        <f>VLOOKUP(F41,'DatosParaDEA(con.cal)'!$A$4:$K$110,11,FALSE)</f>
        <v>139310.5</v>
      </c>
      <c r="I41" s="42">
        <f t="shared" si="0"/>
        <v>29.188356225840838</v>
      </c>
      <c r="J41" s="41">
        <f>VLOOKUP(F41,'DatosParaDEA(con.cal)'!$A$4:$K$110,7,FALSE)</f>
        <v>12409858.26966868</v>
      </c>
      <c r="K41">
        <f t="shared" si="1"/>
        <v>89.080566573723303</v>
      </c>
      <c r="L41">
        <f>VLOOKUP(F41,'DatosParaDEA(con.cal)'!$A$4:$O$110,14,FALSE)</f>
        <v>100</v>
      </c>
      <c r="M41">
        <f>VLOOKUP(F41,'DatosParaDEA(con.cal)'!$A$4:$O$110,15,FALSE)</f>
        <v>1.115</v>
      </c>
    </row>
    <row r="42" spans="1:13" x14ac:dyDescent="0.25">
      <c r="A42" s="35">
        <f>ResulDEAcon.cal!A42</f>
        <v>188</v>
      </c>
      <c r="B42" s="40" t="str">
        <f>VLOOKUP(A42,DatosAnuales!$A$4:$B$233,2,FALSE)</f>
        <v xml:space="preserve">WEST PENN POWER COMPANY                                               </v>
      </c>
      <c r="C42" s="36">
        <f>ResulDEAcon.cal!L42</f>
        <v>1</v>
      </c>
      <c r="F42" s="35">
        <v>188</v>
      </c>
      <c r="G42" s="41">
        <f>VLOOKUP(F42,'DatosParaDEA(con.cal)'!$A$4:$K$110,9,FALSE)</f>
        <v>20007550.5</v>
      </c>
      <c r="H42" s="41">
        <f>VLOOKUP(F42,'DatosParaDEA(con.cal)'!$A$4:$K$110,11,FALSE)</f>
        <v>722576.5</v>
      </c>
      <c r="I42" s="42">
        <f t="shared" si="0"/>
        <v>27.689179623195606</v>
      </c>
      <c r="J42" s="41">
        <f>VLOOKUP(F42,'DatosParaDEA(con.cal)'!$A$4:$K$110,7,FALSE)</f>
        <v>50324539.135987535</v>
      </c>
      <c r="K42">
        <f t="shared" si="1"/>
        <v>69.645967085820715</v>
      </c>
      <c r="L42">
        <f>VLOOKUP(F42,'DatosParaDEA(con.cal)'!$A$4:$O$110,14,FALSE)</f>
        <v>158.601</v>
      </c>
      <c r="M42">
        <f>VLOOKUP(F42,'DatosParaDEA(con.cal)'!$A$4:$O$110,15,FALSE)</f>
        <v>1.2149999999999999</v>
      </c>
    </row>
    <row r="43" spans="1:13" x14ac:dyDescent="0.25">
      <c r="A43" s="35">
        <f>ResulDEAcon.cal!A43</f>
        <v>190</v>
      </c>
      <c r="B43" s="40" t="str">
        <f>VLOOKUP(A43,DatosAnuales!$A$4:$B$233,2,FALSE)</f>
        <v xml:space="preserve">Western Massachusetts Electric Company                                </v>
      </c>
      <c r="C43" s="36">
        <f>ResulDEAcon.cal!L43</f>
        <v>1</v>
      </c>
      <c r="F43" s="35">
        <v>190</v>
      </c>
      <c r="G43" s="41">
        <f>VLOOKUP(F43,'DatosParaDEA(con.cal)'!$A$4:$K$110,9,FALSE)</f>
        <v>3554646</v>
      </c>
      <c r="H43" s="41">
        <f>VLOOKUP(F43,'DatosParaDEA(con.cal)'!$A$4:$K$110,11,FALSE)</f>
        <v>209280.5</v>
      </c>
      <c r="I43" s="42">
        <f t="shared" si="0"/>
        <v>16.985079833047035</v>
      </c>
      <c r="J43" s="41">
        <f>VLOOKUP(F43,'DatosParaDEA(con.cal)'!$A$4:$K$110,7,FALSE)</f>
        <v>29041262.704048015</v>
      </c>
      <c r="K43">
        <f t="shared" si="1"/>
        <v>138.76716991811475</v>
      </c>
      <c r="L43">
        <f>VLOOKUP(F43,'DatosParaDEA(con.cal)'!$A$4:$O$110,14,FALSE)</f>
        <v>77.849999999999994</v>
      </c>
      <c r="M43">
        <f>VLOOKUP(F43,'DatosParaDEA(con.cal)'!$A$4:$O$110,15,FALSE)</f>
        <v>0.79499999999999993</v>
      </c>
    </row>
    <row r="44" spans="1:13" x14ac:dyDescent="0.25">
      <c r="A44" s="35">
        <f>ResulDEAcon.cal!A44</f>
        <v>192</v>
      </c>
      <c r="B44" s="40" t="str">
        <f>VLOOKUP(A44,DatosAnuales!$A$4:$B$233,2,FALSE)</f>
        <v xml:space="preserve">Wheeling Power Company                                                </v>
      </c>
      <c r="C44" s="36">
        <f>ResulDEAcon.cal!L44</f>
        <v>1</v>
      </c>
      <c r="F44" s="35">
        <v>192</v>
      </c>
      <c r="G44" s="41">
        <f>VLOOKUP(F44,'DatosParaDEA(con.cal)'!$A$4:$K$110,9,FALSE)</f>
        <v>3706013</v>
      </c>
      <c r="H44" s="41">
        <f>VLOOKUP(F44,'DatosParaDEA(con.cal)'!$A$4:$K$110,11,FALSE)</f>
        <v>41336</v>
      </c>
      <c r="I44" s="42">
        <f t="shared" si="0"/>
        <v>89.655820592219854</v>
      </c>
      <c r="J44" s="41">
        <f>VLOOKUP(F44,'DatosParaDEA(con.cal)'!$A$4:$K$110,7,FALSE)</f>
        <v>7236300.502398218</v>
      </c>
      <c r="K44">
        <f t="shared" si="1"/>
        <v>175.06049212304572</v>
      </c>
      <c r="L44">
        <f>VLOOKUP(F44,'DatosParaDEA(con.cal)'!$A$4:$O$110,14,FALSE)</f>
        <v>455.1</v>
      </c>
      <c r="M44">
        <f>VLOOKUP(F44,'DatosParaDEA(con.cal)'!$A$4:$O$110,15,FALSE)</f>
        <v>2.1345000000000001</v>
      </c>
    </row>
    <row r="45" spans="1:13" x14ac:dyDescent="0.25">
      <c r="A45" s="35">
        <f>ResulDEAcon.cal!A45</f>
        <v>194</v>
      </c>
      <c r="B45" s="40" t="str">
        <f>VLOOKUP(A45,DatosAnuales!$A$4:$B$233,2,FALSE)</f>
        <v xml:space="preserve">Wisconsin Power and Light Company                                     </v>
      </c>
      <c r="C45" s="36">
        <f>ResulDEAcon.cal!L45</f>
        <v>1</v>
      </c>
      <c r="F45" s="35">
        <v>194</v>
      </c>
      <c r="G45" s="41">
        <f>VLOOKUP(F45,'DatosParaDEA(con.cal)'!$A$4:$K$110,9,FALSE)</f>
        <v>10741307.5</v>
      </c>
      <c r="H45" s="41">
        <f>VLOOKUP(F45,'DatosParaDEA(con.cal)'!$A$4:$K$110,11,FALSE)</f>
        <v>465976.5</v>
      </c>
      <c r="I45" s="42">
        <f t="shared" si="0"/>
        <v>23.051178546557605</v>
      </c>
      <c r="J45" s="41">
        <f>VLOOKUP(F45,'DatosParaDEA(con.cal)'!$A$4:$K$110,7,FALSE)</f>
        <v>30050750.387425169</v>
      </c>
      <c r="K45">
        <f t="shared" si="1"/>
        <v>64.489840984309652</v>
      </c>
      <c r="L45">
        <f>VLOOKUP(F45,'DatosParaDEA(con.cal)'!$A$4:$O$110,14,FALSE)</f>
        <v>72.650000000000006</v>
      </c>
      <c r="M45">
        <f>VLOOKUP(F45,'DatosParaDEA(con.cal)'!$A$4:$O$110,15,FALSE)</f>
        <v>0.65999999999999992</v>
      </c>
    </row>
    <row r="46" spans="1:13" x14ac:dyDescent="0.25">
      <c r="A46" s="35">
        <f>ResulDEAcon.cal!A46</f>
        <v>210</v>
      </c>
      <c r="B46" s="40" t="str">
        <f>VLOOKUP(A46,DatosAnuales!$A$4:$B$233,2,FALSE)</f>
        <v xml:space="preserve">MidAmerican Energy Company                                            </v>
      </c>
      <c r="C46" s="36">
        <f>ResulDEAcon.cal!L46</f>
        <v>1</v>
      </c>
      <c r="F46" s="35">
        <v>210</v>
      </c>
      <c r="G46" s="41">
        <f>VLOOKUP(F46,'DatosParaDEA(con.cal)'!$A$4:$K$110,9,FALSE)</f>
        <v>23539148</v>
      </c>
      <c r="H46" s="41">
        <f>VLOOKUP(F46,'DatosParaDEA(con.cal)'!$A$4:$K$110,11,FALSE)</f>
        <v>756681</v>
      </c>
      <c r="I46" s="42">
        <f t="shared" si="0"/>
        <v>31.108416889019281</v>
      </c>
      <c r="J46" s="41">
        <f>VLOOKUP(F46,'DatosParaDEA(con.cal)'!$A$4:$K$110,7,FALSE)</f>
        <v>85223018.498244271</v>
      </c>
      <c r="K46">
        <f t="shared" si="1"/>
        <v>112.62740639482723</v>
      </c>
      <c r="L46">
        <f>VLOOKUP(F46,'DatosParaDEA(con.cal)'!$A$4:$O$110,14,FALSE)</f>
        <v>97</v>
      </c>
      <c r="M46">
        <f>VLOOKUP(F46,'DatosParaDEA(con.cal)'!$A$4:$O$110,15,FALSE)</f>
        <v>1.0899999999999999</v>
      </c>
    </row>
    <row r="47" spans="1:13" x14ac:dyDescent="0.25">
      <c r="A47" s="35">
        <f>ResulDEAcon.cal!A47</f>
        <v>403</v>
      </c>
      <c r="B47" s="40" t="str">
        <f>VLOOKUP(A47,DatosAnuales!$A$4:$B$233,2,FALSE)</f>
        <v xml:space="preserve">Cheyenne Light, Fuel and Power Company                                </v>
      </c>
      <c r="C47" s="36">
        <f>ResulDEAcon.cal!L47</f>
        <v>1</v>
      </c>
      <c r="F47" s="35">
        <v>403</v>
      </c>
      <c r="G47" s="41">
        <f>VLOOKUP(F47,'DatosParaDEA(con.cal)'!$A$4:$K$110,9,FALSE)</f>
        <v>1373143.5</v>
      </c>
      <c r="H47" s="41">
        <f>VLOOKUP(F47,'DatosParaDEA(con.cal)'!$A$4:$K$110,11,FALSE)</f>
        <v>41381.5</v>
      </c>
      <c r="I47" s="42">
        <f t="shared" si="0"/>
        <v>33.182545340309076</v>
      </c>
      <c r="J47" s="41">
        <f>VLOOKUP(F47,'DatosParaDEA(con.cal)'!$A$4:$K$110,7,FALSE)</f>
        <v>3550153.1996559631</v>
      </c>
      <c r="K47">
        <f t="shared" si="1"/>
        <v>85.790829226972519</v>
      </c>
      <c r="L47">
        <f>VLOOKUP(F47,'DatosParaDEA(con.cal)'!$A$4:$O$110,14,FALSE)</f>
        <v>29.786999999999999</v>
      </c>
      <c r="M47">
        <f>VLOOKUP(F47,'DatosParaDEA(con.cal)'!$A$4:$O$110,15,FALSE)</f>
        <v>0.61499999999999999</v>
      </c>
    </row>
    <row r="48" spans="1:13" s="25" customFormat="1" x14ac:dyDescent="0.25">
      <c r="A48" s="35">
        <f>ResulDEAcon.cal!A48</f>
        <v>428</v>
      </c>
      <c r="B48" s="40" t="str">
        <f>VLOOKUP(A48,DatosAnuales!$A$4:$B$233,2,FALSE)</f>
        <v xml:space="preserve">UGI Utilities, Inc.                                                   </v>
      </c>
      <c r="C48" s="36">
        <f>ResulDEAcon.cal!L48</f>
        <v>1</v>
      </c>
      <c r="F48" s="35">
        <v>428</v>
      </c>
      <c r="G48" s="41">
        <f>VLOOKUP(F48,'DatosParaDEA(con.cal)'!$A$4:$K$110,9,FALSE)</f>
        <v>983624.5</v>
      </c>
      <c r="H48" s="41">
        <f>VLOOKUP(F48,'DatosParaDEA(con.cal)'!$A$4:$K$110,11,FALSE)</f>
        <v>61911</v>
      </c>
      <c r="I48" s="42">
        <f t="shared" si="0"/>
        <v>15.887717853047116</v>
      </c>
      <c r="J48" s="41">
        <f>VLOOKUP(F48,'DatosParaDEA(con.cal)'!$A$4:$K$110,7,FALSE)</f>
        <v>6828623.6765632741</v>
      </c>
      <c r="K48">
        <f t="shared" si="1"/>
        <v>110.29742172737113</v>
      </c>
      <c r="L48">
        <f>VLOOKUP(F48,'DatosParaDEA(con.cal)'!$A$4:$O$110,14,FALSE)</f>
        <v>59.5</v>
      </c>
      <c r="M48">
        <f>VLOOKUP(F48,'DatosParaDEA(con.cal)'!$A$4:$O$110,15,FALSE)</f>
        <v>0.51500000000000001</v>
      </c>
    </row>
    <row r="49" spans="1:13" s="25" customFormat="1" x14ac:dyDescent="0.25">
      <c r="A49" s="37">
        <f>ResulDEAcon.cal!A49</f>
        <v>500</v>
      </c>
      <c r="B49" s="39" t="str">
        <f>VLOOKUP(A49,DatosAnuales!$A$4:$B$233,2,FALSE)</f>
        <v>ENSA</v>
      </c>
      <c r="C49" s="38">
        <f>ResulDEAcon.cal!L49</f>
        <v>1</v>
      </c>
      <c r="F49" s="37">
        <v>500</v>
      </c>
      <c r="G49" s="41">
        <f>VLOOKUP(F49,'DatosParaDEA(con.cal)'!$A$4:$K$110,9,FALSE)</f>
        <v>3274272.9479999999</v>
      </c>
      <c r="H49" s="41">
        <f>VLOOKUP(F49,'DatosParaDEA(con.cal)'!$A$4:$K$110,11,FALSE)</f>
        <v>429221</v>
      </c>
      <c r="I49" s="42">
        <f t="shared" si="0"/>
        <v>7.6284080881410734</v>
      </c>
      <c r="J49" s="41">
        <f>VLOOKUP(F49,'DatosParaDEA(con.cal)'!$A$4:$K$110,7,FALSE)</f>
        <v>28096930.725052565</v>
      </c>
      <c r="K49">
        <f t="shared" si="1"/>
        <v>65.460289047023707</v>
      </c>
      <c r="L49">
        <f>VLOOKUP(F49,'DatosParaDEA(con.cal)'!$A$4:$O$110,14,FALSE)</f>
        <v>1465.0239657588309</v>
      </c>
      <c r="M49">
        <f>VLOOKUP(F49,'DatosParaDEA(con.cal)'!$A$4:$O$110,15,FALSE)</f>
        <v>8.6950501950329873</v>
      </c>
    </row>
    <row r="50" spans="1:13" x14ac:dyDescent="0.25">
      <c r="A50" s="37">
        <f>ResulDEAcon.cal!A50</f>
        <v>502</v>
      </c>
      <c r="B50" s="39" t="str">
        <f>VLOOKUP(A50,DatosAnuales!$A$4:$B$233,2,FALSE)</f>
        <v>EDECHI</v>
      </c>
      <c r="C50" s="38">
        <f>ResulDEAcon.cal!L50</f>
        <v>1</v>
      </c>
      <c r="F50" s="37">
        <v>502</v>
      </c>
      <c r="G50" s="41">
        <f>VLOOKUP(F50,'DatosParaDEA(con.cal)'!$A$4:$K$110,9,FALSE)</f>
        <v>766442.32949999999</v>
      </c>
      <c r="H50" s="41">
        <f>VLOOKUP(F50,'DatosParaDEA(con.cal)'!$A$4:$K$110,11,FALSE)</f>
        <v>136781.66666666666</v>
      </c>
      <c r="I50" s="42">
        <f t="shared" si="0"/>
        <v>5.6033995503783407</v>
      </c>
      <c r="J50" s="41">
        <f>VLOOKUP(F50,'DatosParaDEA(con.cal)'!$A$4:$K$110,7,FALSE)</f>
        <v>11215638.367356926</v>
      </c>
      <c r="K50">
        <f t="shared" si="1"/>
        <v>81.996649409815603</v>
      </c>
      <c r="L50">
        <f>VLOOKUP(F50,'DatosParaDEA(con.cal)'!$A$4:$O$110,14,FALSE)</f>
        <v>3901.5672188164008</v>
      </c>
      <c r="M50">
        <f>VLOOKUP(F50,'DatosParaDEA(con.cal)'!$A$4:$O$110,15,FALSE)</f>
        <v>20.579942790486669</v>
      </c>
    </row>
    <row r="51" spans="1:13" x14ac:dyDescent="0.25">
      <c r="A51" s="35">
        <f>ResulDEAcon.cal!A51</f>
        <v>193</v>
      </c>
      <c r="B51" s="40" t="str">
        <f>VLOOKUP(A51,DatosAnuales!$A$4:$B$233,2,FALSE)</f>
        <v xml:space="preserve">Wisconsin Electric Power Company                                      </v>
      </c>
      <c r="C51" s="36">
        <f>ResulDEAcon.cal!L51</f>
        <v>0.98801300000000003</v>
      </c>
      <c r="F51" s="35">
        <v>193</v>
      </c>
      <c r="G51" s="41">
        <f>VLOOKUP(F51,'DatosParaDEA(con.cal)'!$A$4:$K$110,9,FALSE)</f>
        <v>26070437</v>
      </c>
      <c r="H51" s="41">
        <f>VLOOKUP(F51,'DatosParaDEA(con.cal)'!$A$4:$K$110,11,FALSE)</f>
        <v>1139728.5</v>
      </c>
      <c r="I51" s="42">
        <f t="shared" si="0"/>
        <v>22.874252069681507</v>
      </c>
      <c r="J51" s="41">
        <f>VLOOKUP(F51,'DatosParaDEA(con.cal)'!$A$4:$K$110,7,FALSE)</f>
        <v>84069074.896305978</v>
      </c>
      <c r="K51">
        <f t="shared" si="1"/>
        <v>73.762369631281473</v>
      </c>
      <c r="L51">
        <f>VLOOKUP(F51,'DatosParaDEA(con.cal)'!$A$4:$O$110,14,FALSE)</f>
        <v>148.5</v>
      </c>
      <c r="M51">
        <f>VLOOKUP(F51,'DatosParaDEA(con.cal)'!$A$4:$O$110,15,FALSE)</f>
        <v>1.0945</v>
      </c>
    </row>
    <row r="52" spans="1:13" x14ac:dyDescent="0.25">
      <c r="A52" s="35">
        <f>ResulDEAcon.cal!A52</f>
        <v>136</v>
      </c>
      <c r="B52" s="40" t="str">
        <f>VLOOKUP(A52,DatosAnuales!$A$4:$B$233,2,FALSE)</f>
        <v xml:space="preserve">Pennsylvania Electric Company                                         </v>
      </c>
      <c r="C52" s="36">
        <f>ResulDEAcon.cal!L52</f>
        <v>0.98245199999999999</v>
      </c>
      <c r="F52" s="35">
        <v>136</v>
      </c>
      <c r="G52" s="41">
        <f>VLOOKUP(F52,'DatosParaDEA(con.cal)'!$A$4:$K$110,9,FALSE)</f>
        <v>13606899</v>
      </c>
      <c r="H52" s="41">
        <f>VLOOKUP(F52,'DatosParaDEA(con.cal)'!$A$4:$K$110,11,FALSE)</f>
        <v>587432.5</v>
      </c>
      <c r="I52" s="42">
        <f t="shared" si="0"/>
        <v>23.163340468904938</v>
      </c>
      <c r="J52" s="41">
        <f>VLOOKUP(F52,'DatosParaDEA(con.cal)'!$A$4:$K$110,7,FALSE)</f>
        <v>46805745.407279059</v>
      </c>
      <c r="K52">
        <f t="shared" si="1"/>
        <v>79.678508436763479</v>
      </c>
      <c r="L52">
        <f>VLOOKUP(F52,'DatosParaDEA(con.cal)'!$A$4:$O$110,14,FALSE)</f>
        <v>169.95150000000001</v>
      </c>
      <c r="M52">
        <f>VLOOKUP(F52,'DatosParaDEA(con.cal)'!$A$4:$O$110,15,FALSE)</f>
        <v>1.508</v>
      </c>
    </row>
    <row r="53" spans="1:13" x14ac:dyDescent="0.25">
      <c r="A53" s="35">
        <f>ResulDEAcon.cal!A53</f>
        <v>145</v>
      </c>
      <c r="B53" s="40" t="str">
        <f>VLOOKUP(A53,DatosAnuales!$A$4:$B$233,2,FALSE)</f>
        <v xml:space="preserve">Public Service Company of Colorado                                    </v>
      </c>
      <c r="C53" s="36">
        <f>ResulDEAcon.cal!L53</f>
        <v>0.97447600000000001</v>
      </c>
      <c r="F53" s="35">
        <v>145</v>
      </c>
      <c r="G53" s="41">
        <f>VLOOKUP(F53,'DatosParaDEA(con.cal)'!$A$4:$K$110,9,FALSE)</f>
        <v>28750236.5</v>
      </c>
      <c r="H53" s="41">
        <f>VLOOKUP(F53,'DatosParaDEA(con.cal)'!$A$4:$K$110,11,FALSE)</f>
        <v>1432911.5</v>
      </c>
      <c r="I53" s="42">
        <f t="shared" si="0"/>
        <v>20.064209478394165</v>
      </c>
      <c r="J53" s="41">
        <f>VLOOKUP(F53,'DatosParaDEA(con.cal)'!$A$4:$K$110,7,FALSE)</f>
        <v>96426057.365400225</v>
      </c>
      <c r="K53">
        <f t="shared" si="1"/>
        <v>67.293798232061249</v>
      </c>
      <c r="L53">
        <f>VLOOKUP(F53,'DatosParaDEA(con.cal)'!$A$4:$O$110,14,FALSE)</f>
        <v>87.38</v>
      </c>
      <c r="M53">
        <f>VLOOKUP(F53,'DatosParaDEA(con.cal)'!$A$4:$O$110,15,FALSE)</f>
        <v>1.105</v>
      </c>
    </row>
    <row r="54" spans="1:13" x14ac:dyDescent="0.25">
      <c r="A54" s="35">
        <f>ResulDEAcon.cal!A54</f>
        <v>55</v>
      </c>
      <c r="B54" s="40" t="str">
        <f>VLOOKUP(A54,DatosAnuales!$A$4:$B$233,2,FALSE)</f>
        <v xml:space="preserve">Duke Energy Florida, LLC                                              </v>
      </c>
      <c r="C54" s="36">
        <f>ResulDEAcon.cal!L54</f>
        <v>0.96083499999999999</v>
      </c>
      <c r="F54" s="35">
        <v>55</v>
      </c>
      <c r="G54" s="41">
        <f>VLOOKUP(F54,'DatosParaDEA(con.cal)'!$A$4:$K$110,9,FALSE)</f>
        <v>38663572</v>
      </c>
      <c r="H54" s="41">
        <f>VLOOKUP(F54,'DatosParaDEA(con.cal)'!$A$4:$K$110,11,FALSE)</f>
        <v>1732505.5</v>
      </c>
      <c r="I54" s="42">
        <f t="shared" si="0"/>
        <v>22.316565228797252</v>
      </c>
      <c r="J54" s="41">
        <f>VLOOKUP(F54,'DatosParaDEA(con.cal)'!$A$4:$K$110,7,FALSE)</f>
        <v>157876858.51010185</v>
      </c>
      <c r="K54">
        <f t="shared" si="1"/>
        <v>91.12632456872538</v>
      </c>
      <c r="L54">
        <f>VLOOKUP(F54,'DatosParaDEA(con.cal)'!$A$4:$O$110,14,FALSE)</f>
        <v>99.5</v>
      </c>
      <c r="M54">
        <f>VLOOKUP(F54,'DatosParaDEA(con.cal)'!$A$4:$O$110,15,FALSE)</f>
        <v>1.3900000000000001</v>
      </c>
    </row>
    <row r="55" spans="1:13" s="25" customFormat="1" x14ac:dyDescent="0.25">
      <c r="A55" s="35">
        <f>ResulDEAcon.cal!A55</f>
        <v>82</v>
      </c>
      <c r="B55" s="40" t="str">
        <f>VLOOKUP(A55,DatosAnuales!$A$4:$B$233,2,FALSE)</f>
        <v xml:space="preserve">Kentucky Utilities Company                                            </v>
      </c>
      <c r="C55" s="36">
        <f>ResulDEAcon.cal!L55</f>
        <v>0.955623</v>
      </c>
      <c r="F55" s="35">
        <v>82</v>
      </c>
      <c r="G55" s="41">
        <f>VLOOKUP(F55,'DatosParaDEA(con.cal)'!$A$4:$K$110,9,FALSE)</f>
        <v>18963879.5</v>
      </c>
      <c r="H55" s="41">
        <f>VLOOKUP(F55,'DatosParaDEA(con.cal)'!$A$4:$K$110,11,FALSE)</f>
        <v>545711.5</v>
      </c>
      <c r="I55" s="42">
        <f t="shared" si="0"/>
        <v>34.750741921326565</v>
      </c>
      <c r="J55" s="41">
        <f>VLOOKUP(F55,'DatosParaDEA(con.cal)'!$A$4:$K$110,7,FALSE)</f>
        <v>54946870.833431937</v>
      </c>
      <c r="K55">
        <f t="shared" si="1"/>
        <v>100.68849718840805</v>
      </c>
      <c r="L55">
        <f>VLOOKUP(F55,'DatosParaDEA(con.cal)'!$A$4:$O$110,14,FALSE)</f>
        <v>107.61500000000001</v>
      </c>
      <c r="M55">
        <f>VLOOKUP(F55,'DatosParaDEA(con.cal)'!$A$4:$O$110,15,FALSE)</f>
        <v>1.1890000000000001</v>
      </c>
    </row>
    <row r="56" spans="1:13" x14ac:dyDescent="0.25">
      <c r="A56" s="37">
        <f>ResulDEAcon.cal!A56</f>
        <v>501</v>
      </c>
      <c r="B56" s="39" t="str">
        <f>VLOOKUP(A56,DatosAnuales!$A$4:$B$233,2,FALSE)</f>
        <v>EDEMET</v>
      </c>
      <c r="C56" s="38">
        <f>ResulDEAcon.cal!L56</f>
        <v>0.95364800000000005</v>
      </c>
      <c r="F56" s="37">
        <v>501</v>
      </c>
      <c r="G56" s="41">
        <f>VLOOKUP(F56,'DatosParaDEA(con.cal)'!$A$4:$K$110,9,FALSE)</f>
        <v>4127132.1074999999</v>
      </c>
      <c r="H56" s="41">
        <f>VLOOKUP(F56,'DatosParaDEA(con.cal)'!$A$4:$K$110,11,FALSE)</f>
        <v>451909.66666666669</v>
      </c>
      <c r="I56" s="42">
        <f t="shared" si="0"/>
        <v>9.1326484293689951</v>
      </c>
      <c r="J56" s="41">
        <f>VLOOKUP(F56,'DatosParaDEA(con.cal)'!$A$4:$K$110,7,FALSE)</f>
        <v>48017093.23524794</v>
      </c>
      <c r="K56">
        <f t="shared" si="1"/>
        <v>106.25374223443167</v>
      </c>
      <c r="L56">
        <f>VLOOKUP(F56,'DatosParaDEA(con.cal)'!$A$4:$O$110,14,FALSE)</f>
        <v>4953.2860026205217</v>
      </c>
      <c r="M56">
        <f>VLOOKUP(F56,'DatosParaDEA(con.cal)'!$A$4:$O$110,15,FALSE)</f>
        <v>21.809778962691659</v>
      </c>
    </row>
    <row r="57" spans="1:13" x14ac:dyDescent="0.25">
      <c r="A57" s="35">
        <f>ResulDEAcon.cal!A57</f>
        <v>181</v>
      </c>
      <c r="B57" s="40" t="str">
        <f>VLOOKUP(A57,DatosAnuales!$A$4:$B$233,2,FALSE)</f>
        <v xml:space="preserve">Upper Peninsula Power Company                                         </v>
      </c>
      <c r="C57" s="36">
        <f>ResulDEAcon.cal!L57</f>
        <v>0.93068300000000004</v>
      </c>
      <c r="F57" s="35">
        <v>181</v>
      </c>
      <c r="G57" s="41">
        <f>VLOOKUP(F57,'DatosParaDEA(con.cal)'!$A$4:$K$110,9,FALSE)</f>
        <v>757801</v>
      </c>
      <c r="H57" s="41">
        <f>VLOOKUP(F57,'DatosParaDEA(con.cal)'!$A$4:$K$110,11,FALSE)</f>
        <v>52332.5</v>
      </c>
      <c r="I57" s="42">
        <f t="shared" si="0"/>
        <v>14.480504466631634</v>
      </c>
      <c r="J57" s="41">
        <f>VLOOKUP(F57,'DatosParaDEA(con.cal)'!$A$4:$K$110,7,FALSE)</f>
        <v>12917419.568079729</v>
      </c>
      <c r="K57">
        <f t="shared" si="1"/>
        <v>246.83360374680606</v>
      </c>
      <c r="L57">
        <f>VLOOKUP(F57,'DatosParaDEA(con.cal)'!$A$4:$O$110,14,FALSE)</f>
        <v>143.4</v>
      </c>
      <c r="M57">
        <f>VLOOKUP(F57,'DatosParaDEA(con.cal)'!$A$4:$O$110,15,FALSE)</f>
        <v>1.7000000000000002</v>
      </c>
    </row>
    <row r="58" spans="1:13" x14ac:dyDescent="0.25">
      <c r="A58" s="35">
        <f>ResulDEAcon.cal!A58</f>
        <v>2</v>
      </c>
      <c r="B58" s="40" t="str">
        <f>VLOOKUP(A58,DatosAnuales!$A$4:$B$233,2,FALSE)</f>
        <v xml:space="preserve">ALABAMA POWER COMPANY                                                 </v>
      </c>
      <c r="C58" s="36">
        <f>ResulDEAcon.cal!L58</f>
        <v>0.92899699999999996</v>
      </c>
      <c r="F58" s="35">
        <v>2</v>
      </c>
      <c r="G58" s="41">
        <f>VLOOKUP(F58,'DatosParaDEA(con.cal)'!$A$4:$K$110,9,FALSE)</f>
        <v>55358790.5</v>
      </c>
      <c r="H58" s="41">
        <f>VLOOKUP(F58,'DatosParaDEA(con.cal)'!$A$4:$K$110,11,FALSE)</f>
        <v>1463673</v>
      </c>
      <c r="I58" s="42">
        <f t="shared" ref="I58:I60" si="2">G58/H58</f>
        <v>37.821829397686507</v>
      </c>
      <c r="J58" s="41">
        <f>VLOOKUP(F58,'DatosParaDEA(con.cal)'!$A$4:$K$110,7,FALSE)</f>
        <v>247035067.60305119</v>
      </c>
      <c r="K58" s="42">
        <f t="shared" si="1"/>
        <v>168.77749852805317</v>
      </c>
      <c r="L58">
        <f>VLOOKUP(F58,'DatosParaDEA(con.cal)'!$A$4:$O$110,14,FALSE)</f>
        <v>112.35</v>
      </c>
      <c r="M58">
        <f>VLOOKUP(F58,'DatosParaDEA(con.cal)'!$A$4:$O$110,15,FALSE)</f>
        <v>1.5975000000000001</v>
      </c>
    </row>
    <row r="59" spans="1:13" x14ac:dyDescent="0.25">
      <c r="A59" s="35">
        <f>ResulDEAcon.cal!A59</f>
        <v>152</v>
      </c>
      <c r="B59" s="40" t="str">
        <f>VLOOKUP(A59,DatosAnuales!$A$4:$B$233,2,FALSE)</f>
        <v xml:space="preserve">Rockland Electric Company                                             </v>
      </c>
      <c r="C59" s="36">
        <f>ResulDEAcon.cal!L59</f>
        <v>0.92801699999999998</v>
      </c>
      <c r="F59" s="35">
        <v>152</v>
      </c>
      <c r="G59" s="41">
        <f>VLOOKUP(F59,'DatosParaDEA(con.cal)'!$A$4:$K$110,9,FALSE)</f>
        <v>1616606</v>
      </c>
      <c r="H59" s="41">
        <f>VLOOKUP(F59,'DatosParaDEA(con.cal)'!$A$4:$K$110,11,FALSE)</f>
        <v>72993.5</v>
      </c>
      <c r="I59" s="42">
        <f t="shared" si="2"/>
        <v>22.147259687506423</v>
      </c>
      <c r="J59" s="41">
        <f>VLOOKUP(F59,'DatosParaDEA(con.cal)'!$A$4:$K$110,7,FALSE)</f>
        <v>17749469.350472271</v>
      </c>
      <c r="K59" s="42">
        <f t="shared" si="1"/>
        <v>243.1650674439816</v>
      </c>
      <c r="L59">
        <f>VLOOKUP(F59,'DatosParaDEA(con.cal)'!$A$4:$O$110,14,FALSE)</f>
        <v>109.84</v>
      </c>
      <c r="M59">
        <f>VLOOKUP(F59,'DatosParaDEA(con.cal)'!$A$4:$O$110,15,FALSE)</f>
        <v>0.87349999999999994</v>
      </c>
    </row>
    <row r="60" spans="1:13" x14ac:dyDescent="0.25">
      <c r="A60" s="35">
        <f>ResulDEAcon.cal!A60</f>
        <v>114</v>
      </c>
      <c r="B60" s="40" t="str">
        <f>VLOOKUP(A60,DatosAnuales!$A$4:$B$233,2,FALSE)</f>
        <v xml:space="preserve">Entergy New Orleans, Inc.                                             </v>
      </c>
      <c r="C60" s="36">
        <f>ResulDEAcon.cal!L60</f>
        <v>0.925014</v>
      </c>
      <c r="F60" s="35">
        <v>114</v>
      </c>
      <c r="G60" s="41">
        <f>VLOOKUP(F60,'DatosParaDEA(con.cal)'!$A$4:$K$110,9,FALSE)</f>
        <v>5642519</v>
      </c>
      <c r="H60" s="41">
        <f>VLOOKUP(F60,'DatosParaDEA(con.cal)'!$A$4:$K$110,11,FALSE)</f>
        <v>189572</v>
      </c>
      <c r="I60" s="42">
        <f t="shared" si="2"/>
        <v>29.76451691178022</v>
      </c>
      <c r="J60" s="41">
        <f>VLOOKUP(F60,'DatosParaDEA(con.cal)'!$A$4:$K$110,7,FALSE)</f>
        <v>11608237.881740406</v>
      </c>
      <c r="K60" s="42">
        <f t="shared" si="1"/>
        <v>61.233926327413364</v>
      </c>
      <c r="L60">
        <f>VLOOKUP(F60,'DatosParaDEA(con.cal)'!$A$4:$O$110,14,FALSE)</f>
        <v>163</v>
      </c>
      <c r="M60">
        <f>VLOOKUP(F60,'DatosParaDEA(con.cal)'!$A$4:$O$110,15,FALSE)</f>
        <v>1.8370000000000002</v>
      </c>
    </row>
    <row r="61" spans="1:13" x14ac:dyDescent="0.25">
      <c r="A61" s="35">
        <f>ResulDEAcon.cal!A61</f>
        <v>164</v>
      </c>
      <c r="B61" s="40" t="str">
        <f>VLOOKUP(A61,DatosAnuales!$A$4:$B$233,2,FALSE)</f>
        <v xml:space="preserve">Southwestern Electric Power Company                                   </v>
      </c>
      <c r="C61" s="36">
        <f>ResulDEAcon.cal!L61</f>
        <v>0.91363499999999997</v>
      </c>
      <c r="F61" s="35">
        <v>164</v>
      </c>
      <c r="G61" s="41">
        <f>VLOOKUP(F61,'DatosParaDEA(con.cal)'!$A$4:$K$110,9,FALSE)</f>
        <v>17614807</v>
      </c>
      <c r="H61" s="41">
        <f>VLOOKUP(F61,'DatosParaDEA(con.cal)'!$A$4:$K$110,11,FALSE)</f>
        <v>530946.5</v>
      </c>
      <c r="I61" s="42">
        <f t="shared" ref="I61" si="3">G61/H61</f>
        <v>33.176237153837533</v>
      </c>
      <c r="J61" s="41">
        <f>VLOOKUP(F61,'DatosParaDEA(con.cal)'!$A$4:$K$110,7,FALSE)</f>
        <v>79461412.911387861</v>
      </c>
      <c r="K61" s="42">
        <f t="shared" ref="K61" si="4">J61/H61</f>
        <v>149.65992413809653</v>
      </c>
      <c r="L61">
        <f>VLOOKUP(F61,'DatosParaDEA(con.cal)'!$A$4:$O$110,14,FALSE)</f>
        <v>120.4</v>
      </c>
      <c r="M61">
        <f>VLOOKUP(F61,'DatosParaDEA(con.cal)'!$A$4:$O$110,15,FALSE)</f>
        <v>1.2885</v>
      </c>
    </row>
    <row r="62" spans="1:13" x14ac:dyDescent="0.25">
      <c r="A62" s="35">
        <f>ResulDEAcon.cal!A62</f>
        <v>148</v>
      </c>
      <c r="B62" s="40" t="str">
        <f>VLOOKUP(A62,DatosAnuales!$A$4:$B$233,2,FALSE)</f>
        <v xml:space="preserve">Public Service Company of Oklahoma                                    </v>
      </c>
      <c r="C62" s="36">
        <f>ResulDEAcon.cal!L62</f>
        <v>0.90406600000000004</v>
      </c>
      <c r="F62" s="35">
        <v>148</v>
      </c>
      <c r="G62" s="41">
        <f>VLOOKUP(F62,'DatosParaDEA(con.cal)'!$A$4:$K$110,9,FALSE)</f>
        <v>18094935.5</v>
      </c>
      <c r="H62" s="41">
        <f>VLOOKUP(F62,'DatosParaDEA(con.cal)'!$A$4:$K$110,11,FALSE)</f>
        <v>545627</v>
      </c>
      <c r="I62" s="42">
        <f t="shared" ref="I62:I64" si="5">G62/H62</f>
        <v>33.163563203433846</v>
      </c>
      <c r="J62" s="41">
        <f>VLOOKUP(F62,'DatosParaDEA(con.cal)'!$A$4:$K$110,7,FALSE)</f>
        <v>72456653.70789513</v>
      </c>
      <c r="K62" s="42">
        <f t="shared" ref="K62:K64" si="6">J62/H62</f>
        <v>132.79521304461679</v>
      </c>
      <c r="L62">
        <f>VLOOKUP(F62,'DatosParaDEA(con.cal)'!$A$4:$O$110,14,FALSE)</f>
        <v>106.25</v>
      </c>
      <c r="M62">
        <f>VLOOKUP(F62,'DatosParaDEA(con.cal)'!$A$4:$O$110,15,FALSE)</f>
        <v>1.4994999999999998</v>
      </c>
    </row>
    <row r="63" spans="1:13" x14ac:dyDescent="0.25">
      <c r="A63" s="35">
        <f>ResulDEAcon.cal!A63</f>
        <v>49</v>
      </c>
      <c r="B63" s="40" t="str">
        <f>VLOOKUP(A63,DatosAnuales!$A$4:$B$233,2,FALSE)</f>
        <v xml:space="preserve">El Paso Electric Company                                              </v>
      </c>
      <c r="C63" s="36">
        <f>ResulDEAcon.cal!L63</f>
        <v>0.90318500000000002</v>
      </c>
      <c r="F63" s="35">
        <v>49</v>
      </c>
      <c r="G63" s="41">
        <f>VLOOKUP(F63,'DatosParaDEA(con.cal)'!$A$4:$K$110,9,FALSE)</f>
        <v>7808186.5</v>
      </c>
      <c r="H63" s="41">
        <f>VLOOKUP(F63,'DatosParaDEA(con.cal)'!$A$4:$K$110,11,FALSE)</f>
        <v>405536</v>
      </c>
      <c r="I63" s="42">
        <f t="shared" si="5"/>
        <v>19.25399101436124</v>
      </c>
      <c r="J63" s="41">
        <f>VLOOKUP(F63,'DatosParaDEA(con.cal)'!$A$4:$K$110,7,FALSE)</f>
        <v>23044220.057514966</v>
      </c>
      <c r="K63" s="42">
        <f t="shared" si="6"/>
        <v>56.824104536995399</v>
      </c>
      <c r="L63">
        <f>VLOOKUP(F63,'DatosParaDEA(con.cal)'!$A$4:$O$110,14,FALSE)</f>
        <v>76.471999999999994</v>
      </c>
      <c r="M63">
        <f>VLOOKUP(F63,'DatosParaDEA(con.cal)'!$A$4:$O$110,15,FALSE)</f>
        <v>1.2715000000000001</v>
      </c>
    </row>
    <row r="64" spans="1:13" x14ac:dyDescent="0.25">
      <c r="A64" s="35">
        <f>ResulDEAcon.cal!A64</f>
        <v>290</v>
      </c>
      <c r="B64" s="40" t="str">
        <f>VLOOKUP(A64,DatosAnuales!$A$4:$B$233,2,FALSE)</f>
        <v xml:space="preserve">Unitil Energy Systems, Inc.                                           </v>
      </c>
      <c r="C64" s="36">
        <f>ResulDEAcon.cal!L64</f>
        <v>0.90105800000000003</v>
      </c>
      <c r="F64" s="35">
        <v>290</v>
      </c>
      <c r="G64" s="41">
        <f>VLOOKUP(F64,'DatosParaDEA(con.cal)'!$A$4:$K$110,9,FALSE)</f>
        <v>1199294.5</v>
      </c>
      <c r="H64" s="41">
        <f>VLOOKUP(F64,'DatosParaDEA(con.cal)'!$A$4:$K$110,11,FALSE)</f>
        <v>78123</v>
      </c>
      <c r="I64" s="42">
        <f t="shared" si="5"/>
        <v>15.351362594882429</v>
      </c>
      <c r="J64" s="41">
        <f>VLOOKUP(F64,'DatosParaDEA(con.cal)'!$A$4:$K$110,7,FALSE)</f>
        <v>8367033.6740708631</v>
      </c>
      <c r="K64" s="42">
        <f t="shared" si="6"/>
        <v>107.10077280789093</v>
      </c>
      <c r="L64">
        <f>VLOOKUP(F64,'DatosParaDEA(con.cal)'!$A$4:$O$110,14,FALSE)</f>
        <v>107.11500000000001</v>
      </c>
      <c r="M64">
        <f>VLOOKUP(F64,'DatosParaDEA(con.cal)'!$A$4:$O$110,15,FALSE)</f>
        <v>1.375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DatosAnuales</vt:lpstr>
      <vt:lpstr>DatosParaDEA(sin.cal)</vt:lpstr>
      <vt:lpstr>DatosParaDEA(con.cal)</vt:lpstr>
      <vt:lpstr>ResulDEAcon.cal</vt:lpstr>
      <vt:lpstr>Empresas Comparadoras</vt:lpstr>
      <vt:lpstr>AÑO2016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Torres</dc:creator>
  <cp:lastModifiedBy>JennyDL</cp:lastModifiedBy>
  <cp:lastPrinted>2017-09-08T12:25:31Z</cp:lastPrinted>
  <dcterms:created xsi:type="dcterms:W3CDTF">2014-01-22T17:06:49Z</dcterms:created>
  <dcterms:modified xsi:type="dcterms:W3CDTF">2018-01-29T15:33:34Z</dcterms:modified>
</cp:coreProperties>
</file>