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31" yWindow="165" windowWidth="8340" windowHeight="10020" tabRatio="732" firstSheet="2" activeTab="2"/>
  </bookViews>
  <sheets>
    <sheet name="Cargos SOI" sheetId="14" r:id="rId1"/>
    <sheet name="IMP-SOI %" sheetId="15" r:id="rId2"/>
    <sheet name="Resumen Dem  Y Cap" sheetId="38" r:id="rId3"/>
    <sheet name="AT1 D Y C" sheetId="34" r:id="rId4"/>
    <sheet name="AT2 D Y C" sheetId="35" r:id="rId5"/>
    <sheet name="AT3 D Y C" sheetId="36" r:id="rId6"/>
    <sheet name="AT4 D Y C" sheetId="40" r:id="rId7"/>
    <sheet name="IMP13" sheetId="33" r:id="rId8"/>
    <sheet name="Variación" sheetId="13" r:id="rId9"/>
  </sheets>
  <externalReferences>
    <externalReference r:id="rId12"/>
    <externalReference r:id="rId13"/>
    <externalReference r:id="rId14"/>
    <externalReference r:id="rId15"/>
  </externalReferences>
  <definedNames>
    <definedName name="\0" localSheetId="7">#REF!</definedName>
    <definedName name="\a" localSheetId="7">#REF!</definedName>
    <definedName name="\b" localSheetId="7">#REF!</definedName>
    <definedName name="\c" localSheetId="7">#REF!</definedName>
    <definedName name="\d" localSheetId="7">#REF!</definedName>
    <definedName name="\e" localSheetId="7">#REF!</definedName>
    <definedName name="\f" localSheetId="7">#REF!</definedName>
    <definedName name="\g" localSheetId="7">#REF!</definedName>
    <definedName name="\h" localSheetId="7">#REF!</definedName>
    <definedName name="\i" localSheetId="7">#REF!</definedName>
    <definedName name="\j" localSheetId="7">#REF!</definedName>
    <definedName name="\k" localSheetId="7">#REF!</definedName>
    <definedName name="\m" localSheetId="7">#REF!</definedName>
    <definedName name="\r" localSheetId="7">#REF!</definedName>
    <definedName name="\w" localSheetId="7">#REF!</definedName>
    <definedName name="\z" localSheetId="7">#REF!</definedName>
    <definedName name="__CFP1">#REF!</definedName>
    <definedName name="__COP1">#REF!</definedName>
    <definedName name="__ERP1">#REF!</definedName>
    <definedName name="__ESP1">#REF!</definedName>
    <definedName name="__OAP1">#REF!</definedName>
    <definedName name="__PRO2">#REF!</definedName>
    <definedName name="__PRO3">#REF!</definedName>
    <definedName name="__PRO4">#REF!</definedName>
    <definedName name="__RFP1">#REF!</definedName>
    <definedName name="__SE1">#REF!</definedName>
    <definedName name="__SE11">#REF!</definedName>
    <definedName name="__SE12">#REF!</definedName>
    <definedName name="__SE13">#REF!</definedName>
    <definedName name="__SE14">#REF!</definedName>
    <definedName name="__SE15">#REF!</definedName>
    <definedName name="__SE16">#REF!</definedName>
    <definedName name="__SE2">#REF!</definedName>
    <definedName name="__SE3">#REF!</definedName>
    <definedName name="__SE4">#REF!</definedName>
    <definedName name="__SE5">#REF!</definedName>
    <definedName name="__SE6">#REF!</definedName>
    <definedName name="__TST1">#REF!</definedName>
    <definedName name="__TST2">#REF!</definedName>
    <definedName name="__TST3">#REF!</definedName>
    <definedName name="_2" localSheetId="7">#REF!</definedName>
    <definedName name="_Fill" localSheetId="7" hidden="1">#REF!</definedName>
    <definedName name="A_IMPRESIÓN_IM" localSheetId="7">#REF!</definedName>
    <definedName name="ACTUAL" localSheetId="7">#REF!</definedName>
    <definedName name="ANOS" localSheetId="7">#REF!</definedName>
    <definedName name="ANOSHIS" localSheetId="7">#REF!</definedName>
    <definedName name="ANOUNO" localSheetId="7">#REF!</definedName>
    <definedName name="_xlnm.Print_Area" localSheetId="0">'Cargos SOI'!$B$1:$G$25</definedName>
    <definedName name="_xlnm.Print_Area" localSheetId="7">'IMP13'!$A$1:$I$140</definedName>
    <definedName name="_xlnm.Print_Area" localSheetId="1">'IMP-SOI %'!$B$1:$L$12</definedName>
    <definedName name="ASSUMPTIONS" localSheetId="7">#REF!</definedName>
    <definedName name="BALANCE_SH" localSheetId="7">#REF!</definedName>
    <definedName name="Base_datos_IM" localSheetId="7">#REF!</definedName>
    <definedName name="BASIC_DATA" localSheetId="7">#REF!</definedName>
    <definedName name="BASICO" localSheetId="7">#REF!</definedName>
    <definedName name="BLANK" localSheetId="7">#REF!</definedName>
    <definedName name="Blev" localSheetId="7">#REF!</definedName>
    <definedName name="Bu" localSheetId="7">#REF!</definedName>
    <definedName name="CALCULAR" localSheetId="7">#REF!</definedName>
    <definedName name="CASH_FL" localSheetId="7">#REF!</definedName>
    <definedName name="CASH_FLOW_RPT" localSheetId="7">#REF!</definedName>
    <definedName name="CASH_RPT_BR_ROW" localSheetId="7">#REF!</definedName>
    <definedName name="CASH_RPT_HEADER" localSheetId="7">#REF!</definedName>
    <definedName name="CASHFLOW" localSheetId="7">#REF!</definedName>
    <definedName name="CBASE" localSheetId="7">#REF!</definedName>
    <definedName name="CCC" localSheetId="7">#REF!</definedName>
    <definedName name="CF_CY" localSheetId="7">#REF!</definedName>
    <definedName name="CFP" localSheetId="7">#REF!</definedName>
    <definedName name="CFPC" localSheetId="7">#REF!</definedName>
    <definedName name="CFPDATA" localSheetId="7">#REF!</definedName>
    <definedName name="CFPTITLES" localSheetId="7">#REF!</definedName>
    <definedName name="CFTITLE" localSheetId="7">#REF!</definedName>
    <definedName name="CFUNIT" localSheetId="7">#REF!</definedName>
    <definedName name="CHANGES" localSheetId="7">#REF!</definedName>
    <definedName name="CHECAMAC" localSheetId="7">#REF!</definedName>
    <definedName name="CHECAOPT" localSheetId="7">#REF!</definedName>
    <definedName name="CO_CY" localSheetId="7">#REF!</definedName>
    <definedName name="COLTOTAL" localSheetId="7">#REF!</definedName>
    <definedName name="COLWIDE" localSheetId="7">#REF!</definedName>
    <definedName name="CON_ACC_REC" localSheetId="7">#REF!</definedName>
    <definedName name="CON_ALL_REPORT" localSheetId="7">#REF!</definedName>
    <definedName name="CON_NETWORTH" localSheetId="7">#REF!</definedName>
    <definedName name="CON_PAS_COR" localSheetId="7">#REF!</definedName>
    <definedName name="CON_REPT_FOOTER" localSheetId="7">#REF!</definedName>
    <definedName name="CON_REPT_HEADER" localSheetId="7">#REF!</definedName>
    <definedName name="CON_REVENUE" localSheetId="7">#REF!</definedName>
    <definedName name="CON_RPT_BOR_COL" localSheetId="7">#REF!</definedName>
    <definedName name="CON_RPT_BOR_ROW" localSheetId="7">#REF!</definedName>
    <definedName name="CON_VOLUMES" localSheetId="7">#REF!</definedName>
    <definedName name="CONEX" localSheetId="7">#REF!</definedName>
    <definedName name="CONSOL_FIXED_AS" localSheetId="7">#REF!</definedName>
    <definedName name="CONSOL_FUENTE_I" localSheetId="7">#REF!</definedName>
    <definedName name="CONSOL_RPT" localSheetId="7">#REF!</definedName>
    <definedName name="CONSOLIDA" localSheetId="7">#REF!</definedName>
    <definedName name="CONSOLIDATION" localSheetId="7">#REF!</definedName>
    <definedName name="COP" localSheetId="7">#REF!</definedName>
    <definedName name="COPDATA" localSheetId="7">#REF!</definedName>
    <definedName name="COTITLE" localSheetId="7">#REF!</definedName>
    <definedName name="COUNIT" localSheetId="7">#REF!</definedName>
    <definedName name="Criterios_IM" localSheetId="7">#REF!</definedName>
    <definedName name="CSD" localSheetId="7">#REF!</definedName>
    <definedName name="CY_DOLAR" localSheetId="7">#REF!</definedName>
    <definedName name="CY_LOCAL" localSheetId="7">#REF!</definedName>
    <definedName name="DATOSE" localSheetId="7">#REF!</definedName>
    <definedName name="DBHH" localSheetId="7">#REF!</definedName>
    <definedName name="DBPC" localSheetId="7">#REF!</definedName>
    <definedName name="DBT" localSheetId="7">#REF!</definedName>
    <definedName name="DCOL" localSheetId="7">#REF!</definedName>
    <definedName name="DE" localSheetId="7">#REF!</definedName>
    <definedName name="DECI" localSheetId="7">#REF!</definedName>
    <definedName name="DENOMINATION" localSheetId="7">#REF!</definedName>
    <definedName name="DEPRINT" localSheetId="7">#REF!</definedName>
    <definedName name="DEUDA" localSheetId="7">#REF!</definedName>
    <definedName name="DEUDAL" localSheetId="7">#REF!</definedName>
    <definedName name="DV" localSheetId="7">#REF!</definedName>
    <definedName name="ENTRY" localSheetId="7">#REF!</definedName>
    <definedName name="ER_CY" localSheetId="7">#REF!</definedName>
    <definedName name="ERHACTUAL" localSheetId="7">#REF!</definedName>
    <definedName name="ERHDATA10YEARS" localSheetId="7">#REF!</definedName>
    <definedName name="ERHDATA5" localSheetId="7">#REF!</definedName>
    <definedName name="ERHTITLES" localSheetId="7">#REF!</definedName>
    <definedName name="ERP" localSheetId="7">#REF!</definedName>
    <definedName name="ERP_LAST" localSheetId="7">#REF!</definedName>
    <definedName name="ERP0" localSheetId="7">#REF!</definedName>
    <definedName name="ERPC" localSheetId="7">#REF!</definedName>
    <definedName name="ERPDATA" localSheetId="7">#REF!</definedName>
    <definedName name="ERPTITLES" localSheetId="7">#REF!</definedName>
    <definedName name="ERPUNO" localSheetId="7">#REF!</definedName>
    <definedName name="ERPWP" localSheetId="7">#REF!</definedName>
    <definedName name="ERTITLE" localSheetId="7">#REF!</definedName>
    <definedName name="ERUNIT" localSheetId="7">#REF!</definedName>
    <definedName name="ES_CY" localSheetId="7">#REF!</definedName>
    <definedName name="ESP" localSheetId="7">#REF!</definedName>
    <definedName name="ESP_LAST" localSheetId="7">#REF!</definedName>
    <definedName name="ESP0" localSheetId="7">#REF!</definedName>
    <definedName name="ESPACTUAL" localSheetId="7">#REF!</definedName>
    <definedName name="ESPANOL" localSheetId="7">#REF!</definedName>
    <definedName name="ESPC" localSheetId="7">#REF!</definedName>
    <definedName name="ESPDATA" localSheetId="7">#REF!</definedName>
    <definedName name="ESPTITLES" localSheetId="7">#REF!</definedName>
    <definedName name="ESPUNO" localSheetId="7">#REF!</definedName>
    <definedName name="ESTITLE" localSheetId="7">#REF!</definedName>
    <definedName name="ESUNIT" localSheetId="7">#REF!</definedName>
    <definedName name="EXIT" localSheetId="7">#REF!</definedName>
    <definedName name="Extracción_IM" localSheetId="7">#REF!</definedName>
    <definedName name="FACEL" localSheetId="7">#REF!</definedName>
    <definedName name="FACWA" localSheetId="7">#REF!</definedName>
    <definedName name="FILE1" localSheetId="7">#REF!</definedName>
    <definedName name="FILE2" localSheetId="7">#REF!</definedName>
    <definedName name="FILE3" localSheetId="7">#REF!</definedName>
    <definedName name="FILE4" localSheetId="7">#REF!</definedName>
    <definedName name="FILE5" localSheetId="7">#REF!</definedName>
    <definedName name="FILE6" localSheetId="7">#REF!</definedName>
    <definedName name="FILE7" localSheetId="7">#REF!</definedName>
    <definedName name="FILE8" localSheetId="7">#REF!</definedName>
    <definedName name="FILENAME" localSheetId="7">#REF!</definedName>
    <definedName name="FILES" localSheetId="7">#REF!</definedName>
    <definedName name="FILESET_UP" localSheetId="7">#REF!</definedName>
    <definedName name="FIN" localSheetId="7">#REF!</definedName>
    <definedName name="FORMAT" localSheetId="7">#REF!</definedName>
    <definedName name="FRAME" localSheetId="7">#REF!</definedName>
    <definedName name="FREEZE" localSheetId="7">#REF!</definedName>
    <definedName name="GINC" localSheetId="7">#REF!</definedName>
    <definedName name="GINCL" localSheetId="7">#REF!</definedName>
    <definedName name="GWH" localSheetId="7">#REF!</definedName>
    <definedName name="HISTORY" localSheetId="7">#REF!</definedName>
    <definedName name="HOJAT" localSheetId="7">#REF!</definedName>
    <definedName name="i" localSheetId="7">#REF!</definedName>
    <definedName name="IMPANO0" localSheetId="7">#REF!</definedName>
    <definedName name="INCOME_ST" localSheetId="7">#REF!</definedName>
    <definedName name="INDSAVE" localSheetId="7">#REF!</definedName>
    <definedName name="INGLES" localSheetId="7">#REF!</definedName>
    <definedName name="INICIO" localSheetId="7">#REF!</definedName>
    <definedName name="INSTRUCCONSOL" localSheetId="7">#REF!</definedName>
    <definedName name="ITER" localSheetId="7">#REF!</definedName>
    <definedName name="JKL" localSheetId="7">#REF!</definedName>
    <definedName name="LANGUAGE" localSheetId="7">#REF!</definedName>
    <definedName name="LASER" localSheetId="7">#REF!</definedName>
    <definedName name="LAST_YEAR" localSheetId="7">#REF!</definedName>
    <definedName name="LEARN" localSheetId="7">#REF!</definedName>
    <definedName name="LINE_" localSheetId="7">#REF!</definedName>
    <definedName name="LINES_ML" localSheetId="7">#REF!</definedName>
    <definedName name="LOGO" localSheetId="7">#REF!</definedName>
    <definedName name="MAIN" localSheetId="7">#REF!</definedName>
    <definedName name="MENSAJ" localSheetId="7">#REF!</definedName>
    <definedName name="MENSAJ1" localSheetId="7">#REF!</definedName>
    <definedName name="MENSAJE" localSheetId="7">#REF!</definedName>
    <definedName name="MENSAJE1" localSheetId="7">#REF!</definedName>
    <definedName name="MESES" localSheetId="7">#REF!</definedName>
    <definedName name="MESESL" localSheetId="7">#REF!</definedName>
    <definedName name="MIL" localSheetId="7">#REF!</definedName>
    <definedName name="MILLON" localSheetId="7">#REF!</definedName>
    <definedName name="MODINFO" localSheetId="7">#REF!</definedName>
    <definedName name="MODULES" localSheetId="7">#REF!</definedName>
    <definedName name="MSGCALC" localSheetId="7">#REF!</definedName>
    <definedName name="MSGDEBT" localSheetId="7">#REF!</definedName>
    <definedName name="MSGFILES" localSheetId="7">#REF!</definedName>
    <definedName name="MSGINVEST" localSheetId="7">#REF!</definedName>
    <definedName name="MSGNAMES" localSheetId="7">#REF!</definedName>
    <definedName name="MSGPRINTG" localSheetId="7">#REF!</definedName>
    <definedName name="MSGTRANSFER" localSheetId="7">#REF!</definedName>
    <definedName name="MWH" localSheetId="7">#REF!</definedName>
    <definedName name="NAME" localSheetId="7">#REF!</definedName>
    <definedName name="NAMES" localSheetId="7">#REF!</definedName>
    <definedName name="NOPRO" localSheetId="7">#REF!</definedName>
    <definedName name="OA_CY" localSheetId="7">#REF!</definedName>
    <definedName name="OAP" localSheetId="7">#REF!</definedName>
    <definedName name="OAP_LAST" localSheetId="7">#REF!</definedName>
    <definedName name="OAP0" localSheetId="7">#REF!</definedName>
    <definedName name="OAPACTUAL" localSheetId="7">#REF!</definedName>
    <definedName name="OAPC" localSheetId="7">#REF!</definedName>
    <definedName name="OAPDATA" localSheetId="7">#REF!</definedName>
    <definedName name="OAPTITLES" localSheetId="7">#REF!</definedName>
    <definedName name="OAPUNO" localSheetId="7">#REF!</definedName>
    <definedName name="OATITLE" localSheetId="7">#REF!</definedName>
    <definedName name="OAUNIT" localSheetId="7">#REF!</definedName>
    <definedName name="OPCFLAG" localSheetId="7">#REF!</definedName>
    <definedName name="OPCION" localSheetId="7">#REF!</definedName>
    <definedName name="OPSELC" localSheetId="7">#REF!</definedName>
    <definedName name="OUTPUT" localSheetId="7">#REF!</definedName>
    <definedName name="OUTPUTDE" localSheetId="7">#REF!</definedName>
    <definedName name="OUTPUTE" localSheetId="7">#REF!</definedName>
    <definedName name="OUTPUTE_HEADER" localSheetId="7">#REF!</definedName>
    <definedName name="OUTPUTEBODY" localSheetId="7">#REF!</definedName>
    <definedName name="OUTPUTECOL" localSheetId="7">#REF!</definedName>
    <definedName name="OUTPUTEHEAD" localSheetId="7">#REF!</definedName>
    <definedName name="OUTPUTNOS" localSheetId="7">#REF!</definedName>
    <definedName name="OUTPUTPR" localSheetId="7">#REF!</definedName>
    <definedName name="OUTPUTWS" localSheetId="7">#REF!</definedName>
    <definedName name="PANTALLA" localSheetId="7">#REF!</definedName>
    <definedName name="PAPEL" localSheetId="7">#REF!</definedName>
    <definedName name="PFLAG" localSheetId="7">#REF!</definedName>
    <definedName name="PGIC" localSheetId="7">#REF!</definedName>
    <definedName name="PREST" localSheetId="7">#REF!</definedName>
    <definedName name="PRESTAMO" localSheetId="7">#REF!</definedName>
    <definedName name="PRESTTOT" localSheetId="7">#REF!</definedName>
    <definedName name="PRINTER" localSheetId="7">#REF!</definedName>
    <definedName name="PRODUC2" localSheetId="7">#REF!</definedName>
    <definedName name="PRODUC3" localSheetId="7">#REF!</definedName>
    <definedName name="PRODUC4" localSheetId="7">#REF!</definedName>
    <definedName name="PTOEF" localSheetId="7">#REF!</definedName>
    <definedName name="PTOER" localSheetId="7">#REF!</definedName>
    <definedName name="RANGES" localSheetId="7">#REF!</definedName>
    <definedName name="RATIOS" localSheetId="7">#REF!</definedName>
    <definedName name="RCC" localSheetId="7">#REF!</definedName>
    <definedName name="RCCOBR" localSheetId="7">#REF!</definedName>
    <definedName name="rd" localSheetId="7">#REF!</definedName>
    <definedName name="rdn" localSheetId="7">'[1]Hidrometeorología'!$D$14</definedName>
    <definedName name="rdx" localSheetId="7">'[1]Hidrometeorología'!$D$14</definedName>
    <definedName name="re" localSheetId="7">#REF!</definedName>
    <definedName name="RENTA" localSheetId="7">#REF!</definedName>
    <definedName name="RENTAL" localSheetId="7">#REF!</definedName>
    <definedName name="REPO" localSheetId="7">#REF!</definedName>
    <definedName name="REPOCALC" localSheetId="7">#REF!</definedName>
    <definedName name="REPOPRO" localSheetId="7">#REF!</definedName>
    <definedName name="REPSUB" localSheetId="7">#REF!</definedName>
    <definedName name="REPSUBWYS" localSheetId="7">#REF!</definedName>
    <definedName name="RESUMEN" localSheetId="7">#REF!</definedName>
    <definedName name="rf" localSheetId="7">#REF!</definedName>
    <definedName name="RF_CY" localSheetId="7">#REF!</definedName>
    <definedName name="RFP" localSheetId="7">#REF!</definedName>
    <definedName name="RFPACTUAL" localSheetId="7">#REF!</definedName>
    <definedName name="RFPC" localSheetId="7">#REF!</definedName>
    <definedName name="RFPDATA" localSheetId="7">#REF!</definedName>
    <definedName name="RFPTITLES" localSheetId="7">#REF!</definedName>
    <definedName name="RFTITLE" localSheetId="7">#REF!</definedName>
    <definedName name="RFUNIT" localSheetId="7">#REF!</definedName>
    <definedName name="rm_rf" localSheetId="7">#REF!</definedName>
    <definedName name="rp" localSheetId="7">#REF!</definedName>
    <definedName name="RPTSFOOTER" localSheetId="7">#REF!</definedName>
    <definedName name="RPTSHEADER" localSheetId="7">#REF!</definedName>
    <definedName name="rrd" localSheetId="7">'[2]RRT'!$D$14</definedName>
    <definedName name="RRT" localSheetId="7">#REF!</definedName>
    <definedName name="RRTg">'[3]IPCT'!$C$14</definedName>
    <definedName name="SCREEN" localSheetId="7">#REF!</definedName>
    <definedName name="Sd" localSheetId="7">#REF!</definedName>
    <definedName name="SE0" localSheetId="7">#REF!</definedName>
    <definedName name="SENOP" localSheetId="7">#REF!</definedName>
    <definedName name="SENPRI" localSheetId="7">#REF!</definedName>
    <definedName name="SENSITIVITY" localSheetId="7">#REF!</definedName>
    <definedName name="SENSTA" localSheetId="7">#REF!</definedName>
    <definedName name="SENT" localSheetId="7">#REF!</definedName>
    <definedName name="SENUNI" localSheetId="7">#REF!</definedName>
    <definedName name="SER" localSheetId="7">#REF!</definedName>
    <definedName name="SOURCE_APPL" localSheetId="7">#REF!</definedName>
    <definedName name="STAMP" localSheetId="7">#REF!</definedName>
    <definedName name="START" localSheetId="7">#REF!</definedName>
    <definedName name="SUMARIA" localSheetId="7">#REF!</definedName>
    <definedName name="SUPUESTOS" localSheetId="7">#REF!</definedName>
    <definedName name="t" localSheetId="7">#REF!</definedName>
    <definedName name="TASA" localSheetId="7">#REF!</definedName>
    <definedName name="TASAI" localSheetId="7">#REF!</definedName>
    <definedName name="TASATOT" localSheetId="7">#REF!</definedName>
    <definedName name="TIPO" localSheetId="7">#REF!</definedName>
    <definedName name="TITLE" localSheetId="7">#REF!</definedName>
    <definedName name="TITLEENG" localSheetId="7">#REF!</definedName>
    <definedName name="TITLES" localSheetId="7">#REF!</definedName>
    <definedName name="TITLESPAN" localSheetId="7">#REF!</definedName>
    <definedName name="TRAF" localSheetId="7">#REF!</definedName>
    <definedName name="TSFR1" localSheetId="7">#REF!</definedName>
    <definedName name="TSFR2" localSheetId="7">#REF!</definedName>
    <definedName name="TSFR3" localSheetId="7">#REF!</definedName>
    <definedName name="UNDERLINE" localSheetId="7">#REF!</definedName>
    <definedName name="UNFREEZE" localSheetId="7">#REF!</definedName>
    <definedName name="UNITS" localSheetId="7">#REF!</definedName>
    <definedName name="vvvv">'[4]IMP'!$D$14</definedName>
    <definedName name="WACCna" localSheetId="7">#REF!</definedName>
    <definedName name="WACCnd" localSheetId="7">#REF!</definedName>
    <definedName name="WACCr" localSheetId="7">#REF!</definedName>
    <definedName name="WACCra" localSheetId="7">#REF!</definedName>
    <definedName name="WH" localSheetId="7">#REF!</definedName>
    <definedName name="WHC" localSheetId="7">#REF!</definedName>
    <definedName name="WHCO" localSheetId="7">#REF!</definedName>
    <definedName name="WHCR" localSheetId="7">#REF!</definedName>
    <definedName name="WHCS" localSheetId="7">#REF!</definedName>
    <definedName name="WHG" localSheetId="7">#REF!</definedName>
    <definedName name="WHH" localSheetId="7">#REF!</definedName>
    <definedName name="WORKSHEET" localSheetId="7">#REF!</definedName>
    <definedName name="WP" localSheetId="7">#REF!</definedName>
    <definedName name="WPC" localSheetId="7">#REF!</definedName>
    <definedName name="WPG" localSheetId="7">#REF!</definedName>
    <definedName name="WPH" localSheetId="7">#REF!</definedName>
    <definedName name="WSANO0PR" localSheetId="7">#REF!</definedName>
    <definedName name="WSANO0S" localSheetId="7">#REF!</definedName>
    <definedName name="WSGRID" localSheetId="7">#REF!</definedName>
    <definedName name="WSGRID0" localSheetId="7">#REF!</definedName>
    <definedName name="WSGRID10" localSheetId="7">#REF!</definedName>
    <definedName name="WSPRINT" localSheetId="7">#REF!</definedName>
  </definedNames>
  <calcPr calcId="125725"/>
</workbook>
</file>

<file path=xl/comments4.xml><?xml version="1.0" encoding="utf-8"?>
<comments xmlns="http://schemas.openxmlformats.org/spreadsheetml/2006/main">
  <authors>
    <author>Harold Hernandez</author>
  </authors>
  <commentList>
    <comment ref="E72" authorId="0">
      <text>
        <r>
          <rPr>
            <b/>
            <sz val="9"/>
            <rFont val="Tahoma"/>
            <family val="2"/>
          </rPr>
          <t>Harold Hernandez:</t>
        </r>
        <r>
          <rPr>
            <sz val="9"/>
            <rFont val="Tahoma"/>
            <family val="2"/>
          </rPr>
          <t xml:space="preserve">
Estas unidades se retirará en abril del año 2014, según el Plan Indicativo de Generación 2013.</t>
        </r>
      </text>
    </comment>
    <comment ref="E74" authorId="0">
      <text>
        <r>
          <rPr>
            <b/>
            <sz val="9"/>
            <rFont val="Tahoma"/>
            <family val="2"/>
          </rPr>
          <t>Harold Hernandez:</t>
        </r>
        <r>
          <rPr>
            <sz val="9"/>
            <rFont val="Tahoma"/>
            <family val="2"/>
          </rPr>
          <t xml:space="preserve">
Considera a las unidades 1, 2, 3, 4, 5 y 6.  Las unidades 3 y 4 se retirará el 31 de diciembre de 2013.</t>
        </r>
      </text>
    </comment>
  </commentList>
</comments>
</file>

<file path=xl/comments5.xml><?xml version="1.0" encoding="utf-8"?>
<comments xmlns="http://schemas.openxmlformats.org/spreadsheetml/2006/main">
  <authors>
    <author>Harold Hernandez</author>
  </authors>
  <commentList>
    <comment ref="E87" authorId="0">
      <text>
        <r>
          <rPr>
            <b/>
            <sz val="9"/>
            <rFont val="Tahoma"/>
            <family val="2"/>
          </rPr>
          <t>Harold Hernandez:</t>
        </r>
        <r>
          <rPr>
            <sz val="9"/>
            <rFont val="Tahoma"/>
            <family val="2"/>
          </rPr>
          <t xml:space="preserve">
Considera a las unidades 1, 2, 5 y 6.  Las unidades 3 y 4 se retiraron el 31 de diciembre de 2013.</t>
        </r>
      </text>
    </comment>
  </commentList>
</comments>
</file>

<file path=xl/comments6.xml><?xml version="1.0" encoding="utf-8"?>
<comments xmlns="http://schemas.openxmlformats.org/spreadsheetml/2006/main">
  <authors>
    <author>hhernandez</author>
    <author>Harold Hernandez</author>
  </authors>
  <commentList>
    <comment ref="K43" authorId="0">
      <text>
        <r>
          <rPr>
            <b/>
            <sz val="9"/>
            <rFont val="Tahoma"/>
            <family val="2"/>
          </rPr>
          <t>hhernandez:</t>
        </r>
        <r>
          <rPr>
            <sz val="9"/>
            <rFont val="Tahoma"/>
            <family val="2"/>
          </rPr>
          <t xml:space="preserve">
Se auto abastece a partir de enero del año 2016, por medio de la C.T. Punta Rincón.</t>
        </r>
      </text>
    </comment>
    <comment ref="E86" authorId="0">
      <text>
        <r>
          <rPr>
            <b/>
            <sz val="9"/>
            <rFont val="Tahoma"/>
            <family val="2"/>
          </rPr>
          <t>hhernandez:</t>
        </r>
        <r>
          <rPr>
            <sz val="9"/>
            <rFont val="Tahoma"/>
            <family val="2"/>
          </rPr>
          <t xml:space="preserve">
Sólo se toma en cuenta el excedente que puediese inyectar al SIN.  No hace referencia a la Capacidad Instalada de la Central Térmica.</t>
        </r>
      </text>
    </comment>
    <comment ref="E95" authorId="1">
      <text>
        <r>
          <rPr>
            <b/>
            <sz val="9"/>
            <rFont val="Tahoma"/>
            <family val="2"/>
          </rPr>
          <t>Harold Hernandez:</t>
        </r>
        <r>
          <rPr>
            <sz val="9"/>
            <rFont val="Tahoma"/>
            <family val="2"/>
          </rPr>
          <t xml:space="preserve">
Considera a las unidades 1, 2, 5 y 6.  Las unidades 3 y 4 se retiraron el 31 de diciembre de 2013.</t>
        </r>
      </text>
    </comment>
  </commentList>
</comments>
</file>

<file path=xl/comments7.xml><?xml version="1.0" encoding="utf-8"?>
<comments xmlns="http://schemas.openxmlformats.org/spreadsheetml/2006/main">
  <authors>
    <author>hhernandez</author>
    <author>Harold Hernandez</author>
  </authors>
  <commentList>
    <comment ref="K43" authorId="0">
      <text>
        <r>
          <rPr>
            <b/>
            <sz val="9"/>
            <rFont val="Tahoma"/>
            <family val="2"/>
          </rPr>
          <t>hhernandez:</t>
        </r>
        <r>
          <rPr>
            <sz val="9"/>
            <rFont val="Tahoma"/>
            <family val="2"/>
          </rPr>
          <t xml:space="preserve">
Se auto abastece a partir de enero del año 2016, por medio de la C.T. Punta Rincón.</t>
        </r>
      </text>
    </comment>
    <comment ref="E87" authorId="0">
      <text>
        <r>
          <rPr>
            <b/>
            <sz val="9"/>
            <rFont val="Tahoma"/>
            <family val="2"/>
          </rPr>
          <t>hhernandez:</t>
        </r>
        <r>
          <rPr>
            <sz val="9"/>
            <rFont val="Tahoma"/>
            <family val="2"/>
          </rPr>
          <t xml:space="preserve">
Sólo se toma en cuenta el excedente que puediese inyectar al SIN.  No hace referencia a la Capacidad Instalada de la Central Térmica.</t>
        </r>
      </text>
    </comment>
    <comment ref="E96" authorId="1">
      <text>
        <r>
          <rPr>
            <b/>
            <sz val="9"/>
            <rFont val="Tahoma"/>
            <family val="2"/>
          </rPr>
          <t>Harold Hernandez:</t>
        </r>
        <r>
          <rPr>
            <sz val="9"/>
            <rFont val="Tahoma"/>
            <family val="2"/>
          </rPr>
          <t xml:space="preserve">
Considera a las unidades 1, 2, 5 y 6.  Las unidades 3 y 4 se retiraron el 31 de diciembre de 2013.</t>
        </r>
      </text>
    </comment>
  </commentList>
</comments>
</file>

<file path=xl/sharedStrings.xml><?xml version="1.0" encoding="utf-8"?>
<sst xmlns="http://schemas.openxmlformats.org/spreadsheetml/2006/main" count="1063" uniqueCount="280">
  <si>
    <t>Macho de Monte</t>
  </si>
  <si>
    <t>Dolega</t>
  </si>
  <si>
    <t>TOTAL</t>
  </si>
  <si>
    <t>EMPRESA DE TRANSMISIÓN ELÉCTRICA, S.A.</t>
  </si>
  <si>
    <t>Bayano</t>
  </si>
  <si>
    <t>La Yeguada</t>
  </si>
  <si>
    <t>CAPACIDAD INSTALADA Y DEMANDA MAXIMA NO COINCIDENTE (MW)</t>
  </si>
  <si>
    <t>Ingreso asignado a Generadores</t>
  </si>
  <si>
    <t>Capacidad Instalada Total por año tarifario</t>
  </si>
  <si>
    <t>Demanda Máxima No coincidente Total por año tarifario</t>
  </si>
  <si>
    <t>Agentes Consumidores</t>
  </si>
  <si>
    <t>Agentes Generadores</t>
  </si>
  <si>
    <t>Ingreso asignado a Consumidores</t>
  </si>
  <si>
    <t>CARGOS POR SERVICIO DE OPERACIÓN INTEGRADA (SOI)</t>
  </si>
  <si>
    <t>DETALLE</t>
  </si>
  <si>
    <t>Bonyic</t>
  </si>
  <si>
    <t>Total</t>
  </si>
  <si>
    <t xml:space="preserve">PERIODO TARIFARIO </t>
  </si>
  <si>
    <t>AGENTES</t>
  </si>
  <si>
    <t>Generadores</t>
  </si>
  <si>
    <t>Consumidores</t>
  </si>
  <si>
    <t>(a) Cargos actualizados aplicados.</t>
  </si>
  <si>
    <t>Promedio</t>
  </si>
  <si>
    <t xml:space="preserve">CND </t>
  </si>
  <si>
    <t>ESTRUCTURA</t>
  </si>
  <si>
    <t>CND</t>
  </si>
  <si>
    <t>CND: Centro Nacional de Despacho</t>
  </si>
  <si>
    <t>HIDRO</t>
  </si>
  <si>
    <t>HIDRO: Hidrometeorología</t>
  </si>
  <si>
    <t>Zona 1</t>
  </si>
  <si>
    <t>Zona 2</t>
  </si>
  <si>
    <t>Zona 3</t>
  </si>
  <si>
    <t>Zona 4</t>
  </si>
  <si>
    <t>Zona 5</t>
  </si>
  <si>
    <t>Zona 6</t>
  </si>
  <si>
    <t>Zona 7</t>
  </si>
  <si>
    <t>Zona 8</t>
  </si>
  <si>
    <t>Zona 9</t>
  </si>
  <si>
    <t>Zona 10</t>
  </si>
  <si>
    <t>Colón</t>
  </si>
  <si>
    <t>Bajo de Mina</t>
  </si>
  <si>
    <t>Fortuna</t>
  </si>
  <si>
    <t>Estí</t>
  </si>
  <si>
    <t>Los Valles</t>
  </si>
  <si>
    <t>Chitré</t>
  </si>
  <si>
    <t>Capira</t>
  </si>
  <si>
    <t>Pacora</t>
  </si>
  <si>
    <t>INGRESO PERMITIDO POR AÑO TARIFARIO</t>
  </si>
  <si>
    <t>EMPRESA DE TRANSMISIÓN ELÉCTRICA S.A.</t>
  </si>
  <si>
    <t xml:space="preserve">PARÁMETROS Y VALORES UTILIZADOS EN EL CÁLCULO DE LOS INGRESOS MÁXIMOS  PERMITIDOS </t>
  </si>
  <si>
    <t>PARAMETROS</t>
  </si>
  <si>
    <t>UNIDAD</t>
  </si>
  <si>
    <t>OMT</t>
  </si>
  <si>
    <t>%</t>
  </si>
  <si>
    <t>ADMT</t>
  </si>
  <si>
    <t>RRT</t>
  </si>
  <si>
    <t>ACTIVOS RECONOCIDOS (al final del año)</t>
  </si>
  <si>
    <t>ACTSPT (Sistema Principal)</t>
  </si>
  <si>
    <t>B/.MILES</t>
  </si>
  <si>
    <t>ACTCT(Conexión)</t>
  </si>
  <si>
    <t>ACTH (Hidrometeorología)</t>
  </si>
  <si>
    <t>ACTNSPT(Neto Sistema Principal)</t>
  </si>
  <si>
    <t>ACTNTC( Neto Conexión)</t>
  </si>
  <si>
    <t>ACTNH (Neto Hidromet.)</t>
  </si>
  <si>
    <t>ACTIVOS EFICIENTES (al final del año)</t>
  </si>
  <si>
    <t>ACTSPTef (Sistema Principal)</t>
  </si>
  <si>
    <t>ACTCTef (Conexión)</t>
  </si>
  <si>
    <t>ACTIVOS INCORPORADOS PARCIALMENTE</t>
  </si>
  <si>
    <t>-</t>
  </si>
  <si>
    <t xml:space="preserve"> INGRESOS MÁXIMOS PERMITIDOS</t>
  </si>
  <si>
    <t>PRINCIPAL</t>
  </si>
  <si>
    <t>Operación y Mantenimiento</t>
  </si>
  <si>
    <t>Administración</t>
  </si>
  <si>
    <t>Depreciación</t>
  </si>
  <si>
    <t>Rentabilidad sobre Activos</t>
  </si>
  <si>
    <t>CONEXIÓN</t>
  </si>
  <si>
    <t>SERVICIO DE OPERACIÓN INTEGRADA</t>
  </si>
  <si>
    <t>Hidrometeorología</t>
  </si>
  <si>
    <t>CÁLCULO DEL VPN DEL INGRESO PERMITIDO PARA EL PERIODO TARIFARIO</t>
  </si>
  <si>
    <t>RESUMEN</t>
  </si>
  <si>
    <t>Centro Nacional de Despacho (sin inversiones)</t>
  </si>
  <si>
    <t>2013-2014</t>
  </si>
  <si>
    <t xml:space="preserve">FACTOR DE ACTUALIZACIÓN </t>
  </si>
  <si>
    <t>VPN(2)</t>
  </si>
  <si>
    <t>Centro Nacional de Despacho</t>
  </si>
  <si>
    <t>SEGÚN TIPO DE AGENTE</t>
  </si>
  <si>
    <t>POR PERIODO (B/./KW/mes)</t>
  </si>
  <si>
    <t>CARGOS UNITARIOS POR SOI,</t>
  </si>
  <si>
    <t>Gualaca</t>
  </si>
  <si>
    <t>Lorena</t>
  </si>
  <si>
    <t>Prudencia</t>
  </si>
  <si>
    <t>Cochea</t>
  </si>
  <si>
    <t>Mendre</t>
  </si>
  <si>
    <t>Pedregalito</t>
  </si>
  <si>
    <t>Concepción</t>
  </si>
  <si>
    <t>Baitún</t>
  </si>
  <si>
    <t>Pando</t>
  </si>
  <si>
    <t>Monte Lirio</t>
  </si>
  <si>
    <t>El Alto</t>
  </si>
  <si>
    <t>Barro Blanco</t>
  </si>
  <si>
    <t>Paso Ancho</t>
  </si>
  <si>
    <t>Antón</t>
  </si>
  <si>
    <t>El Giral</t>
  </si>
  <si>
    <t>EDECHI</t>
  </si>
  <si>
    <t>Caldera 115-19</t>
  </si>
  <si>
    <t>Mega Depot</t>
  </si>
  <si>
    <t>DISTRIBUCION DE INGRESOS 50% CADA GRUPO</t>
  </si>
  <si>
    <t>INGRESO MÁXIMO PERMITIDO PARA SERVICIOS DE OPERACIÓN INTEGRADA (CON INVERSIONES)</t>
  </si>
  <si>
    <t xml:space="preserve">(p) Cargos sometidos a la aprobación de ASEP, con base en el IMP sometido a consulta </t>
  </si>
  <si>
    <t xml:space="preserve">VARIACIÓN </t>
  </si>
  <si>
    <t>INGRESO PERMITIDO POR SERVICIO DE OPERACIÓN INTEGRADA</t>
  </si>
  <si>
    <t>AÑOS TARIFARIOS</t>
  </si>
  <si>
    <t>PERIODO TARIFARIO</t>
  </si>
  <si>
    <t>VARIACION</t>
  </si>
  <si>
    <t>CARGOS UNITARIOS POR SOI</t>
  </si>
  <si>
    <t xml:space="preserve">(p) Cargos sometidos a la aprobación de ASEP, con base en el IMP sometido a </t>
  </si>
  <si>
    <t xml:space="preserve">                 CARGOS UNITARIOS SEGÚN TIPO DE AGENTES (B/./KW/mes)</t>
  </si>
  <si>
    <t>PERIODO TARIFARIO 2013 - 2017 (P)</t>
  </si>
  <si>
    <t>(Miles de Balboas de Diciembre de 2012)</t>
  </si>
  <si>
    <t>ACTSPT (Sistema Principal) +PG</t>
  </si>
  <si>
    <t>ACTH (Hidro. Remanente)</t>
  </si>
  <si>
    <t>ACTNSPT(Neto Sistema Principal) + PG</t>
  </si>
  <si>
    <t>ACTNH (Neto Hidro. Remanente)</t>
  </si>
  <si>
    <t>ACTIVOS EFICIENTES (al final del año - VNR)</t>
  </si>
  <si>
    <t>ACTSPTef3L(Tercera Línea)</t>
  </si>
  <si>
    <t>EQUIPAMIENTO PRINCIPAL</t>
  </si>
  <si>
    <t>Generación Obligada</t>
  </si>
  <si>
    <t>EQUIPAMIENTO ASOCIADO TOTALMENTE A  LA DEMANDA</t>
  </si>
  <si>
    <t>Leasing Tercera Línea</t>
  </si>
  <si>
    <t>(Miles de Balboas de Dic 2012)</t>
  </si>
  <si>
    <r>
      <t>INGRESO ANUAL</t>
    </r>
    <r>
      <rPr>
        <sz val="10"/>
        <rFont val="Arial"/>
        <family val="2"/>
      </rPr>
      <t xml:space="preserve"> (Año Calendario)</t>
    </r>
  </si>
  <si>
    <t xml:space="preserve">Centro Nacional de Despacho </t>
  </si>
  <si>
    <r>
      <t>INGRESO ANUAL</t>
    </r>
    <r>
      <rPr>
        <sz val="10"/>
        <rFont val="Arial"/>
        <family val="2"/>
      </rPr>
      <t xml:space="preserve"> (Año Tarifario)(1)</t>
    </r>
  </si>
  <si>
    <t>2014-2015</t>
  </si>
  <si>
    <t>2015-2016</t>
  </si>
  <si>
    <t>2016-2017</t>
  </si>
  <si>
    <t>2017-2018</t>
  </si>
  <si>
    <t xml:space="preserve">Valor Presente Neto del IMP (2) </t>
  </si>
  <si>
    <t>230 kV</t>
  </si>
  <si>
    <t>115 kV</t>
  </si>
  <si>
    <t xml:space="preserve">230 kV </t>
  </si>
  <si>
    <r>
      <t>(1)</t>
    </r>
    <r>
      <rPr>
        <sz val="9"/>
        <rFont val="Arial"/>
        <family val="2"/>
      </rPr>
      <t xml:space="preserve">  El Año Tarifario comprende del 1º de julio al 30 de junio del año siguiente</t>
    </r>
  </si>
  <si>
    <t>(2)  Referido al 1º de julio de 2013</t>
  </si>
  <si>
    <t>Factores de actualización</t>
  </si>
  <si>
    <t>Jul13/Jun14</t>
  </si>
  <si>
    <t>Jul14/Jun15</t>
  </si>
  <si>
    <t>Jul15/Jun16</t>
  </si>
  <si>
    <t>Jul16/Jun17</t>
  </si>
  <si>
    <t>Sistema de conexión</t>
  </si>
  <si>
    <t>IPCT [Miles de B/.]</t>
  </si>
  <si>
    <t>IPCvnr [Miles de B/.]</t>
  </si>
  <si>
    <t>FA</t>
  </si>
  <si>
    <t>IPCvnri</t>
  </si>
  <si>
    <t>Revisión tarifaria 2008</t>
  </si>
  <si>
    <t>Año Tarifario:</t>
  </si>
  <si>
    <t>2013 - 2014</t>
  </si>
  <si>
    <t>IP SPT P  (k B/.)</t>
  </si>
  <si>
    <t>Longitud  (km)</t>
  </si>
  <si>
    <t>CU</t>
  </si>
  <si>
    <t>Total:</t>
  </si>
  <si>
    <t>(kB/./km)</t>
  </si>
  <si>
    <t>%ASIGP (G) =</t>
  </si>
  <si>
    <t>%ASIGP (D) =</t>
  </si>
  <si>
    <t xml:space="preserve">115 kV </t>
  </si>
  <si>
    <t>IP SPT D:</t>
  </si>
  <si>
    <t>(230 kV)</t>
  </si>
  <si>
    <t>MW</t>
  </si>
  <si>
    <t>Pinst (G)</t>
  </si>
  <si>
    <t>Pma (D)</t>
  </si>
  <si>
    <t>Capacidad Instalada Prevista  (MW)</t>
  </si>
  <si>
    <t>Demanda Máxima No Coincidente Prevista  (MW)</t>
  </si>
  <si>
    <t>Zona</t>
  </si>
  <si>
    <t>Nodo</t>
  </si>
  <si>
    <t>Mes de Ingreso</t>
  </si>
  <si>
    <t>Progreso T1 y T2</t>
  </si>
  <si>
    <t>San Andrés</t>
  </si>
  <si>
    <t>Charco Azul</t>
  </si>
  <si>
    <t>…</t>
  </si>
  <si>
    <t>La Estrella</t>
  </si>
  <si>
    <t>Mata Nance 34-9</t>
  </si>
  <si>
    <t>Mata Nance 34-10/11/15</t>
  </si>
  <si>
    <t>Mendre II</t>
  </si>
  <si>
    <t>EDEMET</t>
  </si>
  <si>
    <t>Los Algarrobos</t>
  </si>
  <si>
    <t>Llano Sánchez y El Higo</t>
  </si>
  <si>
    <t>GRANDES CLIENTES</t>
  </si>
  <si>
    <t>Super 99</t>
  </si>
  <si>
    <t>Hotel Bijao</t>
  </si>
  <si>
    <t>Macano</t>
  </si>
  <si>
    <t>Los Planetas</t>
  </si>
  <si>
    <t>Panamá Oeste</t>
  </si>
  <si>
    <t>Pedregalito II</t>
  </si>
  <si>
    <t>RP-490</t>
  </si>
  <si>
    <t>----</t>
  </si>
  <si>
    <t>Las Perlas Norte</t>
  </si>
  <si>
    <t>ENSA</t>
  </si>
  <si>
    <t>Las Perlas Sur</t>
  </si>
  <si>
    <t>Panamá</t>
  </si>
  <si>
    <t>6002/6004</t>
  </si>
  <si>
    <t>San Lorenzo</t>
  </si>
  <si>
    <t>Business Park</t>
  </si>
  <si>
    <t>CEMEX</t>
  </si>
  <si>
    <t>El Fraile</t>
  </si>
  <si>
    <t>La Huaca</t>
  </si>
  <si>
    <t>Ricamar</t>
  </si>
  <si>
    <t>Contraloría</t>
  </si>
  <si>
    <t>Sarigua</t>
  </si>
  <si>
    <t>General Mills</t>
  </si>
  <si>
    <t>Rosa de los Vientos</t>
  </si>
  <si>
    <t>Marañón</t>
  </si>
  <si>
    <t>Nuevo Chagres</t>
  </si>
  <si>
    <t>Portobelo</t>
  </si>
  <si>
    <t>Cañitas-Aserradero</t>
  </si>
  <si>
    <t>Panam</t>
  </si>
  <si>
    <t>6059/6060</t>
  </si>
  <si>
    <t>Cemento Panamá</t>
  </si>
  <si>
    <t>TG EGESA</t>
  </si>
  <si>
    <t>Bocas del Toro</t>
  </si>
  <si>
    <t>Miraflores (ACP)</t>
  </si>
  <si>
    <t>6120/6123</t>
  </si>
  <si>
    <t>PTP-Cañazas</t>
  </si>
  <si>
    <t>Miraflores G9 y G10</t>
  </si>
  <si>
    <t>Changuinola</t>
  </si>
  <si>
    <t>BLM Ciclo Combinado</t>
  </si>
  <si>
    <t>BLM Carbón</t>
  </si>
  <si>
    <t>Cativá</t>
  </si>
  <si>
    <t>Termo-Colón Ciclo Combinado</t>
  </si>
  <si>
    <t>2014 - 2015</t>
  </si>
  <si>
    <t>IP SPT P  (kB/.)</t>
  </si>
  <si>
    <t>Bajo Frío</t>
  </si>
  <si>
    <t>San Cristobal</t>
  </si>
  <si>
    <t>6009/6010</t>
  </si>
  <si>
    <t>El Síndigo</t>
  </si>
  <si>
    <t>Caldera</t>
  </si>
  <si>
    <t>MINERA PANAMA</t>
  </si>
  <si>
    <t>Petaquilla</t>
  </si>
  <si>
    <t>6002/6018</t>
  </si>
  <si>
    <t>Asturias</t>
  </si>
  <si>
    <t>Los Plantetas 2</t>
  </si>
  <si>
    <t>Santa María</t>
  </si>
  <si>
    <t>Cañazas</t>
  </si>
  <si>
    <t>Los Estrechos</t>
  </si>
  <si>
    <t>Tizingal</t>
  </si>
  <si>
    <t>Santa María 82</t>
  </si>
  <si>
    <t>Ojo de Agua</t>
  </si>
  <si>
    <t>6036/6018</t>
  </si>
  <si>
    <t>2015 - 2016</t>
  </si>
  <si>
    <t>Burica</t>
  </si>
  <si>
    <t>Bajo de Totuma</t>
  </si>
  <si>
    <t>Las Cruces</t>
  </si>
  <si>
    <t>San Bartolo</t>
  </si>
  <si>
    <t>La Laguna</t>
  </si>
  <si>
    <t>Chuspa</t>
  </si>
  <si>
    <t>Tabasará II</t>
  </si>
  <si>
    <t>La Palma</t>
  </si>
  <si>
    <t>Punta Rincón</t>
  </si>
  <si>
    <t>Río Piedra</t>
  </si>
  <si>
    <t>(Miles de Balboas a precios del año 2012)</t>
  </si>
  <si>
    <t>Capacidad instalada de generación (Pinst) y Demanda máxima no coincidente prevista anual (Pma) en MW por Zona (AT1)</t>
  </si>
  <si>
    <t>Capacidad instalada de generación (Pinst) y Demanda máxima no coincidente prevista anual (Pma) en MW por Zona (AT2)</t>
  </si>
  <si>
    <t>Capacidad instalada de generación (Pinst) y Demanda máxima no coincidente prevista anual (Pma) en MW por Zona (AT3)</t>
  </si>
  <si>
    <t>(Miles de Balboas de 2012)</t>
  </si>
  <si>
    <t xml:space="preserve">  SOMETIDO A CONSULTA PÚBLICA, RESOLUCIÓN AN No.6419 - Elec de agosto 2013</t>
  </si>
  <si>
    <t>PERIDO TARIFARIO 01/JUL/2013 - 30/JUN/2017</t>
  </si>
  <si>
    <r>
      <rPr>
        <b/>
        <sz val="10"/>
        <color indexed="8"/>
        <rFont val="Times New Roman"/>
        <family val="1"/>
      </rPr>
      <t>* Energía Anual Estimada</t>
    </r>
    <r>
      <rPr>
        <sz val="10"/>
        <color indexed="8"/>
        <rFont val="Times New Roman"/>
        <family val="1"/>
      </rPr>
      <t xml:space="preserve"> (indicativo de demanda) [GWh] =</t>
    </r>
  </si>
  <si>
    <t>2016 - 2017</t>
  </si>
  <si>
    <t>Potrerillos</t>
  </si>
  <si>
    <t>Central de Carbón</t>
  </si>
  <si>
    <t>Telfers</t>
  </si>
  <si>
    <t>Capacidad instalada de generación (Pinst) y Demanda máxima no coincidente prevista anual (Pma) en MW por Zona</t>
  </si>
  <si>
    <t>2009-2013 (a)</t>
  </si>
  <si>
    <t>2013 - 2017 (p)</t>
  </si>
  <si>
    <t xml:space="preserve">     pública Resolución AN N°6419-Elec de 1° de agosto de 2013</t>
  </si>
  <si>
    <t xml:space="preserve">     consulta pública Resolución AN N°6419-Elec de 1° de agosto de 2013</t>
  </si>
  <si>
    <r>
      <t xml:space="preserve">Capacidad instalada de generación </t>
    </r>
    <r>
      <rPr>
        <sz val="12"/>
        <color indexed="56"/>
        <rFont val="Times New Roman"/>
        <family val="1"/>
      </rPr>
      <t xml:space="preserve">(Pinst) y </t>
    </r>
    <r>
      <rPr>
        <b/>
        <sz val="12"/>
        <color indexed="56"/>
        <rFont val="Times New Roman"/>
        <family val="1"/>
      </rPr>
      <t>Demanda máxima no coincidente</t>
    </r>
    <r>
      <rPr>
        <sz val="12"/>
        <color indexed="56"/>
        <rFont val="Times New Roman"/>
        <family val="1"/>
      </rPr>
      <t xml:space="preserve"> prevista anual (Pma) en MW por Zona (AT1)</t>
    </r>
  </si>
  <si>
    <r>
      <t xml:space="preserve">Capacidad instalada de generación </t>
    </r>
    <r>
      <rPr>
        <sz val="12"/>
        <color indexed="56"/>
        <rFont val="Times New Roman"/>
        <family val="1"/>
      </rPr>
      <t xml:space="preserve">(Pinst) y </t>
    </r>
    <r>
      <rPr>
        <b/>
        <sz val="12"/>
        <color indexed="56"/>
        <rFont val="Times New Roman"/>
        <family val="1"/>
      </rPr>
      <t>Demanda máxima no coincidente</t>
    </r>
    <r>
      <rPr>
        <sz val="12"/>
        <color indexed="56"/>
        <rFont val="Times New Roman"/>
        <family val="1"/>
      </rPr>
      <t xml:space="preserve"> prevista anual (Pma) en MW por Zona (AT2)</t>
    </r>
  </si>
  <si>
    <r>
      <t xml:space="preserve">Capacidad instalada de generación </t>
    </r>
    <r>
      <rPr>
        <sz val="12"/>
        <color indexed="56"/>
        <rFont val="Times New Roman"/>
        <family val="1"/>
      </rPr>
      <t xml:space="preserve">(Pinst) y </t>
    </r>
    <r>
      <rPr>
        <b/>
        <sz val="12"/>
        <color indexed="56"/>
        <rFont val="Times New Roman"/>
        <family val="1"/>
      </rPr>
      <t>Demanda máxima no coincidente</t>
    </r>
    <r>
      <rPr>
        <sz val="12"/>
        <color indexed="56"/>
        <rFont val="Times New Roman"/>
        <family val="1"/>
      </rPr>
      <t xml:space="preserve"> prevista anual (Pma) en MW por Zona (AT3)</t>
    </r>
  </si>
  <si>
    <r>
      <t xml:space="preserve">Capacidad instalada de generación </t>
    </r>
    <r>
      <rPr>
        <sz val="12"/>
        <color indexed="56"/>
        <rFont val="Times New Roman"/>
        <family val="1"/>
      </rPr>
      <t xml:space="preserve">(Pinst) y </t>
    </r>
    <r>
      <rPr>
        <b/>
        <sz val="12"/>
        <color indexed="56"/>
        <rFont val="Times New Roman"/>
        <family val="1"/>
      </rPr>
      <t>Demanda máxima no coincidente</t>
    </r>
    <r>
      <rPr>
        <sz val="12"/>
        <color indexed="56"/>
        <rFont val="Times New Roman"/>
        <family val="1"/>
      </rPr>
      <t xml:space="preserve"> prevista anual (Pma) en MW por Zona (AT4)</t>
    </r>
  </si>
  <si>
    <t>B/./año</t>
  </si>
  <si>
    <t>CARGOS UNITARIOS SEGÚN TIPO DE AGENTES (B/./kW/mes)</t>
  </si>
</sst>
</file>

<file path=xl/styles.xml><?xml version="1.0" encoding="utf-8"?>
<styleSheet xmlns="http://schemas.openxmlformats.org/spreadsheetml/2006/main">
  <numFmts count="19">
    <numFmt numFmtId="43" formatCode="_(* #,##0.00_);_(* \(#,##0.00\);_(* &quot;-&quot;??_);_(@_)"/>
    <numFmt numFmtId="164" formatCode="_-* #,##0.00_-;\-* #,##0.00_-;_-* &quot;-&quot;??_-;_-@_-"/>
    <numFmt numFmtId="165" formatCode="_-* #,##0.00\ _P_t_a_-;\-* #,##0.00\ _P_t_a_-;_-* &quot;-&quot;??\ _P_t_a_-;_-@_-"/>
    <numFmt numFmtId="166" formatCode="0.0000"/>
    <numFmt numFmtId="167" formatCode="_-* #,##0\ _P_t_a_-;\-* #,##0\ _P_t_a_-;_-* &quot;-&quot;??\ _P_t_a_-;_-@_-"/>
    <numFmt numFmtId="168" formatCode="0.0%"/>
    <numFmt numFmtId="169" formatCode="_(* #,##0_);_(* \(#,##0\);_(* &quot;-&quot;??_);_(@_)"/>
    <numFmt numFmtId="170" formatCode="_-[$€-2]* #,##0.00_-;\-[$€-2]* #,##0.00_-;_-[$€-2]* &quot;-&quot;??_-"/>
    <numFmt numFmtId="171" formatCode="#.00"/>
    <numFmt numFmtId="172" formatCode="#,##0.0"/>
    <numFmt numFmtId="173" formatCode="_-* #,##0_-;\-* #,##0_-;_-* &quot;-&quot;??_-;_-@_-"/>
    <numFmt numFmtId="174" formatCode="0.0"/>
    <numFmt numFmtId="175" formatCode="_(* #,##0.00000_);_(* \(#,##0.00000\);_(* &quot;-&quot;??_);_(@_)"/>
    <numFmt numFmtId="176" formatCode="_-* #,##0.0000_-;\-* #,##0.0000_-;_-* &quot;-&quot;??_-;_-@_-"/>
    <numFmt numFmtId="177" formatCode="0.00000"/>
    <numFmt numFmtId="178" formatCode="0.000"/>
    <numFmt numFmtId="179" formatCode="0.0000000000"/>
    <numFmt numFmtId="180" formatCode="_-* #,##0.00000\ _€_-;\-* #,##0.00000\ _€_-;_-* &quot;-&quot;?????\ _€_-;_-@_-"/>
    <numFmt numFmtId="181" formatCode="0"/>
  </numFmts>
  <fonts count="6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theme="3"/>
      <name val="Times New Roman"/>
      <family val="1"/>
    </font>
    <font>
      <i/>
      <sz val="10"/>
      <color theme="1" tint="0.49998000264167786"/>
      <name val="Times New Roman"/>
      <family val="1"/>
    </font>
    <font>
      <b/>
      <i/>
      <sz val="10"/>
      <color theme="4"/>
      <name val="Times New Roman"/>
      <family val="1"/>
    </font>
    <font>
      <sz val="10"/>
      <color theme="4"/>
      <name val="Times New Roman"/>
      <family val="1"/>
    </font>
    <font>
      <i/>
      <sz val="10"/>
      <color theme="4"/>
      <name val="Times New Roman"/>
      <family val="1"/>
    </font>
    <font>
      <b/>
      <sz val="10"/>
      <color theme="3"/>
      <name val="Times New Roman"/>
      <family val="1"/>
    </font>
    <font>
      <sz val="10"/>
      <color theme="0"/>
      <name val="Times New Roman"/>
      <family val="1"/>
    </font>
    <font>
      <i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rgb="FF00B050"/>
      <name val="Times New Roman"/>
      <family val="1"/>
    </font>
    <font>
      <b/>
      <i/>
      <sz val="10"/>
      <color theme="1" tint="0.49998000264167786"/>
      <name val="Times New Roman"/>
      <family val="1"/>
    </font>
    <font>
      <i/>
      <sz val="9"/>
      <color theme="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color theme="3"/>
      <name val="Times New Roman"/>
      <family val="1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hair"/>
      <bottom style="thin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170" fontId="0" fillId="0" borderId="0" applyFont="0" applyFill="0" applyBorder="0" applyAlignment="0" applyProtection="0"/>
    <xf numFmtId="171" fontId="13" fillId="0" borderId="0">
      <alignment/>
      <protection locked="0"/>
    </xf>
    <xf numFmtId="171" fontId="13" fillId="0" borderId="0">
      <alignment/>
      <protection locked="0"/>
    </xf>
    <xf numFmtId="171" fontId="14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3" fillId="0" borderId="0">
      <alignment/>
      <protection locked="0"/>
    </xf>
    <xf numFmtId="171" fontId="14" fillId="0" borderId="0">
      <alignment/>
      <protection locked="0"/>
    </xf>
    <xf numFmtId="0" fontId="15" fillId="3" borderId="0" applyNumberFormat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40" fontId="17" fillId="24" borderId="0">
      <alignment horizontal="right"/>
      <protection/>
    </xf>
    <xf numFmtId="0" fontId="18" fillId="24" borderId="0">
      <alignment horizontal="right"/>
      <protection/>
    </xf>
    <xf numFmtId="0" fontId="19" fillId="24" borderId="5">
      <alignment/>
      <protection/>
    </xf>
    <xf numFmtId="0" fontId="19" fillId="0" borderId="0" applyBorder="0">
      <alignment horizontal="centerContinuous"/>
      <protection/>
    </xf>
    <xf numFmtId="0" fontId="20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1" fillId="0" borderId="9" applyNumberFormat="0" applyFill="0" applyAlignment="0" applyProtection="0"/>
    <xf numFmtId="0" fontId="27" fillId="0" borderId="10" applyNumberFormat="0" applyFill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559">
    <xf numFmtId="0" fontId="0" fillId="0" borderId="0" xfId="0"/>
    <xf numFmtId="0" fontId="0" fillId="0" borderId="0" xfId="0" applyFill="1" applyBorder="1"/>
    <xf numFmtId="0" fontId="0" fillId="0" borderId="0" xfId="0" applyBorder="1"/>
    <xf numFmtId="3" fontId="0" fillId="0" borderId="11" xfId="0" applyNumberFormat="1" applyBorder="1"/>
    <xf numFmtId="0" fontId="0" fillId="0" borderId="11" xfId="0" applyBorder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/>
    <xf numFmtId="0" fontId="2" fillId="0" borderId="5" xfId="0" applyFont="1" applyBorder="1" applyAlignment="1">
      <alignment horizontal="left" vertical="center" wrapText="1"/>
    </xf>
    <xf numFmtId="0" fontId="4" fillId="0" borderId="12" xfId="0" applyFont="1" applyBorder="1"/>
    <xf numFmtId="0" fontId="0" fillId="0" borderId="13" xfId="0" applyBorder="1"/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67" fontId="4" fillId="0" borderId="17" xfId="59" applyNumberFormat="1" applyFont="1" applyFill="1" applyBorder="1" applyAlignment="1">
      <alignment horizontal="right"/>
    </xf>
    <xf numFmtId="166" fontId="3" fillId="0" borderId="0" xfId="0" applyNumberFormat="1" applyFont="1"/>
    <xf numFmtId="0" fontId="2" fillId="0" borderId="18" xfId="0" applyFont="1" applyBorder="1"/>
    <xf numFmtId="9" fontId="2" fillId="0" borderId="19" xfId="0" applyNumberFormat="1" applyFont="1" applyBorder="1"/>
    <xf numFmtId="166" fontId="2" fillId="0" borderId="16" xfId="0" applyNumberFormat="1" applyFont="1" applyBorder="1" applyAlignment="1">
      <alignment horizontal="center"/>
    </xf>
    <xf numFmtId="0" fontId="2" fillId="0" borderId="0" xfId="0" applyFont="1"/>
    <xf numFmtId="15" fontId="0" fillId="0" borderId="0" xfId="0" applyNumberFormat="1"/>
    <xf numFmtId="0" fontId="33" fillId="0" borderId="0" xfId="0" applyFont="1" applyAlignment="1">
      <alignment horizontal="center"/>
    </xf>
    <xf numFmtId="0" fontId="3" fillId="4" borderId="20" xfId="0" applyFont="1" applyFill="1" applyBorder="1" applyAlignment="1">
      <alignment horizontal="center" vertical="center"/>
    </xf>
    <xf numFmtId="167" fontId="0" fillId="0" borderId="0" xfId="59" applyNumberFormat="1" applyFont="1"/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2" fillId="0" borderId="11" xfId="0" applyNumberFormat="1" applyFont="1" applyFill="1" applyBorder="1"/>
    <xf numFmtId="0" fontId="2" fillId="0" borderId="11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7" xfId="0" applyFont="1" applyFill="1" applyBorder="1"/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9" fontId="2" fillId="0" borderId="22" xfId="75" applyFont="1" applyBorder="1"/>
    <xf numFmtId="9" fontId="2" fillId="0" borderId="23" xfId="75" applyFont="1" applyBorder="1"/>
    <xf numFmtId="0" fontId="0" fillId="0" borderId="24" xfId="0" applyBorder="1"/>
    <xf numFmtId="0" fontId="3" fillId="0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9" fontId="0" fillId="0" borderId="23" xfId="75" applyNumberFormat="1" applyFont="1" applyBorder="1"/>
    <xf numFmtId="9" fontId="0" fillId="0" borderId="22" xfId="75" applyNumberFormat="1" applyFont="1" applyBorder="1"/>
    <xf numFmtId="0" fontId="28" fillId="0" borderId="0" xfId="0" applyFont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8" fillId="0" borderId="28" xfId="0" applyFont="1" applyBorder="1" applyAlignment="1">
      <alignment horizontal="right"/>
    </xf>
    <xf numFmtId="166" fontId="30" fillId="0" borderId="13" xfId="0" applyNumberFormat="1" applyFont="1" applyBorder="1"/>
    <xf numFmtId="0" fontId="31" fillId="0" borderId="13" xfId="0" applyFont="1" applyBorder="1"/>
    <xf numFmtId="0" fontId="2" fillId="24" borderId="0" xfId="0" applyFont="1" applyFill="1"/>
    <xf numFmtId="0" fontId="0" fillId="24" borderId="0" xfId="0" applyFill="1"/>
    <xf numFmtId="0" fontId="2" fillId="24" borderId="20" xfId="0" applyFont="1" applyFill="1" applyBorder="1"/>
    <xf numFmtId="0" fontId="2" fillId="24" borderId="30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center"/>
    </xf>
    <xf numFmtId="0" fontId="0" fillId="24" borderId="32" xfId="0" applyFont="1" applyFill="1" applyBorder="1"/>
    <xf numFmtId="0" fontId="0" fillId="24" borderId="29" xfId="0" applyFont="1" applyFill="1" applyBorder="1" applyAlignment="1">
      <alignment horizontal="center"/>
    </xf>
    <xf numFmtId="10" fontId="0" fillId="25" borderId="29" xfId="76" applyNumberFormat="1" applyFont="1" applyFill="1" applyBorder="1" applyAlignment="1">
      <alignment horizontal="center"/>
    </xf>
    <xf numFmtId="10" fontId="0" fillId="25" borderId="33" xfId="76" applyNumberFormat="1" applyFont="1" applyFill="1" applyBorder="1" applyAlignment="1">
      <alignment horizontal="center"/>
    </xf>
    <xf numFmtId="168" fontId="0" fillId="0" borderId="0" xfId="76" applyNumberFormat="1" applyFont="1"/>
    <xf numFmtId="0" fontId="34" fillId="0" borderId="0" xfId="0" applyFont="1"/>
    <xf numFmtId="0" fontId="0" fillId="24" borderId="34" xfId="0" applyFont="1" applyFill="1" applyBorder="1"/>
    <xf numFmtId="0" fontId="0" fillId="24" borderId="11" xfId="0" applyFont="1" applyFill="1" applyBorder="1" applyAlignment="1">
      <alignment horizontal="center"/>
    </xf>
    <xf numFmtId="10" fontId="0" fillId="25" borderId="11" xfId="76" applyNumberFormat="1" applyFont="1" applyFill="1" applyBorder="1" applyAlignment="1">
      <alignment horizontal="center"/>
    </xf>
    <xf numFmtId="10" fontId="0" fillId="25" borderId="35" xfId="76" applyNumberFormat="1" applyFont="1" applyFill="1" applyBorder="1" applyAlignment="1">
      <alignment horizontal="center"/>
    </xf>
    <xf numFmtId="0" fontId="0" fillId="24" borderId="36" xfId="0" applyFont="1" applyFill="1" applyBorder="1"/>
    <xf numFmtId="0" fontId="0" fillId="24" borderId="28" xfId="0" applyFont="1" applyFill="1" applyBorder="1" applyAlignment="1">
      <alignment horizontal="center"/>
    </xf>
    <xf numFmtId="10" fontId="0" fillId="25" borderId="28" xfId="0" applyNumberFormat="1" applyFont="1" applyFill="1" applyBorder="1" applyAlignment="1">
      <alignment horizontal="center"/>
    </xf>
    <xf numFmtId="10" fontId="0" fillId="25" borderId="28" xfId="76" applyNumberFormat="1" applyFont="1" applyFill="1" applyBorder="1" applyAlignment="1">
      <alignment horizontal="center"/>
    </xf>
    <xf numFmtId="10" fontId="0" fillId="25" borderId="37" xfId="76" applyNumberFormat="1" applyFont="1" applyFill="1" applyBorder="1" applyAlignment="1">
      <alignment horizontal="center"/>
    </xf>
    <xf numFmtId="43" fontId="0" fillId="0" borderId="0" xfId="60" applyFont="1"/>
    <xf numFmtId="0" fontId="2" fillId="24" borderId="32" xfId="0" applyFont="1" applyFill="1" applyBorder="1"/>
    <xf numFmtId="0" fontId="0" fillId="24" borderId="0" xfId="0" applyFont="1" applyFill="1" applyBorder="1" applyAlignment="1">
      <alignment horizontal="center"/>
    </xf>
    <xf numFmtId="0" fontId="0" fillId="24" borderId="29" xfId="0" applyFont="1" applyFill="1" applyBorder="1"/>
    <xf numFmtId="0" fontId="0" fillId="24" borderId="0" xfId="0" applyFont="1" applyFill="1" applyBorder="1"/>
    <xf numFmtId="10" fontId="0" fillId="24" borderId="0" xfId="0" applyNumberFormat="1" applyFont="1" applyFill="1" applyBorder="1"/>
    <xf numFmtId="0" fontId="0" fillId="24" borderId="33" xfId="0" applyFont="1" applyFill="1" applyBorder="1"/>
    <xf numFmtId="169" fontId="0" fillId="24" borderId="0" xfId="60" applyNumberFormat="1" applyFont="1" applyFill="1" applyBorder="1"/>
    <xf numFmtId="169" fontId="0" fillId="24" borderId="11" xfId="60" applyNumberFormat="1" applyFont="1" applyFill="1" applyBorder="1"/>
    <xf numFmtId="169" fontId="0" fillId="24" borderId="35" xfId="60" applyNumberFormat="1" applyFont="1" applyFill="1" applyBorder="1"/>
    <xf numFmtId="0" fontId="2" fillId="25" borderId="34" xfId="0" applyFont="1" applyFill="1" applyBorder="1"/>
    <xf numFmtId="0" fontId="0" fillId="24" borderId="11" xfId="0" applyFont="1" applyFill="1" applyBorder="1"/>
    <xf numFmtId="0" fontId="0" fillId="24" borderId="35" xfId="0" applyFont="1" applyFill="1" applyBorder="1"/>
    <xf numFmtId="169" fontId="0" fillId="0" borderId="0" xfId="0" applyNumberFormat="1"/>
    <xf numFmtId="0" fontId="0" fillId="24" borderId="38" xfId="0" applyFont="1" applyFill="1" applyBorder="1"/>
    <xf numFmtId="0" fontId="0" fillId="24" borderId="39" xfId="0" applyFont="1" applyFill="1" applyBorder="1" applyAlignment="1">
      <alignment horizontal="center"/>
    </xf>
    <xf numFmtId="169" fontId="0" fillId="24" borderId="40" xfId="60" applyNumberFormat="1" applyFont="1" applyFill="1" applyBorder="1"/>
    <xf numFmtId="169" fontId="0" fillId="24" borderId="39" xfId="60" applyNumberFormat="1" applyFont="1" applyFill="1" applyBorder="1"/>
    <xf numFmtId="169" fontId="0" fillId="24" borderId="19" xfId="60" applyNumberFormat="1" applyFont="1" applyFill="1" applyBorder="1"/>
    <xf numFmtId="0" fontId="0" fillId="24" borderId="0" xfId="0" applyFont="1" applyFill="1"/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vertical="center" wrapText="1"/>
    </xf>
    <xf numFmtId="0" fontId="2" fillId="24" borderId="28" xfId="0" applyFont="1" applyFill="1" applyBorder="1" applyAlignment="1">
      <alignment vertical="center"/>
    </xf>
    <xf numFmtId="0" fontId="2" fillId="24" borderId="37" xfId="0" applyFont="1" applyFill="1" applyBorder="1" applyAlignment="1">
      <alignment vertical="center"/>
    </xf>
    <xf numFmtId="0" fontId="2" fillId="24" borderId="42" xfId="0" applyFont="1" applyFill="1" applyBorder="1"/>
    <xf numFmtId="0" fontId="0" fillId="24" borderId="43" xfId="0" applyFont="1" applyFill="1" applyBorder="1" applyAlignment="1">
      <alignment horizontal="center"/>
    </xf>
    <xf numFmtId="169" fontId="2" fillId="24" borderId="13" xfId="60" applyNumberFormat="1" applyFont="1" applyFill="1" applyBorder="1"/>
    <xf numFmtId="169" fontId="2" fillId="24" borderId="22" xfId="60" applyNumberFormat="1" applyFont="1" applyFill="1" applyBorder="1"/>
    <xf numFmtId="0" fontId="0" fillId="24" borderId="5" xfId="0" applyFont="1" applyFill="1" applyBorder="1" applyAlignment="1">
      <alignment horizontal="center"/>
    </xf>
    <xf numFmtId="173" fontId="0" fillId="24" borderId="11" xfId="60" applyNumberFormat="1" applyFont="1" applyFill="1" applyBorder="1"/>
    <xf numFmtId="173" fontId="0" fillId="24" borderId="35" xfId="60" applyNumberFormat="1" applyFont="1" applyFill="1" applyBorder="1"/>
    <xf numFmtId="169" fontId="0" fillId="0" borderId="0" xfId="60" applyNumberFormat="1" applyFont="1"/>
    <xf numFmtId="43" fontId="40" fillId="0" borderId="0" xfId="0" applyNumberFormat="1" applyFont="1"/>
    <xf numFmtId="0" fontId="2" fillId="24" borderId="36" xfId="0" applyFont="1" applyFill="1" applyBorder="1" applyAlignment="1">
      <alignment horizontal="left" vertical="justify"/>
    </xf>
    <xf numFmtId="173" fontId="2" fillId="24" borderId="13" xfId="60" applyNumberFormat="1" applyFont="1" applyFill="1" applyBorder="1"/>
    <xf numFmtId="173" fontId="2" fillId="24" borderId="22" xfId="60" applyNumberFormat="1" applyFont="1" applyFill="1" applyBorder="1"/>
    <xf numFmtId="173" fontId="2" fillId="24" borderId="11" xfId="60" applyNumberFormat="1" applyFont="1" applyFill="1" applyBorder="1"/>
    <xf numFmtId="173" fontId="0" fillId="24" borderId="11" xfId="0" applyNumberFormat="1" applyFont="1" applyFill="1" applyBorder="1"/>
    <xf numFmtId="173" fontId="0" fillId="24" borderId="35" xfId="0" applyNumberFormat="1" applyFont="1" applyFill="1" applyBorder="1"/>
    <xf numFmtId="169" fontId="0" fillId="24" borderId="5" xfId="60" applyNumberFormat="1" applyFont="1" applyFill="1" applyBorder="1" applyAlignment="1">
      <alignment horizontal="center"/>
    </xf>
    <xf numFmtId="173" fontId="0" fillId="24" borderId="5" xfId="60" applyNumberFormat="1" applyFont="1" applyFill="1" applyBorder="1" applyAlignment="1">
      <alignment horizontal="center"/>
    </xf>
    <xf numFmtId="173" fontId="0" fillId="24" borderId="44" xfId="60" applyNumberFormat="1" applyFont="1" applyFill="1" applyBorder="1" applyAlignment="1">
      <alignment horizontal="center"/>
    </xf>
    <xf numFmtId="173" fontId="0" fillId="24" borderId="28" xfId="0" applyNumberFormat="1" applyFont="1" applyFill="1" applyBorder="1"/>
    <xf numFmtId="0" fontId="2" fillId="24" borderId="45" xfId="0" applyFont="1" applyFill="1" applyBorder="1"/>
    <xf numFmtId="0" fontId="0" fillId="24" borderId="46" xfId="0" applyFont="1" applyFill="1" applyBorder="1"/>
    <xf numFmtId="173" fontId="2" fillId="24" borderId="16" xfId="60" applyNumberFormat="1" applyFont="1" applyFill="1" applyBorder="1"/>
    <xf numFmtId="173" fontId="2" fillId="24" borderId="23" xfId="60" applyNumberFormat="1" applyFont="1" applyFill="1" applyBorder="1"/>
    <xf numFmtId="169" fontId="0" fillId="0" borderId="0" xfId="0" applyNumberFormat="1" applyBorder="1"/>
    <xf numFmtId="0" fontId="2" fillId="24" borderId="0" xfId="0" applyFont="1" applyFill="1" applyBorder="1"/>
    <xf numFmtId="0" fontId="0" fillId="24" borderId="0" xfId="0" applyFill="1" applyBorder="1"/>
    <xf numFmtId="0" fontId="2" fillId="24" borderId="47" xfId="0" applyFont="1" applyFill="1" applyBorder="1" applyAlignment="1">
      <alignment horizontal="center" vertical="center"/>
    </xf>
    <xf numFmtId="0" fontId="0" fillId="24" borderId="48" xfId="0" applyFont="1" applyFill="1" applyBorder="1" applyAlignment="1">
      <alignment vertical="center"/>
    </xf>
    <xf numFmtId="0" fontId="31" fillId="24" borderId="49" xfId="0" applyFont="1" applyFill="1" applyBorder="1" applyAlignment="1">
      <alignment vertical="center"/>
    </xf>
    <xf numFmtId="0" fontId="30" fillId="24" borderId="49" xfId="0" applyFont="1" applyFill="1" applyBorder="1" applyAlignment="1">
      <alignment horizontal="center" vertical="center"/>
    </xf>
    <xf numFmtId="0" fontId="30" fillId="24" borderId="50" xfId="0" applyFont="1" applyFill="1" applyBorder="1" applyAlignment="1">
      <alignment horizontal="center" vertical="center"/>
    </xf>
    <xf numFmtId="0" fontId="30" fillId="24" borderId="51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vertical="center"/>
    </xf>
    <xf numFmtId="0" fontId="0" fillId="24" borderId="53" xfId="0" applyFont="1" applyFill="1" applyBorder="1" applyAlignment="1">
      <alignment vertical="center"/>
    </xf>
    <xf numFmtId="0" fontId="31" fillId="24" borderId="54" xfId="0" applyFont="1" applyFill="1" applyBorder="1" applyAlignment="1">
      <alignment vertical="center"/>
    </xf>
    <xf numFmtId="1" fontId="31" fillId="24" borderId="29" xfId="0" applyNumberFormat="1" applyFont="1" applyFill="1" applyBorder="1" applyAlignment="1">
      <alignment vertical="center"/>
    </xf>
    <xf numFmtId="1" fontId="31" fillId="24" borderId="55" xfId="0" applyNumberFormat="1" applyFont="1" applyFill="1" applyBorder="1" applyAlignment="1">
      <alignment vertical="center"/>
    </xf>
    <xf numFmtId="0" fontId="0" fillId="24" borderId="56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31" fillId="24" borderId="5" xfId="0" applyFont="1" applyFill="1" applyBorder="1" applyAlignment="1">
      <alignment vertical="center"/>
    </xf>
    <xf numFmtId="169" fontId="31" fillId="24" borderId="5" xfId="60" applyNumberFormat="1" applyFont="1" applyFill="1" applyBorder="1" applyAlignment="1">
      <alignment vertical="center"/>
    </xf>
    <xf numFmtId="169" fontId="31" fillId="24" borderId="11" xfId="60" applyNumberFormat="1" applyFont="1" applyFill="1" applyBorder="1" applyAlignment="1">
      <alignment vertical="center"/>
    </xf>
    <xf numFmtId="169" fontId="31" fillId="24" borderId="44" xfId="60" applyNumberFormat="1" applyFont="1" applyFill="1" applyBorder="1" applyAlignment="1">
      <alignment vertical="center"/>
    </xf>
    <xf numFmtId="0" fontId="0" fillId="24" borderId="56" xfId="0" applyFont="1" applyFill="1" applyBorder="1" applyAlignment="1">
      <alignment horizontal="left" vertical="center"/>
    </xf>
    <xf numFmtId="0" fontId="31" fillId="24" borderId="11" xfId="0" applyFont="1" applyFill="1" applyBorder="1" applyAlignment="1">
      <alignment vertical="center"/>
    </xf>
    <xf numFmtId="0" fontId="31" fillId="24" borderId="44" xfId="0" applyFont="1" applyFill="1" applyBorder="1" applyAlignment="1">
      <alignment vertical="center"/>
    </xf>
    <xf numFmtId="0" fontId="0" fillId="24" borderId="57" xfId="0" applyFont="1" applyFill="1" applyBorder="1" applyAlignment="1">
      <alignment vertical="center"/>
    </xf>
    <xf numFmtId="0" fontId="30" fillId="24" borderId="54" xfId="0" applyFont="1" applyFill="1" applyBorder="1" applyAlignment="1">
      <alignment horizontal="center" vertical="center"/>
    </xf>
    <xf numFmtId="0" fontId="30" fillId="24" borderId="55" xfId="0" applyFont="1" applyFill="1" applyBorder="1" applyAlignment="1">
      <alignment horizontal="center" vertical="center"/>
    </xf>
    <xf numFmtId="0" fontId="2" fillId="24" borderId="56" xfId="0" applyFont="1" applyFill="1" applyBorder="1" applyAlignment="1">
      <alignment vertical="center"/>
    </xf>
    <xf numFmtId="0" fontId="0" fillId="24" borderId="58" xfId="0" applyFont="1" applyFill="1" applyBorder="1" applyAlignment="1">
      <alignment vertical="center"/>
    </xf>
    <xf numFmtId="0" fontId="2" fillId="24" borderId="56" xfId="0" applyFont="1" applyFill="1" applyBorder="1" applyAlignment="1">
      <alignment horizontal="left" vertical="center"/>
    </xf>
    <xf numFmtId="0" fontId="40" fillId="0" borderId="0" xfId="0" applyFont="1"/>
    <xf numFmtId="0" fontId="0" fillId="24" borderId="24" xfId="0" applyFont="1" applyFill="1" applyBorder="1" applyAlignment="1">
      <alignment vertical="center"/>
    </xf>
    <xf numFmtId="0" fontId="0" fillId="24" borderId="59" xfId="0" applyFont="1" applyFill="1" applyBorder="1" applyAlignment="1">
      <alignment vertical="center"/>
    </xf>
    <xf numFmtId="0" fontId="31" fillId="24" borderId="41" xfId="0" applyFont="1" applyFill="1" applyBorder="1" applyAlignment="1">
      <alignment vertical="center"/>
    </xf>
    <xf numFmtId="169" fontId="31" fillId="24" borderId="25" xfId="60" applyNumberFormat="1" applyFont="1" applyFill="1" applyBorder="1" applyAlignment="1">
      <alignment vertical="center"/>
    </xf>
    <xf numFmtId="175" fontId="31" fillId="24" borderId="5" xfId="60" applyNumberFormat="1" applyFont="1" applyFill="1" applyBorder="1" applyAlignment="1">
      <alignment vertical="center"/>
    </xf>
    <xf numFmtId="175" fontId="31" fillId="24" borderId="11" xfId="60" applyNumberFormat="1" applyFont="1" applyFill="1" applyBorder="1" applyAlignment="1">
      <alignment vertical="center"/>
    </xf>
    <xf numFmtId="175" fontId="31" fillId="24" borderId="35" xfId="60" applyNumberFormat="1" applyFont="1" applyFill="1" applyBorder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/>
    </xf>
    <xf numFmtId="0" fontId="2" fillId="0" borderId="0" xfId="0" applyFont="1" applyFill="1"/>
    <xf numFmtId="0" fontId="2" fillId="24" borderId="47" xfId="0" applyFont="1" applyFill="1" applyBorder="1" applyAlignment="1">
      <alignment vertical="center"/>
    </xf>
    <xf numFmtId="0" fontId="0" fillId="24" borderId="60" xfId="0" applyFont="1" applyFill="1" applyBorder="1" applyAlignment="1">
      <alignment vertical="center"/>
    </xf>
    <xf numFmtId="0" fontId="30" fillId="24" borderId="61" xfId="0" applyFont="1" applyFill="1" applyBorder="1" applyAlignment="1">
      <alignment horizontal="center" vertical="center"/>
    </xf>
    <xf numFmtId="0" fontId="31" fillId="24" borderId="30" xfId="0" applyFont="1" applyFill="1" applyBorder="1" applyAlignment="1">
      <alignment vertical="center"/>
    </xf>
    <xf numFmtId="0" fontId="31" fillId="24" borderId="61" xfId="0" applyFont="1" applyFill="1" applyBorder="1" applyAlignment="1">
      <alignment vertical="center"/>
    </xf>
    <xf numFmtId="2" fontId="31" fillId="24" borderId="30" xfId="0" applyNumberFormat="1" applyFont="1" applyFill="1" applyBorder="1" applyAlignment="1">
      <alignment vertical="center"/>
    </xf>
    <xf numFmtId="2" fontId="31" fillId="24" borderId="62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169" fontId="30" fillId="24" borderId="5" xfId="60" applyNumberFormat="1" applyFont="1" applyFill="1" applyBorder="1" applyAlignment="1">
      <alignment horizontal="right" vertical="center"/>
    </xf>
    <xf numFmtId="173" fontId="31" fillId="24" borderId="11" xfId="0" applyNumberFormat="1" applyFont="1" applyFill="1" applyBorder="1" applyAlignment="1">
      <alignment vertical="center"/>
    </xf>
    <xf numFmtId="169" fontId="31" fillId="24" borderId="35" xfId="0" applyNumberFormat="1" applyFont="1" applyFill="1" applyBorder="1" applyAlignment="1">
      <alignment vertical="center"/>
    </xf>
    <xf numFmtId="174" fontId="0" fillId="0" borderId="0" xfId="0" applyNumberFormat="1" applyFill="1" applyAlignment="1">
      <alignment horizontal="right"/>
    </xf>
    <xf numFmtId="0" fontId="0" fillId="24" borderId="56" xfId="0" applyFont="1" applyFill="1" applyBorder="1" applyAlignment="1">
      <alignment horizontal="left" vertical="center" indent="2"/>
    </xf>
    <xf numFmtId="169" fontId="35" fillId="24" borderId="5" xfId="60" applyNumberFormat="1" applyFont="1" applyFill="1" applyBorder="1" applyAlignment="1">
      <alignment vertical="center"/>
    </xf>
    <xf numFmtId="173" fontId="36" fillId="24" borderId="11" xfId="0" applyNumberFormat="1" applyFont="1" applyFill="1" applyBorder="1" applyAlignment="1">
      <alignment vertical="center"/>
    </xf>
    <xf numFmtId="169" fontId="30" fillId="24" borderId="5" xfId="60" applyNumberFormat="1" applyFont="1" applyFill="1" applyBorder="1" applyAlignment="1">
      <alignment vertical="center"/>
    </xf>
    <xf numFmtId="169" fontId="31" fillId="24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74" fontId="0" fillId="0" borderId="0" xfId="0" applyNumberFormat="1" applyFont="1" applyFill="1" applyAlignment="1">
      <alignment horizontal="right"/>
    </xf>
    <xf numFmtId="168" fontId="2" fillId="0" borderId="0" xfId="76" applyNumberFormat="1" applyFont="1" applyFill="1"/>
    <xf numFmtId="0" fontId="2" fillId="24" borderId="18" xfId="0" applyFont="1" applyFill="1" applyBorder="1" applyAlignment="1">
      <alignment vertical="center"/>
    </xf>
    <xf numFmtId="0" fontId="0" fillId="24" borderId="40" xfId="0" applyFont="1" applyFill="1" applyBorder="1" applyAlignment="1">
      <alignment vertical="center"/>
    </xf>
    <xf numFmtId="169" fontId="30" fillId="24" borderId="63" xfId="60" applyNumberFormat="1" applyFont="1" applyFill="1" applyBorder="1" applyAlignment="1">
      <alignment vertical="center"/>
    </xf>
    <xf numFmtId="169" fontId="30" fillId="24" borderId="39" xfId="0" applyNumberFormat="1" applyFont="1" applyFill="1" applyBorder="1" applyAlignment="1">
      <alignment vertical="center"/>
    </xf>
    <xf numFmtId="169" fontId="30" fillId="24" borderId="19" xfId="0" applyNumberFormat="1" applyFont="1" applyFill="1" applyBorder="1" applyAlignment="1">
      <alignment vertical="center"/>
    </xf>
    <xf numFmtId="169" fontId="0" fillId="0" borderId="0" xfId="0" applyNumberFormat="1" applyFill="1"/>
    <xf numFmtId="174" fontId="0" fillId="0" borderId="0" xfId="0" applyNumberFormat="1" applyFill="1"/>
    <xf numFmtId="169" fontId="0" fillId="24" borderId="0" xfId="0" applyNumberFormat="1" applyFill="1" applyBorder="1"/>
    <xf numFmtId="2" fontId="2" fillId="24" borderId="0" xfId="0" applyNumberFormat="1" applyFont="1" applyFill="1" applyBorder="1"/>
    <xf numFmtId="169" fontId="0" fillId="24" borderId="0" xfId="0" applyNumberFormat="1" applyFill="1"/>
    <xf numFmtId="0" fontId="2" fillId="0" borderId="0" xfId="0" applyFont="1" applyFill="1" applyAlignment="1">
      <alignment horizontal="center"/>
    </xf>
    <xf numFmtId="169" fontId="2" fillId="0" borderId="0" xfId="60" applyNumberFormat="1" applyFont="1" applyFill="1" applyBorder="1"/>
    <xf numFmtId="169" fontId="2" fillId="0" borderId="20" xfId="0" applyNumberFormat="1" applyFont="1" applyFill="1" applyBorder="1"/>
    <xf numFmtId="169" fontId="2" fillId="0" borderId="50" xfId="0" applyNumberFormat="1" applyFont="1" applyFill="1" applyBorder="1"/>
    <xf numFmtId="169" fontId="2" fillId="0" borderId="64" xfId="0" applyNumberFormat="1" applyFont="1" applyFill="1" applyBorder="1"/>
    <xf numFmtId="166" fontId="2" fillId="0" borderId="15" xfId="76" applyNumberFormat="1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/>
    </xf>
    <xf numFmtId="169" fontId="31" fillId="0" borderId="13" xfId="0" applyNumberFormat="1" applyFont="1" applyFill="1" applyBorder="1" applyAlignment="1">
      <alignment horizontal="center" vertical="center"/>
    </xf>
    <xf numFmtId="166" fontId="2" fillId="0" borderId="0" xfId="76" applyNumberFormat="1" applyFont="1" applyFill="1" applyBorder="1" applyAlignment="1">
      <alignment horizontal="center"/>
    </xf>
    <xf numFmtId="1" fontId="2" fillId="0" borderId="13" xfId="76" applyNumberFormat="1" applyFont="1" applyFill="1" applyBorder="1" applyAlignment="1">
      <alignment horizontal="center"/>
    </xf>
    <xf numFmtId="0" fontId="2" fillId="0" borderId="13" xfId="0" applyFont="1" applyBorder="1"/>
    <xf numFmtId="0" fontId="30" fillId="0" borderId="13" xfId="0" applyFont="1" applyBorder="1" applyAlignment="1">
      <alignment horizontal="center" vertical="center"/>
    </xf>
    <xf numFmtId="176" fontId="30" fillId="0" borderId="13" xfId="0" applyNumberFormat="1" applyFont="1" applyFill="1" applyBorder="1" applyAlignment="1">
      <alignment horizontal="center" vertical="center"/>
    </xf>
    <xf numFmtId="169" fontId="0" fillId="0" borderId="13" xfId="0" applyNumberFormat="1" applyFill="1" applyBorder="1"/>
    <xf numFmtId="166" fontId="2" fillId="0" borderId="13" xfId="76" applyNumberFormat="1" applyFont="1" applyFill="1" applyBorder="1" applyAlignment="1">
      <alignment horizontal="center"/>
    </xf>
    <xf numFmtId="174" fontId="0" fillId="0" borderId="0" xfId="0" applyNumberFormat="1" applyAlignment="1">
      <alignment horizontal="right"/>
    </xf>
    <xf numFmtId="0" fontId="0" fillId="26" borderId="0" xfId="0" applyFill="1"/>
    <xf numFmtId="169" fontId="0" fillId="26" borderId="0" xfId="0" applyNumberFormat="1" applyFill="1"/>
    <xf numFmtId="174" fontId="0" fillId="26" borderId="0" xfId="0" applyNumberFormat="1" applyFill="1" applyAlignment="1">
      <alignment horizontal="right"/>
    </xf>
    <xf numFmtId="174" fontId="0" fillId="0" borderId="0" xfId="0" applyNumberFormat="1"/>
    <xf numFmtId="0" fontId="28" fillId="24" borderId="30" xfId="0" applyFont="1" applyFill="1" applyBorder="1" applyAlignment="1">
      <alignment horizontal="center"/>
    </xf>
    <xf numFmtId="0" fontId="28" fillId="24" borderId="31" xfId="0" applyFont="1" applyFill="1" applyBorder="1" applyAlignment="1">
      <alignment horizontal="center"/>
    </xf>
    <xf numFmtId="0" fontId="0" fillId="24" borderId="32" xfId="0" applyFill="1" applyBorder="1"/>
    <xf numFmtId="0" fontId="29" fillId="24" borderId="29" xfId="0" applyFont="1" applyFill="1" applyBorder="1" applyAlignment="1">
      <alignment horizontal="center"/>
    </xf>
    <xf numFmtId="0" fontId="0" fillId="25" borderId="34" xfId="0" applyFill="1" applyBorder="1"/>
    <xf numFmtId="0" fontId="29" fillId="24" borderId="11" xfId="0" applyFont="1" applyFill="1" applyBorder="1" applyAlignment="1">
      <alignment horizontal="center"/>
    </xf>
    <xf numFmtId="0" fontId="0" fillId="24" borderId="36" xfId="0" applyFill="1" applyBorder="1"/>
    <xf numFmtId="0" fontId="29" fillId="24" borderId="28" xfId="0" applyFont="1" applyFill="1" applyBorder="1" applyAlignment="1">
      <alignment horizontal="center"/>
    </xf>
    <xf numFmtId="0" fontId="2" fillId="24" borderId="52" xfId="0" applyFont="1" applyFill="1" applyBorder="1"/>
    <xf numFmtId="0" fontId="0" fillId="24" borderId="11" xfId="0" applyFill="1" applyBorder="1"/>
    <xf numFmtId="10" fontId="0" fillId="24" borderId="11" xfId="0" applyNumberFormat="1" applyFill="1" applyBorder="1"/>
    <xf numFmtId="0" fontId="0" fillId="25" borderId="35" xfId="0" applyFill="1" applyBorder="1"/>
    <xf numFmtId="0" fontId="0" fillId="24" borderId="56" xfId="0" applyFill="1" applyBorder="1"/>
    <xf numFmtId="0" fontId="2" fillId="24" borderId="56" xfId="0" applyFont="1" applyFill="1" applyBorder="1"/>
    <xf numFmtId="169" fontId="0" fillId="24" borderId="11" xfId="60" applyNumberFormat="1" applyFont="1" applyFill="1" applyBorder="1" applyAlignment="1">
      <alignment horizontal="center"/>
    </xf>
    <xf numFmtId="0" fontId="0" fillId="24" borderId="18" xfId="0" applyFill="1" applyBorder="1"/>
    <xf numFmtId="0" fontId="29" fillId="24" borderId="39" xfId="0" applyFont="1" applyFill="1" applyBorder="1" applyAlignment="1">
      <alignment horizontal="center"/>
    </xf>
    <xf numFmtId="169" fontId="0" fillId="24" borderId="39" xfId="60" applyNumberFormat="1" applyFont="1" applyFill="1" applyBorder="1" applyAlignment="1">
      <alignment horizontal="center"/>
    </xf>
    <xf numFmtId="169" fontId="0" fillId="24" borderId="39" xfId="60" applyNumberFormat="1" applyFont="1" applyFill="1" applyBorder="1" applyAlignment="1">
      <alignment horizontal="right"/>
    </xf>
    <xf numFmtId="169" fontId="0" fillId="24" borderId="19" xfId="60" applyNumberFormat="1" applyFont="1" applyFill="1" applyBorder="1" applyAlignment="1">
      <alignment horizontal="right"/>
    </xf>
    <xf numFmtId="0" fontId="2" fillId="24" borderId="65" xfId="0" applyFont="1" applyFill="1" applyBorder="1"/>
    <xf numFmtId="0" fontId="0" fillId="24" borderId="49" xfId="0" applyFill="1" applyBorder="1" applyAlignment="1">
      <alignment horizontal="center"/>
    </xf>
    <xf numFmtId="0" fontId="28" fillId="24" borderId="50" xfId="0" applyFont="1" applyFill="1" applyBorder="1" applyAlignment="1">
      <alignment horizontal="center"/>
    </xf>
    <xf numFmtId="0" fontId="2" fillId="24" borderId="50" xfId="0" applyFont="1" applyFill="1" applyBorder="1" applyAlignment="1">
      <alignment horizontal="center"/>
    </xf>
    <xf numFmtId="0" fontId="28" fillId="24" borderId="64" xfId="0" applyFont="1" applyFill="1" applyBorder="1" applyAlignment="1">
      <alignment horizontal="center"/>
    </xf>
    <xf numFmtId="0" fontId="2" fillId="24" borderId="36" xfId="0" applyFont="1" applyFill="1" applyBorder="1"/>
    <xf numFmtId="0" fontId="0" fillId="24" borderId="41" xfId="0" applyFill="1" applyBorder="1" applyAlignment="1">
      <alignment horizontal="center"/>
    </xf>
    <xf numFmtId="0" fontId="2" fillId="24" borderId="28" xfId="0" applyFont="1" applyFill="1" applyBorder="1" applyAlignment="1">
      <alignment wrapText="1"/>
    </xf>
    <xf numFmtId="0" fontId="2" fillId="24" borderId="28" xfId="0" applyFont="1" applyFill="1" applyBorder="1"/>
    <xf numFmtId="0" fontId="2" fillId="24" borderId="37" xfId="0" applyFont="1" applyFill="1" applyBorder="1"/>
    <xf numFmtId="168" fontId="2" fillId="0" borderId="0" xfId="76" applyNumberFormat="1" applyFont="1"/>
    <xf numFmtId="0" fontId="0" fillId="24" borderId="43" xfId="0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169" fontId="0" fillId="24" borderId="11" xfId="60" applyNumberFormat="1" applyFont="1" applyFill="1" applyBorder="1"/>
    <xf numFmtId="169" fontId="0" fillId="24" borderId="35" xfId="60" applyNumberFormat="1" applyFont="1" applyFill="1" applyBorder="1"/>
    <xf numFmtId="1" fontId="0" fillId="24" borderId="11" xfId="0" applyNumberFormat="1" applyFont="1" applyFill="1" applyBorder="1"/>
    <xf numFmtId="1" fontId="0" fillId="24" borderId="35" xfId="0" applyNumberFormat="1" applyFont="1" applyFill="1" applyBorder="1"/>
    <xf numFmtId="0" fontId="28" fillId="24" borderId="42" xfId="0" applyFont="1" applyFill="1" applyBorder="1"/>
    <xf numFmtId="169" fontId="0" fillId="24" borderId="5" xfId="60" applyNumberFormat="1" applyFont="1" applyFill="1" applyBorder="1" applyAlignment="1">
      <alignment horizontal="center"/>
    </xf>
    <xf numFmtId="169" fontId="0" fillId="24" borderId="44" xfId="60" applyNumberFormat="1" applyFont="1" applyFill="1" applyBorder="1" applyAlignment="1">
      <alignment horizontal="center"/>
    </xf>
    <xf numFmtId="1" fontId="0" fillId="24" borderId="11" xfId="0" applyNumberFormat="1" applyFill="1" applyBorder="1"/>
    <xf numFmtId="1" fontId="0" fillId="24" borderId="28" xfId="0" applyNumberFormat="1" applyFill="1" applyBorder="1"/>
    <xf numFmtId="1" fontId="0" fillId="24" borderId="35" xfId="0" applyNumberFormat="1" applyFill="1" applyBorder="1"/>
    <xf numFmtId="0" fontId="0" fillId="24" borderId="46" xfId="0" applyFill="1" applyBorder="1"/>
    <xf numFmtId="169" fontId="2" fillId="24" borderId="16" xfId="60" applyNumberFormat="1" applyFont="1" applyFill="1" applyBorder="1"/>
    <xf numFmtId="169" fontId="2" fillId="24" borderId="23" xfId="60" applyNumberFormat="1" applyFont="1" applyFill="1" applyBorder="1"/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8" fillId="0" borderId="41" xfId="0" applyFont="1" applyBorder="1" applyAlignment="1">
      <alignment horizontal="left" vertical="center"/>
    </xf>
    <xf numFmtId="0" fontId="38" fillId="27" borderId="57" xfId="0" applyFont="1" applyFill="1" applyBorder="1" applyAlignment="1">
      <alignment horizontal="centerContinuous" vertical="center"/>
    </xf>
    <xf numFmtId="0" fontId="42" fillId="27" borderId="54" xfId="0" applyFont="1" applyFill="1" applyBorder="1" applyAlignment="1">
      <alignment horizontal="centerContinuous" vertical="center"/>
    </xf>
    <xf numFmtId="0" fontId="42" fillId="28" borderId="57" xfId="0" applyFont="1" applyFill="1" applyBorder="1" applyAlignment="1">
      <alignment horizontal="centerContinuous" vertical="center"/>
    </xf>
    <xf numFmtId="0" fontId="42" fillId="28" borderId="54" xfId="0" applyFont="1" applyFill="1" applyBorder="1" applyAlignment="1">
      <alignment horizontal="centerContinuous" vertical="center"/>
    </xf>
    <xf numFmtId="0" fontId="42" fillId="28" borderId="54" xfId="0" applyFont="1" applyFill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172" fontId="38" fillId="27" borderId="66" xfId="0" applyNumberFormat="1" applyFont="1" applyFill="1" applyBorder="1" applyAlignment="1">
      <alignment horizontal="right" vertical="center"/>
    </xf>
    <xf numFmtId="9" fontId="43" fillId="0" borderId="43" xfId="75" applyFont="1" applyBorder="1" applyAlignment="1">
      <alignment horizontal="center" vertical="center"/>
    </xf>
    <xf numFmtId="172" fontId="44" fillId="28" borderId="66" xfId="0" applyNumberFormat="1" applyFont="1" applyFill="1" applyBorder="1" applyAlignment="1">
      <alignment horizontal="center" vertical="center"/>
    </xf>
    <xf numFmtId="0" fontId="42" fillId="28" borderId="43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/>
    </xf>
    <xf numFmtId="9" fontId="41" fillId="0" borderId="0" xfId="75" applyFont="1" applyAlignment="1">
      <alignment horizontal="center" vertical="center"/>
    </xf>
    <xf numFmtId="172" fontId="45" fillId="0" borderId="0" xfId="0" applyNumberFormat="1" applyFont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172" fontId="39" fillId="27" borderId="58" xfId="0" applyNumberFormat="1" applyFont="1" applyFill="1" applyBorder="1" applyAlignment="1">
      <alignment horizontal="right" vertical="center"/>
    </xf>
    <xf numFmtId="168" fontId="43" fillId="0" borderId="5" xfId="75" applyNumberFormat="1" applyFont="1" applyBorder="1" applyAlignment="1">
      <alignment horizontal="center" vertical="center"/>
    </xf>
    <xf numFmtId="172" fontId="46" fillId="28" borderId="58" xfId="0" applyNumberFormat="1" applyFont="1" applyFill="1" applyBorder="1" applyAlignment="1">
      <alignment horizontal="center" vertical="center"/>
    </xf>
    <xf numFmtId="174" fontId="46" fillId="28" borderId="5" xfId="0" applyNumberFormat="1" applyFont="1" applyFill="1" applyBorder="1" applyAlignment="1">
      <alignment horizontal="center" vertical="center"/>
    </xf>
    <xf numFmtId="0" fontId="38" fillId="0" borderId="59" xfId="0" applyFont="1" applyBorder="1" applyAlignment="1">
      <alignment horizontal="center" vertical="center"/>
    </xf>
    <xf numFmtId="172" fontId="39" fillId="27" borderId="59" xfId="0" applyNumberFormat="1" applyFont="1" applyFill="1" applyBorder="1" applyAlignment="1">
      <alignment horizontal="right" vertical="center"/>
    </xf>
    <xf numFmtId="168" fontId="43" fillId="0" borderId="41" xfId="75" applyNumberFormat="1" applyFont="1" applyBorder="1" applyAlignment="1">
      <alignment horizontal="center" vertical="center"/>
    </xf>
    <xf numFmtId="172" fontId="46" fillId="28" borderId="59" xfId="0" applyNumberFormat="1" applyFont="1" applyFill="1" applyBorder="1" applyAlignment="1">
      <alignment horizontal="center" vertical="center"/>
    </xf>
    <xf numFmtId="174" fontId="46" fillId="28" borderId="4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174" fontId="46" fillId="28" borderId="4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indent="1"/>
    </xf>
    <xf numFmtId="0" fontId="48" fillId="29" borderId="67" xfId="0" applyFont="1" applyFill="1" applyBorder="1" applyAlignment="1">
      <alignment horizontal="center" vertical="center"/>
    </xf>
    <xf numFmtId="0" fontId="48" fillId="29" borderId="68" xfId="0" applyFont="1" applyFill="1" applyBorder="1" applyAlignment="1">
      <alignment horizontal="center" vertical="center"/>
    </xf>
    <xf numFmtId="0" fontId="48" fillId="29" borderId="69" xfId="0" applyFont="1" applyFill="1" applyBorder="1" applyAlignment="1">
      <alignment horizontal="center" vertical="center"/>
    </xf>
    <xf numFmtId="0" fontId="48" fillId="29" borderId="70" xfId="0" applyFont="1" applyFill="1" applyBorder="1" applyAlignment="1">
      <alignment horizontal="center" vertical="center"/>
    </xf>
    <xf numFmtId="0" fontId="49" fillId="29" borderId="71" xfId="0" applyFont="1" applyFill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172" fontId="46" fillId="0" borderId="53" xfId="0" applyNumberFormat="1" applyFont="1" applyBorder="1" applyAlignment="1">
      <alignment horizontal="center" vertical="center"/>
    </xf>
    <xf numFmtId="172" fontId="46" fillId="0" borderId="29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172" fontId="46" fillId="0" borderId="72" xfId="0" applyNumberFormat="1" applyFont="1" applyBorder="1" applyAlignment="1">
      <alignment horizontal="center" vertical="center"/>
    </xf>
    <xf numFmtId="172" fontId="46" fillId="0" borderId="28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66" xfId="0" applyFont="1" applyBorder="1" applyAlignment="1">
      <alignment horizontal="center" vertical="center" wrapText="1"/>
    </xf>
    <xf numFmtId="0" fontId="47" fillId="0" borderId="69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66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0" fillId="28" borderId="58" xfId="0" applyFont="1" applyFill="1" applyBorder="1" applyAlignment="1">
      <alignment horizontal="left" vertical="center"/>
    </xf>
    <xf numFmtId="0" fontId="50" fillId="28" borderId="0" xfId="0" applyFont="1" applyFill="1" applyBorder="1" applyAlignment="1">
      <alignment horizontal="center" vertical="center"/>
    </xf>
    <xf numFmtId="0" fontId="50" fillId="28" borderId="11" xfId="0" applyFont="1" applyFill="1" applyBorder="1" applyAlignment="1">
      <alignment horizontal="center" vertical="center"/>
    </xf>
    <xf numFmtId="2" fontId="51" fillId="28" borderId="5" xfId="0" applyNumberFormat="1" applyFont="1" applyFill="1" applyBorder="1" applyAlignment="1">
      <alignment horizontal="center" vertical="center"/>
    </xf>
    <xf numFmtId="1" fontId="51" fillId="28" borderId="5" xfId="0" applyNumberFormat="1" applyFont="1" applyFill="1" applyBorder="1" applyAlignment="1">
      <alignment horizontal="center" vertical="center"/>
    </xf>
    <xf numFmtId="0" fontId="41" fillId="0" borderId="58" xfId="0" applyFont="1" applyBorder="1" applyAlignment="1">
      <alignment horizontal="left" vertical="center" indent="2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2" fontId="41" fillId="0" borderId="5" xfId="0" applyNumberFormat="1" applyFont="1" applyBorder="1" applyAlignment="1">
      <alignment horizontal="center" vertical="center"/>
    </xf>
    <xf numFmtId="1" fontId="41" fillId="0" borderId="5" xfId="0" applyNumberFormat="1" applyFont="1" applyBorder="1" applyAlignment="1">
      <alignment horizontal="center" vertical="center"/>
    </xf>
    <xf numFmtId="0" fontId="51" fillId="0" borderId="58" xfId="0" applyFont="1" applyBorder="1" applyAlignment="1">
      <alignment horizontal="left" vertical="center" indent="1"/>
    </xf>
    <xf numFmtId="0" fontId="41" fillId="0" borderId="5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left" vertical="center" indent="3"/>
    </xf>
    <xf numFmtId="0" fontId="41" fillId="0" borderId="72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2" fontId="41" fillId="0" borderId="41" xfId="0" applyNumberFormat="1" applyFont="1" applyBorder="1" applyAlignment="1">
      <alignment horizontal="center" vertical="center"/>
    </xf>
    <xf numFmtId="0" fontId="50" fillId="28" borderId="57" xfId="0" applyFont="1" applyFill="1" applyBorder="1" applyAlignment="1">
      <alignment horizontal="left" vertical="center"/>
    </xf>
    <xf numFmtId="0" fontId="50" fillId="28" borderId="53" xfId="0" applyFont="1" applyFill="1" applyBorder="1" applyAlignment="1">
      <alignment horizontal="center" vertical="center"/>
    </xf>
    <xf numFmtId="0" fontId="50" fillId="28" borderId="29" xfId="0" applyFont="1" applyFill="1" applyBorder="1" applyAlignment="1">
      <alignment horizontal="center" vertical="center"/>
    </xf>
    <xf numFmtId="2" fontId="51" fillId="28" borderId="54" xfId="0" applyNumberFormat="1" applyFont="1" applyFill="1" applyBorder="1" applyAlignment="1">
      <alignment horizontal="center" vertical="center"/>
    </xf>
    <xf numFmtId="1" fontId="51" fillId="28" borderId="54" xfId="0" applyNumberFormat="1" applyFont="1" applyFill="1" applyBorder="1" applyAlignment="1">
      <alignment horizontal="center" vertical="center"/>
    </xf>
    <xf numFmtId="0" fontId="41" fillId="0" borderId="58" xfId="0" applyFont="1" applyBorder="1" applyAlignment="1">
      <alignment horizontal="left" vertical="center" indent="3"/>
    </xf>
    <xf numFmtId="0" fontId="41" fillId="0" borderId="59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1" fontId="41" fillId="0" borderId="41" xfId="0" applyNumberFormat="1" applyFont="1" applyBorder="1" applyAlignment="1">
      <alignment horizontal="center" vertical="center"/>
    </xf>
    <xf numFmtId="0" fontId="41" fillId="0" borderId="11" xfId="0" applyFont="1" applyBorder="1" applyAlignment="1" quotePrefix="1">
      <alignment horizontal="center" vertical="center"/>
    </xf>
    <xf numFmtId="0" fontId="41" fillId="0" borderId="59" xfId="0" applyFont="1" applyBorder="1" applyAlignment="1">
      <alignment horizontal="left" vertical="center" indent="2"/>
    </xf>
    <xf numFmtId="0" fontId="52" fillId="0" borderId="58" xfId="0" applyFont="1" applyBorder="1" applyAlignment="1">
      <alignment horizontal="left" vertical="center" indent="2"/>
    </xf>
    <xf numFmtId="0" fontId="52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2" fontId="52" fillId="0" borderId="5" xfId="0" applyNumberFormat="1" applyFont="1" applyBorder="1" applyAlignment="1">
      <alignment horizontal="center" vertical="center"/>
    </xf>
    <xf numFmtId="1" fontId="52" fillId="0" borderId="5" xfId="0" applyNumberFormat="1" applyFont="1" applyBorder="1" applyAlignment="1">
      <alignment horizontal="center" vertical="center"/>
    </xf>
    <xf numFmtId="0" fontId="52" fillId="0" borderId="59" xfId="0" applyFont="1" applyBorder="1" applyAlignment="1">
      <alignment horizontal="left" vertical="center" indent="2"/>
    </xf>
    <xf numFmtId="0" fontId="41" fillId="28" borderId="0" xfId="0" applyFont="1" applyFill="1" applyBorder="1" applyAlignment="1">
      <alignment horizontal="center" vertical="center"/>
    </xf>
    <xf numFmtId="0" fontId="41" fillId="28" borderId="11" xfId="0" applyFont="1" applyFill="1" applyBorder="1" applyAlignment="1">
      <alignment horizontal="center" vertical="center"/>
    </xf>
    <xf numFmtId="0" fontId="41" fillId="28" borderId="53" xfId="0" applyFont="1" applyFill="1" applyBorder="1" applyAlignment="1">
      <alignment horizontal="center" vertical="center"/>
    </xf>
    <xf numFmtId="0" fontId="41" fillId="28" borderId="29" xfId="0" applyFont="1" applyFill="1" applyBorder="1" applyAlignment="1">
      <alignment horizontal="center" vertical="center"/>
    </xf>
    <xf numFmtId="0" fontId="47" fillId="0" borderId="41" xfId="0" applyFont="1" applyBorder="1" applyAlignment="1">
      <alignment horizontal="left" vertical="center"/>
    </xf>
    <xf numFmtId="0" fontId="42" fillId="27" borderId="57" xfId="0" applyFont="1" applyFill="1" applyBorder="1" applyAlignment="1">
      <alignment horizontal="centerContinuous" vertical="center"/>
    </xf>
    <xf numFmtId="4" fontId="47" fillId="27" borderId="66" xfId="0" applyNumberFormat="1" applyFont="1" applyFill="1" applyBorder="1" applyAlignment="1">
      <alignment horizontal="right" vertical="center"/>
    </xf>
    <xf numFmtId="10" fontId="43" fillId="0" borderId="43" xfId="75" applyNumberFormat="1" applyFont="1" applyBorder="1" applyAlignment="1">
      <alignment horizontal="center" vertical="center"/>
    </xf>
    <xf numFmtId="4" fontId="53" fillId="28" borderId="66" xfId="0" applyNumberFormat="1" applyFont="1" applyFill="1" applyBorder="1" applyAlignment="1">
      <alignment horizontal="center" vertical="center"/>
    </xf>
    <xf numFmtId="4" fontId="43" fillId="0" borderId="43" xfId="75" applyNumberFormat="1" applyFont="1" applyBorder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7" fillId="0" borderId="58" xfId="0" applyFont="1" applyBorder="1" applyAlignment="1">
      <alignment horizontal="center" vertical="center"/>
    </xf>
    <xf numFmtId="4" fontId="42" fillId="27" borderId="58" xfId="0" applyNumberFormat="1" applyFont="1" applyFill="1" applyBorder="1" applyAlignment="1">
      <alignment horizontal="right" vertical="center"/>
    </xf>
    <xf numFmtId="10" fontId="43" fillId="0" borderId="5" xfId="75" applyNumberFormat="1" applyFont="1" applyBorder="1" applyAlignment="1">
      <alignment horizontal="center" vertical="center"/>
    </xf>
    <xf numFmtId="4" fontId="43" fillId="28" borderId="58" xfId="0" applyNumberFormat="1" applyFont="1" applyFill="1" applyBorder="1" applyAlignment="1">
      <alignment horizontal="center" vertical="center"/>
    </xf>
    <xf numFmtId="4" fontId="43" fillId="0" borderId="5" xfId="75" applyNumberFormat="1" applyFont="1" applyBorder="1" applyAlignment="1">
      <alignment horizontal="center" vertical="center"/>
    </xf>
    <xf numFmtId="2" fontId="43" fillId="28" borderId="5" xfId="0" applyNumberFormat="1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" vertical="center"/>
    </xf>
    <xf numFmtId="4" fontId="42" fillId="27" borderId="59" xfId="0" applyNumberFormat="1" applyFont="1" applyFill="1" applyBorder="1" applyAlignment="1">
      <alignment horizontal="right" vertical="center"/>
    </xf>
    <xf numFmtId="10" fontId="43" fillId="0" borderId="41" xfId="75" applyNumberFormat="1" applyFont="1" applyBorder="1" applyAlignment="1">
      <alignment horizontal="center" vertical="center"/>
    </xf>
    <xf numFmtId="4" fontId="43" fillId="28" borderId="59" xfId="0" applyNumberFormat="1" applyFont="1" applyFill="1" applyBorder="1" applyAlignment="1">
      <alignment horizontal="center" vertical="center"/>
    </xf>
    <xf numFmtId="4" fontId="43" fillId="0" borderId="41" xfId="75" applyNumberFormat="1" applyFont="1" applyBorder="1" applyAlignment="1">
      <alignment horizontal="center" vertical="center"/>
    </xf>
    <xf numFmtId="2" fontId="43" fillId="28" borderId="41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4" fontId="44" fillId="28" borderId="66" xfId="0" applyNumberFormat="1" applyFont="1" applyFill="1" applyBorder="1" applyAlignment="1">
      <alignment horizontal="center" vertical="center"/>
    </xf>
    <xf numFmtId="2" fontId="46" fillId="28" borderId="43" xfId="0" applyNumberFormat="1" applyFont="1" applyFill="1" applyBorder="1" applyAlignment="1">
      <alignment horizontal="center" vertical="center"/>
    </xf>
    <xf numFmtId="4" fontId="46" fillId="0" borderId="53" xfId="0" applyNumberFormat="1" applyFont="1" applyBorder="1" applyAlignment="1">
      <alignment horizontal="center" vertical="center"/>
    </xf>
    <xf numFmtId="4" fontId="46" fillId="0" borderId="29" xfId="0" applyNumberFormat="1" applyFont="1" applyBorder="1" applyAlignment="1">
      <alignment horizontal="center" vertical="center"/>
    </xf>
    <xf numFmtId="2" fontId="54" fillId="0" borderId="0" xfId="0" applyNumberFormat="1" applyFont="1" applyAlignment="1">
      <alignment horizontal="right" vertical="center"/>
    </xf>
    <xf numFmtId="4" fontId="46" fillId="0" borderId="72" xfId="0" applyNumberFormat="1" applyFont="1" applyBorder="1" applyAlignment="1">
      <alignment horizontal="center" vertical="center"/>
    </xf>
    <xf numFmtId="4" fontId="46" fillId="0" borderId="28" xfId="0" applyNumberFormat="1" applyFont="1" applyBorder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41" fillId="0" borderId="58" xfId="0" applyFont="1" applyFill="1" applyBorder="1" applyAlignment="1">
      <alignment horizontal="left" vertical="center" indent="2"/>
    </xf>
    <xf numFmtId="0" fontId="41" fillId="0" borderId="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2" fontId="41" fillId="0" borderId="5" xfId="0" applyNumberFormat="1" applyFont="1" applyFill="1" applyBorder="1" applyAlignment="1">
      <alignment horizontal="center" vertical="center"/>
    </xf>
    <xf numFmtId="1" fontId="41" fillId="0" borderId="5" xfId="0" applyNumberFormat="1" applyFont="1" applyFill="1" applyBorder="1" applyAlignment="1">
      <alignment horizontal="center" vertical="center"/>
    </xf>
    <xf numFmtId="15" fontId="2" fillId="27" borderId="13" xfId="0" applyNumberFormat="1" applyFont="1" applyFill="1" applyBorder="1" applyAlignment="1">
      <alignment horizontal="center"/>
    </xf>
    <xf numFmtId="0" fontId="3" fillId="27" borderId="13" xfId="0" applyFont="1" applyFill="1" applyBorder="1" applyAlignment="1">
      <alignment horizontal="center"/>
    </xf>
    <xf numFmtId="0" fontId="3" fillId="27" borderId="13" xfId="0" applyFont="1" applyFill="1" applyBorder="1"/>
    <xf numFmtId="167" fontId="3" fillId="27" borderId="13" xfId="59" applyNumberFormat="1" applyFont="1" applyFill="1" applyBorder="1" applyAlignment="1">
      <alignment horizontal="right"/>
    </xf>
    <xf numFmtId="0" fontId="41" fillId="0" borderId="0" xfId="0" applyFont="1" applyAlignment="1">
      <alignment horizontal="left" vertical="center"/>
    </xf>
    <xf numFmtId="172" fontId="39" fillId="27" borderId="0" xfId="0" applyNumberFormat="1" applyFont="1" applyFill="1" applyBorder="1" applyAlignment="1">
      <alignment horizontal="center" vertical="center"/>
    </xf>
    <xf numFmtId="174" fontId="54" fillId="0" borderId="0" xfId="0" applyNumberFormat="1" applyFont="1" applyAlignment="1">
      <alignment horizontal="right" vertical="center"/>
    </xf>
    <xf numFmtId="177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left" vertical="center" indent="2"/>
    </xf>
    <xf numFmtId="0" fontId="41" fillId="0" borderId="0" xfId="87" applyFont="1" applyAlignment="1">
      <alignment horizontal="center" vertical="center"/>
      <protection/>
    </xf>
    <xf numFmtId="0" fontId="37" fillId="0" borderId="0" xfId="87" applyFont="1" applyAlignment="1">
      <alignment horizontal="center" vertical="center"/>
      <protection/>
    </xf>
    <xf numFmtId="0" fontId="37" fillId="0" borderId="0" xfId="87" applyFont="1" applyAlignment="1">
      <alignment horizontal="left" vertical="center"/>
      <protection/>
    </xf>
    <xf numFmtId="0" fontId="37" fillId="0" borderId="0" xfId="87" applyFont="1" applyFill="1" applyAlignment="1">
      <alignment horizontal="left" vertical="center"/>
      <protection/>
    </xf>
    <xf numFmtId="0" fontId="47" fillId="0" borderId="41" xfId="87" applyFont="1" applyBorder="1" applyAlignment="1">
      <alignment horizontal="left" vertical="center"/>
      <protection/>
    </xf>
    <xf numFmtId="0" fontId="42" fillId="27" borderId="57" xfId="87" applyFont="1" applyFill="1" applyBorder="1" applyAlignment="1">
      <alignment horizontal="centerContinuous" vertical="center"/>
      <protection/>
    </xf>
    <xf numFmtId="0" fontId="42" fillId="27" borderId="54" xfId="87" applyFont="1" applyFill="1" applyBorder="1" applyAlignment="1">
      <alignment horizontal="centerContinuous" vertical="center"/>
      <protection/>
    </xf>
    <xf numFmtId="0" fontId="42" fillId="28" borderId="57" xfId="87" applyFont="1" applyFill="1" applyBorder="1" applyAlignment="1">
      <alignment horizontal="centerContinuous" vertical="center"/>
      <protection/>
    </xf>
    <xf numFmtId="0" fontId="42" fillId="28" borderId="54" xfId="87" applyFont="1" applyFill="1" applyBorder="1" applyAlignment="1">
      <alignment horizontal="centerContinuous" vertical="center"/>
      <protection/>
    </xf>
    <xf numFmtId="0" fontId="42" fillId="28" borderId="54" xfId="87" applyFont="1" applyFill="1" applyBorder="1" applyAlignment="1">
      <alignment horizontal="center" vertical="center"/>
      <protection/>
    </xf>
    <xf numFmtId="0" fontId="47" fillId="0" borderId="66" xfId="87" applyFont="1" applyBorder="1" applyAlignment="1">
      <alignment horizontal="center" vertical="center"/>
      <protection/>
    </xf>
    <xf numFmtId="4" fontId="47" fillId="27" borderId="66" xfId="87" applyNumberFormat="1" applyFont="1" applyFill="1" applyBorder="1" applyAlignment="1">
      <alignment horizontal="right" vertical="center"/>
      <protection/>
    </xf>
    <xf numFmtId="10" fontId="43" fillId="0" borderId="43" xfId="88" applyNumberFormat="1" applyFont="1" applyBorder="1" applyAlignment="1">
      <alignment horizontal="center" vertical="center"/>
    </xf>
    <xf numFmtId="4" fontId="53" fillId="28" borderId="66" xfId="87" applyNumberFormat="1" applyFont="1" applyFill="1" applyBorder="1" applyAlignment="1">
      <alignment horizontal="center" vertical="center"/>
      <protection/>
    </xf>
    <xf numFmtId="4" fontId="43" fillId="0" borderId="43" xfId="88" applyNumberFormat="1" applyFont="1" applyBorder="1" applyAlignment="1">
      <alignment horizontal="center" vertical="center"/>
    </xf>
    <xf numFmtId="0" fontId="42" fillId="28" borderId="43" xfId="87" applyFont="1" applyFill="1" applyBorder="1" applyAlignment="1">
      <alignment horizontal="center" vertical="center"/>
      <protection/>
    </xf>
    <xf numFmtId="0" fontId="41" fillId="0" borderId="0" xfId="87" applyFont="1" applyAlignment="1">
      <alignment horizontal="right" vertical="center"/>
      <protection/>
    </xf>
    <xf numFmtId="9" fontId="41" fillId="0" borderId="0" xfId="88" applyFont="1" applyAlignment="1">
      <alignment horizontal="center" vertical="center"/>
    </xf>
    <xf numFmtId="4" fontId="45" fillId="0" borderId="0" xfId="87" applyNumberFormat="1" applyFont="1" applyAlignment="1">
      <alignment horizontal="center" vertical="center"/>
      <protection/>
    </xf>
    <xf numFmtId="0" fontId="47" fillId="0" borderId="58" xfId="87" applyFont="1" applyBorder="1" applyAlignment="1">
      <alignment horizontal="center" vertical="center"/>
      <protection/>
    </xf>
    <xf numFmtId="4" fontId="42" fillId="27" borderId="58" xfId="87" applyNumberFormat="1" applyFont="1" applyFill="1" applyBorder="1" applyAlignment="1">
      <alignment horizontal="right" vertical="center"/>
      <protection/>
    </xf>
    <xf numFmtId="10" fontId="43" fillId="0" borderId="5" xfId="88" applyNumberFormat="1" applyFont="1" applyBorder="1" applyAlignment="1">
      <alignment horizontal="center" vertical="center"/>
    </xf>
    <xf numFmtId="4" fontId="43" fillId="28" borderId="58" xfId="87" applyNumberFormat="1" applyFont="1" applyFill="1" applyBorder="1" applyAlignment="1">
      <alignment horizontal="center" vertical="center"/>
      <protection/>
    </xf>
    <xf numFmtId="4" fontId="43" fillId="0" borderId="5" xfId="88" applyNumberFormat="1" applyFont="1" applyBorder="1" applyAlignment="1">
      <alignment horizontal="center" vertical="center"/>
    </xf>
    <xf numFmtId="2" fontId="43" fillId="28" borderId="5" xfId="87" applyNumberFormat="1" applyFont="1" applyFill="1" applyBorder="1" applyAlignment="1">
      <alignment horizontal="center" vertical="center"/>
      <protection/>
    </xf>
    <xf numFmtId="0" fontId="47" fillId="0" borderId="59" xfId="87" applyFont="1" applyBorder="1" applyAlignment="1">
      <alignment horizontal="center" vertical="center"/>
      <protection/>
    </xf>
    <xf numFmtId="4" fontId="42" fillId="27" borderId="59" xfId="87" applyNumberFormat="1" applyFont="1" applyFill="1" applyBorder="1" applyAlignment="1">
      <alignment horizontal="right" vertical="center"/>
      <protection/>
    </xf>
    <xf numFmtId="10" fontId="43" fillId="0" borderId="41" xfId="88" applyNumberFormat="1" applyFont="1" applyBorder="1" applyAlignment="1">
      <alignment horizontal="center" vertical="center"/>
    </xf>
    <xf numFmtId="4" fontId="43" fillId="28" borderId="59" xfId="87" applyNumberFormat="1" applyFont="1" applyFill="1" applyBorder="1" applyAlignment="1">
      <alignment horizontal="center" vertical="center"/>
      <protection/>
    </xf>
    <xf numFmtId="4" fontId="43" fillId="0" borderId="41" xfId="88" applyNumberFormat="1" applyFont="1" applyBorder="1" applyAlignment="1">
      <alignment horizontal="center" vertical="center"/>
    </xf>
    <xf numFmtId="2" fontId="43" fillId="28" borderId="41" xfId="87" applyNumberFormat="1" applyFont="1" applyFill="1" applyBorder="1" applyAlignment="1">
      <alignment horizontal="center" vertical="center"/>
      <protection/>
    </xf>
    <xf numFmtId="0" fontId="39" fillId="0" borderId="0" xfId="87" applyFont="1" applyAlignment="1">
      <alignment horizontal="center" vertical="center"/>
      <protection/>
    </xf>
    <xf numFmtId="0" fontId="41" fillId="0" borderId="0" xfId="87" applyFont="1" applyAlignment="1">
      <alignment horizontal="left" vertical="center"/>
      <protection/>
    </xf>
    <xf numFmtId="172" fontId="39" fillId="27" borderId="0" xfId="87" applyNumberFormat="1" applyFont="1" applyFill="1" applyBorder="1" applyAlignment="1">
      <alignment horizontal="center" vertical="center"/>
      <protection/>
    </xf>
    <xf numFmtId="0" fontId="47" fillId="0" borderId="0" xfId="87" applyFont="1" applyFill="1" applyAlignment="1">
      <alignment horizontal="center" vertical="center"/>
      <protection/>
    </xf>
    <xf numFmtId="9" fontId="43" fillId="0" borderId="43" xfId="88" applyFont="1" applyBorder="1" applyAlignment="1">
      <alignment horizontal="center" vertical="center"/>
    </xf>
    <xf numFmtId="4" fontId="44" fillId="28" borderId="66" xfId="87" applyNumberFormat="1" applyFont="1" applyFill="1" applyBorder="1" applyAlignment="1">
      <alignment horizontal="center" vertical="center"/>
      <protection/>
    </xf>
    <xf numFmtId="2" fontId="46" fillId="28" borderId="43" xfId="87" applyNumberFormat="1" applyFont="1" applyFill="1" applyBorder="1" applyAlignment="1">
      <alignment horizontal="center" vertical="center"/>
      <protection/>
    </xf>
    <xf numFmtId="0" fontId="47" fillId="0" borderId="0" xfId="87" applyFont="1" applyAlignment="1">
      <alignment horizontal="left" vertical="center" indent="1"/>
      <protection/>
    </xf>
    <xf numFmtId="0" fontId="48" fillId="29" borderId="67" xfId="87" applyFont="1" applyFill="1" applyBorder="1" applyAlignment="1">
      <alignment horizontal="center" vertical="center"/>
      <protection/>
    </xf>
    <xf numFmtId="0" fontId="48" fillId="29" borderId="68" xfId="87" applyFont="1" applyFill="1" applyBorder="1" applyAlignment="1">
      <alignment horizontal="center" vertical="center"/>
      <protection/>
    </xf>
    <xf numFmtId="0" fontId="48" fillId="29" borderId="69" xfId="87" applyFont="1" applyFill="1" applyBorder="1" applyAlignment="1">
      <alignment horizontal="center" vertical="center"/>
      <protection/>
    </xf>
    <xf numFmtId="0" fontId="48" fillId="29" borderId="70" xfId="87" applyFont="1" applyFill="1" applyBorder="1" applyAlignment="1">
      <alignment horizontal="center" vertical="center"/>
      <protection/>
    </xf>
    <xf numFmtId="0" fontId="49" fillId="29" borderId="71" xfId="87" applyFont="1" applyFill="1" applyBorder="1" applyAlignment="1">
      <alignment horizontal="center" vertical="center"/>
      <protection/>
    </xf>
    <xf numFmtId="0" fontId="42" fillId="0" borderId="29" xfId="87" applyFont="1" applyBorder="1" applyAlignment="1">
      <alignment horizontal="center" vertical="center"/>
      <protection/>
    </xf>
    <xf numFmtId="4" fontId="46" fillId="0" borderId="53" xfId="87" applyNumberFormat="1" applyFont="1" applyBorder="1" applyAlignment="1">
      <alignment horizontal="center" vertical="center"/>
      <protection/>
    </xf>
    <xf numFmtId="4" fontId="46" fillId="0" borderId="29" xfId="87" applyNumberFormat="1" applyFont="1" applyBorder="1" applyAlignment="1">
      <alignment horizontal="center" vertical="center"/>
      <protection/>
    </xf>
    <xf numFmtId="2" fontId="54" fillId="0" borderId="0" xfId="87" applyNumberFormat="1" applyFont="1" applyAlignment="1">
      <alignment horizontal="right" vertical="center"/>
      <protection/>
    </xf>
    <xf numFmtId="0" fontId="42" fillId="0" borderId="28" xfId="87" applyFont="1" applyBorder="1" applyAlignment="1">
      <alignment horizontal="center" vertical="center"/>
      <protection/>
    </xf>
    <xf numFmtId="4" fontId="46" fillId="0" borderId="72" xfId="87" applyNumberFormat="1" applyFont="1" applyBorder="1" applyAlignment="1">
      <alignment horizontal="center" vertical="center"/>
      <protection/>
    </xf>
    <xf numFmtId="4" fontId="46" fillId="0" borderId="28" xfId="87" applyNumberFormat="1" applyFont="1" applyBorder="1" applyAlignment="1">
      <alignment horizontal="center" vertical="center"/>
      <protection/>
    </xf>
    <xf numFmtId="0" fontId="47" fillId="0" borderId="0" xfId="87" applyFont="1" applyAlignment="1">
      <alignment horizontal="center" vertical="center"/>
      <protection/>
    </xf>
    <xf numFmtId="0" fontId="47" fillId="0" borderId="0" xfId="87" applyFont="1" applyAlignment="1">
      <alignment horizontal="left" vertical="center"/>
      <protection/>
    </xf>
    <xf numFmtId="0" fontId="47" fillId="0" borderId="66" xfId="87" applyFont="1" applyBorder="1" applyAlignment="1">
      <alignment horizontal="center" vertical="center" wrapText="1"/>
      <protection/>
    </xf>
    <xf numFmtId="0" fontId="47" fillId="0" borderId="69" xfId="87" applyFont="1" applyBorder="1" applyAlignment="1">
      <alignment horizontal="center" vertical="center" wrapText="1"/>
      <protection/>
    </xf>
    <xf numFmtId="0" fontId="47" fillId="0" borderId="13" xfId="87" applyFont="1" applyBorder="1" applyAlignment="1">
      <alignment horizontal="center" vertical="center" wrapText="1"/>
      <protection/>
    </xf>
    <xf numFmtId="0" fontId="47" fillId="0" borderId="43" xfId="87" applyFont="1" applyBorder="1" applyAlignment="1">
      <alignment horizontal="center" vertical="center" wrapText="1"/>
      <protection/>
    </xf>
    <xf numFmtId="0" fontId="47" fillId="0" borderId="69" xfId="87" applyFont="1" applyBorder="1" applyAlignment="1">
      <alignment horizontal="center" vertical="center"/>
      <protection/>
    </xf>
    <xf numFmtId="0" fontId="47" fillId="0" borderId="13" xfId="87" applyFont="1" applyBorder="1" applyAlignment="1">
      <alignment horizontal="center" vertical="center"/>
      <protection/>
    </xf>
    <xf numFmtId="0" fontId="47" fillId="0" borderId="43" xfId="87" applyFont="1" applyBorder="1" applyAlignment="1">
      <alignment horizontal="center" vertical="center"/>
      <protection/>
    </xf>
    <xf numFmtId="0" fontId="50" fillId="28" borderId="58" xfId="87" applyFont="1" applyFill="1" applyBorder="1" applyAlignment="1">
      <alignment horizontal="left" vertical="center"/>
      <protection/>
    </xf>
    <xf numFmtId="0" fontId="50" fillId="28" borderId="0" xfId="87" applyFont="1" applyFill="1" applyBorder="1" applyAlignment="1">
      <alignment horizontal="center" vertical="center"/>
      <protection/>
    </xf>
    <xf numFmtId="0" fontId="50" fillId="28" borderId="11" xfId="87" applyFont="1" applyFill="1" applyBorder="1" applyAlignment="1">
      <alignment horizontal="center" vertical="center"/>
      <protection/>
    </xf>
    <xf numFmtId="2" fontId="51" fillId="28" borderId="5" xfId="87" applyNumberFormat="1" applyFont="1" applyFill="1" applyBorder="1" applyAlignment="1">
      <alignment horizontal="center" vertical="center"/>
      <protection/>
    </xf>
    <xf numFmtId="1" fontId="51" fillId="28" borderId="5" xfId="87" applyNumberFormat="1" applyFont="1" applyFill="1" applyBorder="1" applyAlignment="1">
      <alignment horizontal="center" vertical="center"/>
      <protection/>
    </xf>
    <xf numFmtId="0" fontId="41" fillId="0" borderId="58" xfId="87" applyFont="1" applyBorder="1" applyAlignment="1">
      <alignment horizontal="left" vertical="center" indent="2"/>
      <protection/>
    </xf>
    <xf numFmtId="0" fontId="41" fillId="0" borderId="0" xfId="87" applyFont="1" applyBorder="1" applyAlignment="1">
      <alignment horizontal="center" vertical="center"/>
      <protection/>
    </xf>
    <xf numFmtId="0" fontId="41" fillId="0" borderId="11" xfId="87" applyFont="1" applyBorder="1" applyAlignment="1">
      <alignment horizontal="center" vertical="center"/>
      <protection/>
    </xf>
    <xf numFmtId="2" fontId="41" fillId="0" borderId="5" xfId="87" applyNumberFormat="1" applyFont="1" applyBorder="1" applyAlignment="1">
      <alignment horizontal="center" vertical="center"/>
      <protection/>
    </xf>
    <xf numFmtId="1" fontId="41" fillId="0" borderId="5" xfId="87" applyNumberFormat="1" applyFont="1" applyBorder="1" applyAlignment="1">
      <alignment horizontal="center" vertical="center"/>
      <protection/>
    </xf>
    <xf numFmtId="0" fontId="51" fillId="0" borderId="58" xfId="87" applyFont="1" applyBorder="1" applyAlignment="1">
      <alignment horizontal="left" vertical="center" indent="1"/>
      <protection/>
    </xf>
    <xf numFmtId="0" fontId="41" fillId="0" borderId="59" xfId="87" applyFont="1" applyBorder="1" applyAlignment="1">
      <alignment horizontal="left" vertical="center" indent="2"/>
      <protection/>
    </xf>
    <xf numFmtId="0" fontId="41" fillId="0" borderId="72" xfId="87" applyFont="1" applyBorder="1" applyAlignment="1">
      <alignment horizontal="center" vertical="center"/>
      <protection/>
    </xf>
    <xf numFmtId="0" fontId="41" fillId="0" borderId="28" xfId="87" applyFont="1" applyBorder="1" applyAlignment="1">
      <alignment horizontal="center" vertical="center"/>
      <protection/>
    </xf>
    <xf numFmtId="2" fontId="41" fillId="0" borderId="41" xfId="87" applyNumberFormat="1" applyFont="1" applyBorder="1" applyAlignment="1">
      <alignment horizontal="center" vertical="center"/>
      <protection/>
    </xf>
    <xf numFmtId="0" fontId="41" fillId="0" borderId="58" xfId="87" applyFont="1" applyFill="1" applyBorder="1" applyAlignment="1">
      <alignment horizontal="left" vertical="center" indent="2"/>
      <protection/>
    </xf>
    <xf numFmtId="0" fontId="41" fillId="0" borderId="0" xfId="87" applyFont="1" applyFill="1" applyBorder="1" applyAlignment="1">
      <alignment horizontal="center" vertical="center"/>
      <protection/>
    </xf>
    <xf numFmtId="0" fontId="41" fillId="0" borderId="11" xfId="87" applyFont="1" applyFill="1" applyBorder="1" applyAlignment="1">
      <alignment horizontal="center" vertical="center"/>
      <protection/>
    </xf>
    <xf numFmtId="2" fontId="41" fillId="0" borderId="5" xfId="87" applyNumberFormat="1" applyFont="1" applyFill="1" applyBorder="1" applyAlignment="1">
      <alignment horizontal="center" vertical="center"/>
      <protection/>
    </xf>
    <xf numFmtId="1" fontId="41" fillId="0" borderId="5" xfId="87" applyNumberFormat="1" applyFont="1" applyFill="1" applyBorder="1" applyAlignment="1">
      <alignment horizontal="center" vertical="center"/>
      <protection/>
    </xf>
    <xf numFmtId="0" fontId="50" fillId="28" borderId="57" xfId="87" applyFont="1" applyFill="1" applyBorder="1" applyAlignment="1">
      <alignment horizontal="left" vertical="center"/>
      <protection/>
    </xf>
    <xf numFmtId="0" fontId="50" fillId="28" borderId="53" xfId="87" applyFont="1" applyFill="1" applyBorder="1" applyAlignment="1">
      <alignment horizontal="center" vertical="center"/>
      <protection/>
    </xf>
    <xf numFmtId="0" fontId="50" fillId="28" borderId="29" xfId="87" applyFont="1" applyFill="1" applyBorder="1" applyAlignment="1">
      <alignment horizontal="center" vertical="center"/>
      <protection/>
    </xf>
    <xf numFmtId="2" fontId="51" fillId="28" borderId="54" xfId="87" applyNumberFormat="1" applyFont="1" applyFill="1" applyBorder="1" applyAlignment="1">
      <alignment horizontal="center" vertical="center"/>
      <protection/>
    </xf>
    <xf numFmtId="1" fontId="51" fillId="28" borderId="54" xfId="87" applyNumberFormat="1" applyFont="1" applyFill="1" applyBorder="1" applyAlignment="1">
      <alignment horizontal="center" vertical="center"/>
      <protection/>
    </xf>
    <xf numFmtId="1" fontId="41" fillId="0" borderId="41" xfId="87" applyNumberFormat="1" applyFont="1" applyBorder="1" applyAlignment="1">
      <alignment horizontal="center" vertical="center"/>
      <protection/>
    </xf>
    <xf numFmtId="0" fontId="41" fillId="0" borderId="11" xfId="87" applyFont="1" applyBorder="1" applyAlignment="1" quotePrefix="1">
      <alignment horizontal="center" vertical="center"/>
      <protection/>
    </xf>
    <xf numFmtId="0" fontId="52" fillId="0" borderId="11" xfId="87" applyFont="1" applyBorder="1" applyAlignment="1">
      <alignment horizontal="center" vertical="center"/>
      <protection/>
    </xf>
    <xf numFmtId="2" fontId="52" fillId="0" borderId="5" xfId="87" applyNumberFormat="1" applyFont="1" applyBorder="1" applyAlignment="1">
      <alignment horizontal="center" vertical="center"/>
      <protection/>
    </xf>
    <xf numFmtId="1" fontId="52" fillId="0" borderId="5" xfId="87" applyNumberFormat="1" applyFont="1" applyBorder="1" applyAlignment="1">
      <alignment horizontal="center" vertical="center"/>
      <protection/>
    </xf>
    <xf numFmtId="0" fontId="41" fillId="28" borderId="0" xfId="87" applyFont="1" applyFill="1" applyBorder="1" applyAlignment="1">
      <alignment horizontal="center" vertical="center"/>
      <protection/>
    </xf>
    <xf numFmtId="0" fontId="41" fillId="28" borderId="11" xfId="87" applyFont="1" applyFill="1" applyBorder="1" applyAlignment="1">
      <alignment horizontal="center" vertical="center"/>
      <protection/>
    </xf>
    <xf numFmtId="0" fontId="41" fillId="28" borderId="53" xfId="87" applyFont="1" applyFill="1" applyBorder="1" applyAlignment="1">
      <alignment horizontal="center" vertical="center"/>
      <protection/>
    </xf>
    <xf numFmtId="0" fontId="41" fillId="28" borderId="29" xfId="87" applyFont="1" applyFill="1" applyBorder="1" applyAlignment="1">
      <alignment horizontal="center" vertical="center"/>
      <protection/>
    </xf>
    <xf numFmtId="2" fontId="41" fillId="0" borderId="0" xfId="87" applyNumberFormat="1" applyFont="1" applyAlignment="1">
      <alignment horizontal="center" vertical="center"/>
      <protection/>
    </xf>
    <xf numFmtId="172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11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27" borderId="28" xfId="0" applyFont="1" applyFill="1" applyBorder="1" applyAlignment="1">
      <alignment horizontal="center"/>
    </xf>
    <xf numFmtId="178" fontId="0" fillId="0" borderId="16" xfId="0" applyNumberFormat="1" applyBorder="1"/>
    <xf numFmtId="0" fontId="32" fillId="0" borderId="0" xfId="0" applyFont="1"/>
    <xf numFmtId="0" fontId="29" fillId="0" borderId="0" xfId="0" applyFont="1"/>
    <xf numFmtId="0" fontId="29" fillId="0" borderId="0" xfId="0" applyFont="1" applyFill="1"/>
    <xf numFmtId="167" fontId="4" fillId="0" borderId="73" xfId="59" applyNumberFormat="1" applyFont="1" applyFill="1" applyBorder="1" applyAlignment="1">
      <alignment horizontal="right"/>
    </xf>
    <xf numFmtId="0" fontId="3" fillId="0" borderId="73" xfId="0" applyFont="1" applyFill="1" applyBorder="1"/>
    <xf numFmtId="168" fontId="3" fillId="0" borderId="17" xfId="75" applyNumberFormat="1" applyFont="1" applyBorder="1"/>
    <xf numFmtId="168" fontId="3" fillId="0" borderId="73" xfId="75" applyNumberFormat="1" applyFont="1" applyBorder="1"/>
    <xf numFmtId="168" fontId="3" fillId="27" borderId="13" xfId="75" applyNumberFormat="1" applyFont="1" applyFill="1" applyBorder="1"/>
    <xf numFmtId="0" fontId="3" fillId="27" borderId="29" xfId="0" applyFont="1" applyFill="1" applyBorder="1" applyAlignment="1">
      <alignment horizontal="center"/>
    </xf>
    <xf numFmtId="0" fontId="41" fillId="0" borderId="0" xfId="0" applyFont="1" applyAlignment="1">
      <alignment horizontal="left" vertical="top"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left" vertical="center" indent="1"/>
    </xf>
    <xf numFmtId="0" fontId="62" fillId="0" borderId="0" xfId="0" applyFont="1" applyAlignment="1">
      <alignment horizontal="center" vertical="center"/>
    </xf>
    <xf numFmtId="0" fontId="59" fillId="0" borderId="0" xfId="87" applyFont="1" applyAlignment="1">
      <alignment horizontal="left" vertical="center" indent="1"/>
      <protection/>
    </xf>
    <xf numFmtId="0" fontId="62" fillId="0" borderId="0" xfId="87" applyFont="1" applyAlignment="1">
      <alignment horizontal="center" vertical="center"/>
      <protection/>
    </xf>
    <xf numFmtId="3" fontId="3" fillId="0" borderId="0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179" fontId="0" fillId="0" borderId="0" xfId="0" applyNumberFormat="1" applyFill="1"/>
    <xf numFmtId="180" fontId="0" fillId="0" borderId="0" xfId="0" applyNumberFormat="1"/>
    <xf numFmtId="3" fontId="0" fillId="0" borderId="11" xfId="0" applyNumberFormat="1" applyFont="1" applyFill="1" applyBorder="1"/>
    <xf numFmtId="3" fontId="0" fillId="0" borderId="11" xfId="0" applyNumberFormat="1" applyFont="1" applyBorder="1"/>
    <xf numFmtId="3" fontId="2" fillId="0" borderId="0" xfId="0" applyNumberFormat="1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3" fontId="2" fillId="0" borderId="13" xfId="0" applyNumberFormat="1" applyFont="1" applyFill="1" applyBorder="1"/>
    <xf numFmtId="166" fontId="3" fillId="0" borderId="13" xfId="0" applyNumberFormat="1" applyFont="1" applyBorder="1"/>
    <xf numFmtId="0" fontId="4" fillId="0" borderId="13" xfId="0" applyFont="1" applyBorder="1"/>
    <xf numFmtId="166" fontId="4" fillId="0" borderId="13" xfId="0" applyNumberFormat="1" applyFont="1" applyBorder="1"/>
    <xf numFmtId="0" fontId="3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27" borderId="29" xfId="0" applyFont="1" applyFill="1" applyBorder="1" applyAlignment="1">
      <alignment horizontal="left" vertical="center"/>
    </xf>
    <xf numFmtId="0" fontId="2" fillId="27" borderId="28" xfId="0" applyFont="1" applyFill="1" applyBorder="1" applyAlignment="1">
      <alignment horizontal="left" vertical="center"/>
    </xf>
    <xf numFmtId="0" fontId="2" fillId="27" borderId="13" xfId="0" applyFont="1" applyFill="1" applyBorder="1" applyAlignment="1">
      <alignment horizontal="center" vertical="center" wrapText="1"/>
    </xf>
    <xf numFmtId="0" fontId="2" fillId="27" borderId="66" xfId="0" applyFont="1" applyFill="1" applyBorder="1" applyAlignment="1">
      <alignment horizontal="center"/>
    </xf>
    <xf numFmtId="0" fontId="2" fillId="27" borderId="69" xfId="0" applyFont="1" applyFill="1" applyBorder="1" applyAlignment="1">
      <alignment horizontal="center"/>
    </xf>
    <xf numFmtId="0" fontId="2" fillId="27" borderId="43" xfId="0" applyFont="1" applyFill="1" applyBorder="1" applyAlignment="1">
      <alignment horizontal="center"/>
    </xf>
    <xf numFmtId="0" fontId="2" fillId="0" borderId="6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7" borderId="66" xfId="0" applyFont="1" applyFill="1" applyBorder="1" applyAlignment="1">
      <alignment horizontal="center"/>
    </xf>
    <xf numFmtId="0" fontId="3" fillId="27" borderId="43" xfId="0" applyFont="1" applyFill="1" applyBorder="1" applyAlignment="1">
      <alignment horizontal="center"/>
    </xf>
    <xf numFmtId="0" fontId="3" fillId="27" borderId="29" xfId="0" applyFont="1" applyFill="1" applyBorder="1" applyAlignment="1">
      <alignment horizontal="center"/>
    </xf>
    <xf numFmtId="0" fontId="3" fillId="27" borderId="28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30" fillId="0" borderId="6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74" xfId="0" applyFont="1" applyFill="1" applyBorder="1" applyAlignment="1">
      <alignment horizontal="center" vertical="center"/>
    </xf>
    <xf numFmtId="0" fontId="2" fillId="24" borderId="61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28" fillId="0" borderId="66" xfId="0" applyFont="1" applyBorder="1" applyAlignment="1">
      <alignment horizontal="center"/>
    </xf>
    <xf numFmtId="0" fontId="28" fillId="0" borderId="69" xfId="0" applyFont="1" applyBorder="1" applyAlignment="1">
      <alignment horizontal="center"/>
    </xf>
    <xf numFmtId="0" fontId="28" fillId="0" borderId="43" xfId="0" applyFont="1" applyBorder="1" applyAlignment="1">
      <alignment horizontal="center"/>
    </xf>
    <xf numFmtId="0" fontId="3" fillId="4" borderId="50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</cellXfs>
  <cellStyles count="7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Euro" xfId="50"/>
    <cellStyle name="F2" xfId="51"/>
    <cellStyle name="F3" xfId="52"/>
    <cellStyle name="F4" xfId="53"/>
    <cellStyle name="F5" xfId="54"/>
    <cellStyle name="F6" xfId="55"/>
    <cellStyle name="F7" xfId="56"/>
    <cellStyle name="F8" xfId="57"/>
    <cellStyle name="Incorrecto" xfId="58"/>
    <cellStyle name="Millares" xfId="59"/>
    <cellStyle name="Millares 2" xfId="60"/>
    <cellStyle name="Millares 2 2" xfId="61"/>
    <cellStyle name="Millares 3" xfId="62"/>
    <cellStyle name="Neutral" xfId="63"/>
    <cellStyle name="Normal 2" xfId="64"/>
    <cellStyle name="Normal 2 2" xfId="65"/>
    <cellStyle name="Normal 3" xfId="66"/>
    <cellStyle name="Normal 3 2" xfId="67"/>
    <cellStyle name="Normal 4" xfId="68"/>
    <cellStyle name="Notas" xfId="69"/>
    <cellStyle name="Output Amounts" xfId="70"/>
    <cellStyle name="Output Column Headings" xfId="71"/>
    <cellStyle name="Output Line Items" xfId="72"/>
    <cellStyle name="Output Report Heading" xfId="73"/>
    <cellStyle name="Output Report Title" xfId="74"/>
    <cellStyle name="Porcentual" xfId="75"/>
    <cellStyle name="Porcentaje 2" xfId="76"/>
    <cellStyle name="Porcentual 2" xfId="77"/>
    <cellStyle name="Porcentual 3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  <cellStyle name="Normal 5" xfId="87"/>
    <cellStyle name="Porcentual 4" xfId="88"/>
  </cellStyles>
  <dxfs count="26"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  <dxf>
      <numFmt numFmtId="181" formatCode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200.46.47.233\Documents%20and%20Settings\Mrivera\Mis%20documentos\TARIFAS%20DE%20TRANSMISION\R&#233;gimen%202005-2009\IMP\IMP%202005-09%20(FINAL%20post%20consulta%20p&#250;blica)+MR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200.46.47.233\Alejandro\Revicoes%20tarif&#225;rias\PA\M0755-03Panam&#225;Transmisi&#243;n2003\Informes\Fase%20IVIMP\Modelo%20Tarifas%20Transmisi&#243;n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iego%20Tarifario%20(2009-2013)%20Final%20entragado%20a%20ASEP%20-%2012%20agosto\2.%20Cargos%20por%20Conexi&#243;n\Cargos%20por%20Conexi&#243;n%202009-2013%20ASEP%20agost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dromeda\planeamiento\Documents%20and%20Settings\mrivera\Mis%20documentos\TARIFAS%20DE%20TRANSMISION\R&#233;gimen%202005-2009\IMP\IMP%202005-09%20(FINAL%20post%20consulta%20p&#250;blica)+M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PT"/>
      <sheetName val="IPSPT"/>
      <sheetName val="IPCT"/>
      <sheetName val="ACTIVOS"/>
      <sheetName val="VNR"/>
      <sheetName val="ADMT%-OMT%"/>
      <sheetName val="RRT"/>
      <sheetName val="CND"/>
      <sheetName val="Hidromet.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4">
          <cell r="D14">
            <v>0.0785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X cxj  "/>
      <sheetName val=" VNR2007"/>
      <sheetName val="SALIDAS Y TRANSFORMACION"/>
      <sheetName val="N de Instalaciones"/>
      <sheetName val="IMP"/>
      <sheetName val="IPCT"/>
      <sheetName val="IPCT vnr"/>
      <sheetName val="FA"/>
      <sheetName val="CX cxj  expansión condicion"/>
      <sheetName val="VERIFICACIÓN DE INGRESOS"/>
      <sheetName val="Parámetros de eficiencia"/>
      <sheetName val="S-E Charco Azul trafo"/>
      <sheetName val="S-E CHORRERA 230"/>
      <sheetName val="S-E CHORRERA trafo"/>
      <sheetName val="S-E CHORRERA 34"/>
      <sheetName val="S-E Charco azul 115"/>
      <sheetName val="S-E LL SANCHEZ 115"/>
      <sheetName val="S-E LL SANCHEZ trafo"/>
      <sheetName val="S-E PROGRESO 115"/>
      <sheetName val="S-E PROGRESO 34"/>
      <sheetName val="S-E MATA DE NANCE 34"/>
      <sheetName val="S-E LL SANCHEZ 34"/>
      <sheetName val="TEXTO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C14">
            <v>0.1071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MP Base capital completa"/>
      <sheetName val="IMP O&amp;M promedio anterior"/>
      <sheetName val="IMP tasa 12.24%"/>
      <sheetName val="Graficas"/>
      <sheetName val="IMP"/>
      <sheetName val="Hidrometeorología"/>
      <sheetName val="Activos"/>
      <sheetName val="Hoja1"/>
      <sheetName val="Bienes 2004"/>
      <sheetName val="VNR"/>
      <sheetName val="VNR Líneas"/>
      <sheetName val="Compara Valor libros-vs-VNR"/>
      <sheetName val="VNR SE"/>
      <sheetName val="Inversión-Resumen"/>
      <sheetName val="Inversiones"/>
      <sheetName val="Retiros"/>
      <sheetName val="CND"/>
      <sheetName val="Informática"/>
      <sheetName val="Hoja2"/>
      <sheetName val="RRT"/>
      <sheetName val="#¡REF"/>
      <sheetName val="IMP-Ajuste-Fechas"/>
      <sheetName val="IMP-APROBADO"/>
    </sheetNames>
    <sheetDataSet>
      <sheetData sheetId="0"/>
      <sheetData sheetId="1"/>
      <sheetData sheetId="2"/>
      <sheetData sheetId="3"/>
      <sheetData sheetId="4">
        <row r="14">
          <cell r="D14">
            <v>2000.9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showGridLines="0" zoomScale="75" zoomScaleNormal="75" workbookViewId="0" topLeftCell="A1">
      <selection activeCell="E42" sqref="E42"/>
    </sheetView>
  </sheetViews>
  <sheetFormatPr defaultColWidth="8.8515625" defaultRowHeight="12.75"/>
  <cols>
    <col min="1" max="1" width="3.00390625" style="0" customWidth="1"/>
    <col min="2" max="2" width="48.8515625" style="0" customWidth="1"/>
    <col min="3" max="3" width="11.57421875" style="0" customWidth="1"/>
    <col min="4" max="4" width="14.140625" style="0" customWidth="1"/>
    <col min="5" max="5" width="13.57421875" style="0" customWidth="1"/>
    <col min="6" max="7" width="14.7109375" style="0" bestFit="1" customWidth="1"/>
    <col min="8" max="8" width="11.00390625" style="0" customWidth="1"/>
    <col min="9" max="9" width="12.28125" style="0" customWidth="1"/>
    <col min="10" max="10" width="11.28125" style="0" customWidth="1"/>
  </cols>
  <sheetData>
    <row r="1" spans="2:7" ht="15.75">
      <c r="B1" s="521" t="s">
        <v>3</v>
      </c>
      <c r="C1" s="521"/>
      <c r="D1" s="521"/>
      <c r="E1" s="521"/>
      <c r="F1" s="521"/>
      <c r="G1" s="521"/>
    </row>
    <row r="2" spans="2:7" ht="15.75">
      <c r="B2" s="521" t="s">
        <v>13</v>
      </c>
      <c r="C2" s="521"/>
      <c r="D2" s="521"/>
      <c r="E2" s="521"/>
      <c r="F2" s="521"/>
      <c r="G2" s="521"/>
    </row>
    <row r="3" spans="2:7" ht="15.75">
      <c r="B3" s="521" t="s">
        <v>117</v>
      </c>
      <c r="C3" s="521"/>
      <c r="D3" s="521"/>
      <c r="E3" s="521"/>
      <c r="F3" s="521"/>
      <c r="G3" s="521"/>
    </row>
    <row r="4" spans="3:7" ht="12.75">
      <c r="C4" s="32"/>
      <c r="D4" s="32"/>
      <c r="E4" s="32"/>
      <c r="F4" s="32"/>
      <c r="G4" s="32"/>
    </row>
    <row r="5" spans="2:7" ht="12.75">
      <c r="B5" s="531" t="s">
        <v>110</v>
      </c>
      <c r="C5" s="533"/>
      <c r="D5" s="533"/>
      <c r="E5" s="533"/>
      <c r="F5" s="533"/>
      <c r="G5" s="532"/>
    </row>
    <row r="6" spans="2:7" s="28" customFormat="1" ht="12.75">
      <c r="B6" s="531" t="s">
        <v>257</v>
      </c>
      <c r="C6" s="532"/>
      <c r="D6" s="522"/>
      <c r="E6" s="523"/>
      <c r="F6" s="523"/>
      <c r="G6" s="524"/>
    </row>
    <row r="7" spans="2:8" ht="12.75">
      <c r="B7" s="525" t="s">
        <v>111</v>
      </c>
      <c r="C7" s="527" t="s">
        <v>16</v>
      </c>
      <c r="D7" s="381">
        <v>41456</v>
      </c>
      <c r="E7" s="381">
        <v>41821</v>
      </c>
      <c r="F7" s="381">
        <v>42186</v>
      </c>
      <c r="G7" s="381">
        <v>42552</v>
      </c>
      <c r="H7" s="22"/>
    </row>
    <row r="8" spans="2:8" ht="12.75">
      <c r="B8" s="526"/>
      <c r="C8" s="527"/>
      <c r="D8" s="381">
        <v>41820</v>
      </c>
      <c r="E8" s="381">
        <v>42185</v>
      </c>
      <c r="F8" s="381">
        <v>42551</v>
      </c>
      <c r="G8" s="381">
        <v>42916</v>
      </c>
      <c r="H8" s="22"/>
    </row>
    <row r="9" spans="2:7" ht="12.75">
      <c r="B9" s="30" t="s">
        <v>47</v>
      </c>
      <c r="C9" s="6">
        <f>(SUM(D9:G9))</f>
        <v>43334.91174101501</v>
      </c>
      <c r="D9" s="29">
        <f>+IMP13!D70</f>
        <v>9771.808869911667</v>
      </c>
      <c r="E9" s="29">
        <f>+IMP13!E70</f>
        <v>11237.710575848334</v>
      </c>
      <c r="F9" s="29">
        <f>+IMP13!F70</f>
        <v>11403.339986518335</v>
      </c>
      <c r="G9" s="29">
        <f>+IMP13!G70</f>
        <v>10922.052308736667</v>
      </c>
    </row>
    <row r="10" spans="2:7" ht="12.75">
      <c r="B10" s="135" t="s">
        <v>131</v>
      </c>
      <c r="C10" s="513">
        <f aca="true" t="shared" si="0" ref="C10:C11">(SUM(D10:G10))</f>
        <v>24781.10707639</v>
      </c>
      <c r="D10" s="512">
        <f>+IMP13!D71</f>
        <v>6002.024291869999</v>
      </c>
      <c r="E10" s="512">
        <f>+IMP13!E71</f>
        <v>6645.898313489999</v>
      </c>
      <c r="F10" s="512">
        <f>+IMP13!F71</f>
        <v>6273.98623011</v>
      </c>
      <c r="G10" s="512">
        <f>+IMP13!G71</f>
        <v>5859.198240919999</v>
      </c>
    </row>
    <row r="11" spans="2:7" ht="12.75">
      <c r="B11" s="135" t="s">
        <v>77</v>
      </c>
      <c r="C11" s="513">
        <f t="shared" si="0"/>
        <v>18553.804664625</v>
      </c>
      <c r="D11" s="512">
        <f>+IMP13!D72</f>
        <v>3769.7845780416665</v>
      </c>
      <c r="E11" s="512">
        <f>+IMP13!E72</f>
        <v>4591.812262358333</v>
      </c>
      <c r="F11" s="512">
        <f>+IMP13!F72</f>
        <v>5129.3537564083335</v>
      </c>
      <c r="G11" s="512">
        <f>+IMP13!G72</f>
        <v>5062.854067816666</v>
      </c>
    </row>
    <row r="12" spans="2:7" ht="12.75">
      <c r="B12" s="31" t="s">
        <v>106</v>
      </c>
      <c r="C12" s="7"/>
      <c r="D12" s="5"/>
      <c r="E12" s="5"/>
      <c r="F12" s="5"/>
      <c r="G12" s="3"/>
    </row>
    <row r="13" spans="2:7" ht="12.75">
      <c r="B13" s="4" t="s">
        <v>7</v>
      </c>
      <c r="C13" s="6">
        <f>SUM(D13:G13)</f>
        <v>21667.455870507503</v>
      </c>
      <c r="D13" s="3">
        <f>+D9/2</f>
        <v>4885.9044349558335</v>
      </c>
      <c r="E13" s="3">
        <f aca="true" t="shared" si="1" ref="E13:G13">+E9/2</f>
        <v>5618.855287924167</v>
      </c>
      <c r="F13" s="3">
        <f t="shared" si="1"/>
        <v>5701.669993259167</v>
      </c>
      <c r="G13" s="3">
        <f t="shared" si="1"/>
        <v>5461.026154368334</v>
      </c>
    </row>
    <row r="14" spans="2:7" ht="12.75">
      <c r="B14" s="4" t="s">
        <v>12</v>
      </c>
      <c r="C14" s="6">
        <f>SUM(D14:G14)</f>
        <v>21667.455870507503</v>
      </c>
      <c r="D14" s="3">
        <f>+D9/2</f>
        <v>4885.9044349558335</v>
      </c>
      <c r="E14" s="3">
        <f aca="true" t="shared" si="2" ref="E14:G14">+E9/2</f>
        <v>5618.855287924167</v>
      </c>
      <c r="F14" s="3">
        <f t="shared" si="2"/>
        <v>5701.669993259167</v>
      </c>
      <c r="G14" s="3">
        <f t="shared" si="2"/>
        <v>5461.026154368334</v>
      </c>
    </row>
    <row r="15" spans="2:7" ht="18.75" customHeight="1">
      <c r="B15" s="528" t="s">
        <v>6</v>
      </c>
      <c r="C15" s="529"/>
      <c r="D15" s="529"/>
      <c r="E15" s="529"/>
      <c r="F15" s="529"/>
      <c r="G15" s="530"/>
    </row>
    <row r="16" spans="2:14" ht="12.75">
      <c r="B16" s="516" t="s">
        <v>8</v>
      </c>
      <c r="C16" s="517">
        <f>SUM(D16:G16)</f>
        <v>12902.933</v>
      </c>
      <c r="D16" s="517">
        <f>+'AT1 D Y C'!M13</f>
        <v>2723.4700000000003</v>
      </c>
      <c r="E16" s="517">
        <f>+'AT2 D Y C'!M14</f>
        <v>2920.223</v>
      </c>
      <c r="F16" s="517">
        <f>+'AT3 D Y C'!M13</f>
        <v>3185.9130000000005</v>
      </c>
      <c r="G16" s="517">
        <f>+'AT4 D Y C'!M13</f>
        <v>4073.327</v>
      </c>
      <c r="H16" s="23"/>
      <c r="I16" s="487"/>
      <c r="J16" s="487"/>
      <c r="K16" s="487"/>
      <c r="L16" s="487"/>
      <c r="M16" s="487"/>
      <c r="N16" s="487"/>
    </row>
    <row r="17" spans="2:7" ht="12.75">
      <c r="B17" s="516" t="s">
        <v>9</v>
      </c>
      <c r="C17" s="517">
        <f>SUM(D17:G17)</f>
        <v>6815.991000000002</v>
      </c>
      <c r="D17" s="517">
        <f>+'AT1 D Y C'!M14</f>
        <v>1557.29</v>
      </c>
      <c r="E17" s="517">
        <f>+'AT2 D Y C'!M15</f>
        <v>1692.9170000000001</v>
      </c>
      <c r="F17" s="517">
        <f>+'AT3 D Y C'!M14</f>
        <v>1734.5270000000007</v>
      </c>
      <c r="G17" s="517">
        <f>+'AT4 D Y C'!M14</f>
        <v>1831.2570000000007</v>
      </c>
    </row>
    <row r="18" spans="2:7" s="2" customFormat="1" ht="12.75">
      <c r="B18" s="515"/>
      <c r="C18" s="514"/>
      <c r="D18" s="514"/>
      <c r="E18" s="514"/>
      <c r="F18" s="514"/>
      <c r="G18" s="514"/>
    </row>
    <row r="19" spans="2:14" ht="24" customHeight="1">
      <c r="B19" s="536" t="s">
        <v>279</v>
      </c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</row>
    <row r="20" spans="2:14" ht="24" customHeight="1">
      <c r="B20" s="509"/>
      <c r="C20" s="534" t="s">
        <v>81</v>
      </c>
      <c r="D20" s="535"/>
      <c r="E20" s="535"/>
      <c r="F20" s="534" t="s">
        <v>133</v>
      </c>
      <c r="G20" s="535"/>
      <c r="H20" s="535"/>
      <c r="I20" s="534" t="s">
        <v>134</v>
      </c>
      <c r="J20" s="535"/>
      <c r="K20" s="535"/>
      <c r="L20" s="534" t="s">
        <v>135</v>
      </c>
      <c r="M20" s="535"/>
      <c r="N20" s="535"/>
    </row>
    <row r="21" spans="2:14" ht="24" customHeight="1">
      <c r="B21" s="490"/>
      <c r="C21" s="491" t="s">
        <v>2</v>
      </c>
      <c r="D21" s="491" t="s">
        <v>25</v>
      </c>
      <c r="E21" s="491" t="s">
        <v>27</v>
      </c>
      <c r="F21" s="491" t="s">
        <v>2</v>
      </c>
      <c r="G21" s="491" t="s">
        <v>25</v>
      </c>
      <c r="H21" s="491" t="s">
        <v>27</v>
      </c>
      <c r="I21" s="491" t="s">
        <v>2</v>
      </c>
      <c r="J21" s="491" t="s">
        <v>25</v>
      </c>
      <c r="K21" s="491" t="s">
        <v>27</v>
      </c>
      <c r="L21" s="491" t="s">
        <v>2</v>
      </c>
      <c r="M21" s="491" t="s">
        <v>25</v>
      </c>
      <c r="N21" s="491" t="s">
        <v>27</v>
      </c>
    </row>
    <row r="22" spans="2:14" ht="22.5" customHeight="1">
      <c r="B22" s="488" t="s">
        <v>11</v>
      </c>
      <c r="C22" s="518">
        <f>ROUND(D13/D16/12,4)</f>
        <v>0.1495</v>
      </c>
      <c r="D22" s="519">
        <f>ROUND(+C22*'IMP-SOI %'!$C$19,4)</f>
        <v>0.0918</v>
      </c>
      <c r="E22" s="519">
        <f>ROUND(+C22*'IMP-SOI %'!$C$20,4)</f>
        <v>0.0577</v>
      </c>
      <c r="F22" s="518">
        <f>ROUND(E13/E16/12,4)</f>
        <v>0.1603</v>
      </c>
      <c r="G22" s="519">
        <f>ROUND(+F22*'IMP-SOI %'!$E$19,4)</f>
        <v>0.0948</v>
      </c>
      <c r="H22" s="519">
        <f>ROUND(+F22*'IMP-SOI %'!$E$20,4)</f>
        <v>0.0655</v>
      </c>
      <c r="I22" s="518">
        <f>ROUND(F13/F16/12,4)</f>
        <v>0.1491</v>
      </c>
      <c r="J22" s="520">
        <f>ROUND(+I22*'IMP-SOI %'!$G$19,4)</f>
        <v>0.082</v>
      </c>
      <c r="K22" s="519">
        <f>ROUND(+I22*'IMP-SOI %'!$G$20,4)</f>
        <v>0.0671</v>
      </c>
      <c r="L22" s="518">
        <f>ROUND(G13/G16/12,4)</f>
        <v>0.1117</v>
      </c>
      <c r="M22" s="519">
        <f>ROUND(+L22*'IMP-SOI %'!$I$19,4)</f>
        <v>0.0599</v>
      </c>
      <c r="N22" s="519">
        <f>ROUND(+L22*'IMP-SOI %'!$I$20,4)</f>
        <v>0.0518</v>
      </c>
    </row>
    <row r="23" spans="2:14" ht="22.5" customHeight="1">
      <c r="B23" s="489" t="s">
        <v>10</v>
      </c>
      <c r="C23" s="518">
        <f>ROUND(D14/D17/12,4)</f>
        <v>0.2615</v>
      </c>
      <c r="D23" s="519">
        <f>ROUND(+C23*'IMP-SOI %'!$C$19,4)</f>
        <v>0.1606</v>
      </c>
      <c r="E23" s="519">
        <f>ROUND(+C23*'IMP-SOI %'!$C$20,4)</f>
        <v>0.1009</v>
      </c>
      <c r="F23" s="518">
        <f>ROUND(E14/E17/12,4)</f>
        <v>0.2766</v>
      </c>
      <c r="G23" s="519">
        <f>ROUND(+F23*'IMP-SOI %'!$E$19,4)</f>
        <v>0.1636</v>
      </c>
      <c r="H23" s="519">
        <f>ROUND(+F23*'IMP-SOI %'!$E$20,4)</f>
        <v>0.113</v>
      </c>
      <c r="I23" s="518">
        <f>ROUND(F14/F17/12,4)</f>
        <v>0.2739</v>
      </c>
      <c r="J23" s="519">
        <f>ROUND(+I23*'IMP-SOI %'!$G$19,4)</f>
        <v>0.1507</v>
      </c>
      <c r="K23" s="519">
        <f>ROUND(+I23*'IMP-SOI %'!$G$20,4)</f>
        <v>0.1232</v>
      </c>
      <c r="L23" s="518">
        <f>ROUND(G14/G17/12,4)</f>
        <v>0.2485</v>
      </c>
      <c r="M23" s="519">
        <f>ROUND(+L23*'IMP-SOI %'!$I$19,4)</f>
        <v>0.1333</v>
      </c>
      <c r="N23" s="519">
        <f>ROUND(+L23*'IMP-SOI %'!$I$20,4)</f>
        <v>0.1152</v>
      </c>
    </row>
    <row r="24" spans="2:5" ht="15.75">
      <c r="B24" t="s">
        <v>26</v>
      </c>
      <c r="C24" s="17"/>
      <c r="D24" s="17"/>
      <c r="E24" s="2"/>
    </row>
    <row r="25" ht="12.75">
      <c r="B25" t="s">
        <v>28</v>
      </c>
    </row>
  </sheetData>
  <sheetProtection password="CC53" sheet="1" objects="1" scenarios="1"/>
  <mergeCells count="14">
    <mergeCell ref="I20:K20"/>
    <mergeCell ref="L20:N20"/>
    <mergeCell ref="B19:N19"/>
    <mergeCell ref="B15:G15"/>
    <mergeCell ref="B6:C6"/>
    <mergeCell ref="B5:G5"/>
    <mergeCell ref="C20:E20"/>
    <mergeCell ref="F20:H20"/>
    <mergeCell ref="B1:G1"/>
    <mergeCell ref="B2:G2"/>
    <mergeCell ref="B3:G3"/>
    <mergeCell ref="D6:G6"/>
    <mergeCell ref="B7:B8"/>
    <mergeCell ref="C7:C8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scale="90" r:id="rId1"/>
  <headerFooter alignWithMargins="0">
    <oddFooter>&amp;LArchivo:  &amp;F
Hoja:  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showGridLines="0" zoomScale="75" zoomScaleNormal="75" workbookViewId="0" topLeftCell="A1">
      <selection activeCell="A2" sqref="A2:M22"/>
    </sheetView>
  </sheetViews>
  <sheetFormatPr defaultColWidth="11.421875" defaultRowHeight="12.75"/>
  <cols>
    <col min="1" max="1" width="6.57421875" style="0" customWidth="1"/>
    <col min="2" max="2" width="13.421875" style="0" customWidth="1"/>
    <col min="3" max="3" width="18.57421875" style="0" customWidth="1"/>
    <col min="4" max="4" width="14.421875" style="0" customWidth="1"/>
    <col min="5" max="5" width="16.00390625" style="0" customWidth="1"/>
    <col min="6" max="6" width="15.421875" style="0" customWidth="1"/>
    <col min="7" max="7" width="17.28125" style="0" customWidth="1"/>
    <col min="8" max="8" width="14.421875" style="0" customWidth="1"/>
    <col min="9" max="9" width="16.7109375" style="0" customWidth="1"/>
    <col min="10" max="10" width="14.421875" style="0" customWidth="1"/>
    <col min="11" max="11" width="16.28125" style="0" customWidth="1"/>
    <col min="12" max="12" width="14.421875" style="0" customWidth="1"/>
    <col min="13" max="13" width="5.00390625" style="0" customWidth="1"/>
  </cols>
  <sheetData>
    <row r="1" spans="2:12" ht="15.75"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</row>
    <row r="2" spans="2:12" ht="15.75">
      <c r="B2" s="538" t="s">
        <v>107</v>
      </c>
      <c r="C2" s="538"/>
      <c r="D2" s="538"/>
      <c r="E2" s="538"/>
      <c r="F2" s="538"/>
      <c r="G2" s="538"/>
      <c r="H2" s="538"/>
      <c r="I2" s="538"/>
      <c r="J2" s="538"/>
      <c r="K2" s="538"/>
      <c r="L2" s="538"/>
    </row>
    <row r="3" spans="2:12" ht="15.75">
      <c r="B3" s="538" t="s">
        <v>262</v>
      </c>
      <c r="C3" s="538"/>
      <c r="D3" s="538"/>
      <c r="E3" s="538"/>
      <c r="F3" s="538"/>
      <c r="G3" s="538"/>
      <c r="H3" s="538"/>
      <c r="I3" s="538"/>
      <c r="J3" s="538"/>
      <c r="K3" s="538"/>
      <c r="L3" s="538"/>
    </row>
    <row r="4" spans="2:12" ht="15.75">
      <c r="B4" s="538" t="s">
        <v>263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</row>
    <row r="5" spans="2:12" ht="15.75">
      <c r="B5" s="537" t="s">
        <v>261</v>
      </c>
      <c r="C5" s="537"/>
      <c r="D5" s="537"/>
      <c r="E5" s="537"/>
      <c r="F5" s="537"/>
      <c r="G5" s="537"/>
      <c r="H5" s="537"/>
      <c r="I5" s="537"/>
      <c r="J5" s="537"/>
      <c r="K5" s="537"/>
      <c r="L5" s="537"/>
    </row>
    <row r="6" spans="2:12" ht="15.75"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508"/>
    </row>
    <row r="7" spans="2:12" ht="21.75" customHeight="1">
      <c r="B7" s="541" t="s">
        <v>14</v>
      </c>
      <c r="C7" s="539">
        <v>2013</v>
      </c>
      <c r="D7" s="540"/>
      <c r="E7" s="539">
        <v>2014</v>
      </c>
      <c r="F7" s="540"/>
      <c r="G7" s="539">
        <v>2015</v>
      </c>
      <c r="H7" s="540"/>
      <c r="I7" s="539">
        <v>2016</v>
      </c>
      <c r="J7" s="540"/>
      <c r="K7" s="539">
        <v>2017</v>
      </c>
      <c r="L7" s="540"/>
    </row>
    <row r="8" spans="2:12" ht="21.75" customHeight="1">
      <c r="B8" s="542"/>
      <c r="C8" s="382" t="s">
        <v>24</v>
      </c>
      <c r="D8" s="501" t="s">
        <v>278</v>
      </c>
      <c r="E8" s="382" t="s">
        <v>24</v>
      </c>
      <c r="F8" s="501" t="s">
        <v>278</v>
      </c>
      <c r="G8" s="382" t="s">
        <v>24</v>
      </c>
      <c r="H8" s="501" t="s">
        <v>278</v>
      </c>
      <c r="I8" s="382" t="s">
        <v>24</v>
      </c>
      <c r="J8" s="501" t="s">
        <v>278</v>
      </c>
      <c r="K8" s="382" t="s">
        <v>24</v>
      </c>
      <c r="L8" s="501" t="s">
        <v>278</v>
      </c>
    </row>
    <row r="9" spans="2:12" ht="12.75" customHeight="1">
      <c r="B9" s="33"/>
      <c r="C9" s="33"/>
      <c r="D9" s="8"/>
      <c r="E9" s="8"/>
      <c r="F9" s="8"/>
      <c r="G9" s="8"/>
      <c r="H9" s="8"/>
      <c r="I9" s="8"/>
      <c r="J9" s="8"/>
      <c r="K9" s="8"/>
      <c r="L9" s="8"/>
    </row>
    <row r="10" spans="2:12" ht="21.75" customHeight="1">
      <c r="B10" s="34" t="s">
        <v>23</v>
      </c>
      <c r="C10" s="498">
        <f>+D10/D12</f>
        <v>0.6069926673157957</v>
      </c>
      <c r="D10" s="16">
        <f>+IMP13!D63</f>
        <v>5155.612281059999</v>
      </c>
      <c r="E10" s="498">
        <f>+F10/F12</f>
        <v>0.6197724814296183</v>
      </c>
      <c r="F10" s="16">
        <f>+IMP13!E63</f>
        <v>6848.436302679999</v>
      </c>
      <c r="G10" s="498">
        <f>+H10/H12</f>
        <v>0.5639455290944324</v>
      </c>
      <c r="H10" s="16">
        <f>+IMP13!F63</f>
        <v>6443.3603243</v>
      </c>
      <c r="I10" s="498">
        <f>+J10/J12</f>
        <v>0.5363778447132455</v>
      </c>
      <c r="J10" s="16">
        <f>+IMP13!G63</f>
        <v>6104.61213592</v>
      </c>
      <c r="K10" s="498">
        <f>+L10/L12</f>
        <v>0.5365405838411818</v>
      </c>
      <c r="L10" s="16">
        <f>+IMP13!H63</f>
        <v>5613.784345919999</v>
      </c>
    </row>
    <row r="11" spans="2:12" ht="18.75" customHeight="1">
      <c r="B11" s="497" t="s">
        <v>27</v>
      </c>
      <c r="C11" s="499">
        <f>+D11/D12</f>
        <v>0.39300733268420424</v>
      </c>
      <c r="D11" s="496">
        <f>+IMP13!D64</f>
        <v>3338.08551575</v>
      </c>
      <c r="E11" s="499">
        <f>+F11/F12</f>
        <v>0.38022751857038173</v>
      </c>
      <c r="F11" s="496">
        <f>+IMP13!E64</f>
        <v>4201.483640333333</v>
      </c>
      <c r="G11" s="499">
        <f>+H11/H12</f>
        <v>0.43605447090556754</v>
      </c>
      <c r="H11" s="496">
        <f>+IMP13!F64</f>
        <v>4982.140884383333</v>
      </c>
      <c r="I11" s="499">
        <f>+J11/J12</f>
        <v>0.4636221552867545</v>
      </c>
      <c r="J11" s="496">
        <f>+IMP13!G64</f>
        <v>5276.566628433334</v>
      </c>
      <c r="K11" s="499">
        <f>+L11/L12</f>
        <v>0.46345941615881814</v>
      </c>
      <c r="L11" s="496">
        <f>+IMP13!H64</f>
        <v>4849.141507199999</v>
      </c>
    </row>
    <row r="12" spans="2:12" ht="24.75" customHeight="1">
      <c r="B12" s="383" t="s">
        <v>2</v>
      </c>
      <c r="C12" s="500">
        <f aca="true" t="shared" si="0" ref="C12:L12">SUM(C10:C11)</f>
        <v>1</v>
      </c>
      <c r="D12" s="384">
        <f t="shared" si="0"/>
        <v>8493.69779681</v>
      </c>
      <c r="E12" s="500">
        <f t="shared" si="0"/>
        <v>1</v>
      </c>
      <c r="F12" s="384">
        <f t="shared" si="0"/>
        <v>11049.919943013332</v>
      </c>
      <c r="G12" s="500">
        <f t="shared" si="0"/>
        <v>1</v>
      </c>
      <c r="H12" s="384">
        <f t="shared" si="0"/>
        <v>11425.501208683334</v>
      </c>
      <c r="I12" s="500">
        <f t="shared" si="0"/>
        <v>1</v>
      </c>
      <c r="J12" s="384">
        <f t="shared" si="0"/>
        <v>11381.178764353333</v>
      </c>
      <c r="K12" s="500">
        <f t="shared" si="0"/>
        <v>0.9999999999999999</v>
      </c>
      <c r="L12" s="384">
        <f t="shared" si="0"/>
        <v>10462.92585312</v>
      </c>
    </row>
    <row r="13" ht="12.75">
      <c r="B13" s="493" t="s">
        <v>26</v>
      </c>
    </row>
    <row r="14" ht="15.75" customHeight="1">
      <c r="B14" s="493" t="s">
        <v>28</v>
      </c>
    </row>
    <row r="15" ht="16.5" customHeight="1"/>
    <row r="16" spans="2:10" ht="15.75">
      <c r="B16" s="541" t="s">
        <v>14</v>
      </c>
      <c r="C16" s="539" t="s">
        <v>81</v>
      </c>
      <c r="D16" s="540"/>
      <c r="E16" s="539" t="s">
        <v>133</v>
      </c>
      <c r="F16" s="540"/>
      <c r="G16" s="539" t="s">
        <v>134</v>
      </c>
      <c r="H16" s="540"/>
      <c r="I16" s="539" t="s">
        <v>135</v>
      </c>
      <c r="J16" s="540"/>
    </row>
    <row r="17" spans="2:10" ht="15.75">
      <c r="B17" s="542"/>
      <c r="C17" s="382" t="s">
        <v>24</v>
      </c>
      <c r="D17" s="501" t="s">
        <v>278</v>
      </c>
      <c r="E17" s="382" t="s">
        <v>24</v>
      </c>
      <c r="F17" s="501" t="s">
        <v>278</v>
      </c>
      <c r="G17" s="382" t="s">
        <v>24</v>
      </c>
      <c r="H17" s="501" t="s">
        <v>278</v>
      </c>
      <c r="I17" s="382" t="s">
        <v>24</v>
      </c>
      <c r="J17" s="501" t="s">
        <v>278</v>
      </c>
    </row>
    <row r="18" spans="2:10" ht="15.75">
      <c r="B18" s="33"/>
      <c r="C18" s="33"/>
      <c r="D18" s="8"/>
      <c r="E18" s="8"/>
      <c r="F18" s="8"/>
      <c r="G18" s="8"/>
      <c r="H18" s="8"/>
      <c r="I18" s="8"/>
      <c r="J18" s="8"/>
    </row>
    <row r="19" spans="2:10" ht="15.75">
      <c r="B19" s="34" t="s">
        <v>23</v>
      </c>
      <c r="C19" s="498">
        <f>+D19/D21</f>
        <v>0.6142183470606764</v>
      </c>
      <c r="D19" s="16">
        <f>+(D10+F10)/2</f>
        <v>6002.024291869999</v>
      </c>
      <c r="E19" s="498">
        <f>+F19/F21</f>
        <v>0.5913925499890623</v>
      </c>
      <c r="F19" s="16">
        <f>+(F10+H10)/2</f>
        <v>6645.898313489999</v>
      </c>
      <c r="G19" s="498">
        <f>+H19/H21</f>
        <v>0.5501884743879826</v>
      </c>
      <c r="H19" s="16">
        <f>+(H10+J10)/2</f>
        <v>6273.98623011</v>
      </c>
      <c r="I19" s="498">
        <f>+J19/J21</f>
        <v>0.53645579377359</v>
      </c>
      <c r="J19" s="16">
        <f>+(J10+L10)/2</f>
        <v>5859.198240919999</v>
      </c>
    </row>
    <row r="20" spans="2:10" ht="15.75">
      <c r="B20" s="497" t="s">
        <v>27</v>
      </c>
      <c r="C20" s="499">
        <f>+D20/D21</f>
        <v>0.38578165293932365</v>
      </c>
      <c r="D20" s="16">
        <f>+(D11+F11)/2</f>
        <v>3769.7845780416665</v>
      </c>
      <c r="E20" s="499">
        <f>+F20/F21</f>
        <v>0.4086074500109377</v>
      </c>
      <c r="F20" s="16">
        <f>+(F11+H11)/2</f>
        <v>4591.812262358333</v>
      </c>
      <c r="G20" s="499">
        <f>+H20/H21</f>
        <v>0.44981152561201737</v>
      </c>
      <c r="H20" s="16">
        <f>+(H11+J11)/2</f>
        <v>5129.3537564083335</v>
      </c>
      <c r="I20" s="499">
        <f>+J20/J21</f>
        <v>0.46354420622641</v>
      </c>
      <c r="J20" s="16">
        <f>+(J11+L11)/2</f>
        <v>5062.854067816666</v>
      </c>
    </row>
    <row r="21" spans="2:10" ht="15.75">
      <c r="B21" s="383" t="s">
        <v>2</v>
      </c>
      <c r="C21" s="500">
        <f aca="true" t="shared" si="1" ref="C21:J21">SUM(C19:C20)</f>
        <v>1</v>
      </c>
      <c r="D21" s="384">
        <f t="shared" si="1"/>
        <v>9771.808869911665</v>
      </c>
      <c r="E21" s="500">
        <f t="shared" si="1"/>
        <v>1</v>
      </c>
      <c r="F21" s="384">
        <f t="shared" si="1"/>
        <v>11237.710575848332</v>
      </c>
      <c r="G21" s="500">
        <f t="shared" si="1"/>
        <v>1</v>
      </c>
      <c r="H21" s="384">
        <f t="shared" si="1"/>
        <v>11403.339986518335</v>
      </c>
      <c r="I21" s="500">
        <f t="shared" si="1"/>
        <v>1</v>
      </c>
      <c r="J21" s="384">
        <f t="shared" si="1"/>
        <v>10922.052308736666</v>
      </c>
    </row>
    <row r="22" spans="2:7" ht="12.75">
      <c r="B22" s="25"/>
      <c r="C22" s="25"/>
      <c r="D22" s="25"/>
      <c r="E22" s="25"/>
      <c r="F22" s="25"/>
      <c r="G22" s="25"/>
    </row>
    <row r="23" spans="2:7" ht="12.75">
      <c r="B23" s="25"/>
      <c r="C23" s="25"/>
      <c r="D23" s="25"/>
      <c r="E23" s="25"/>
      <c r="F23" s="25"/>
      <c r="G23" s="25"/>
    </row>
  </sheetData>
  <sheetProtection password="CC53" sheet="1" objects="1" scenarios="1"/>
  <mergeCells count="16">
    <mergeCell ref="K7:L7"/>
    <mergeCell ref="B16:B17"/>
    <mergeCell ref="C16:D16"/>
    <mergeCell ref="E16:F16"/>
    <mergeCell ref="G16:H16"/>
    <mergeCell ref="I16:J16"/>
    <mergeCell ref="B7:B8"/>
    <mergeCell ref="C7:D7"/>
    <mergeCell ref="E7:F7"/>
    <mergeCell ref="G7:H7"/>
    <mergeCell ref="I7:J7"/>
    <mergeCell ref="B5:L5"/>
    <mergeCell ref="B3:L3"/>
    <mergeCell ref="B1:L1"/>
    <mergeCell ref="B2:L2"/>
    <mergeCell ref="B4:L4"/>
  </mergeCells>
  <printOptions horizontalCentered="1" verticalCentered="1"/>
  <pageMargins left="0.79" right="0.98" top="0.48" bottom="1.28" header="0" footer="0.79"/>
  <pageSetup fitToHeight="1" fitToWidth="1" horizontalDpi="600" verticalDpi="600" orientation="landscape" scale="99" r:id="rId1"/>
  <headerFooter alignWithMargins="0">
    <oddFooter>&amp;LARCHIVO:  &amp;F
HOJA:  &amp;A&amp;R&amp;D</oddFooter>
  </headerFooter>
  <ignoredErrors>
    <ignoredError sqref="D10:F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5:N48"/>
  <sheetViews>
    <sheetView showGridLines="0" tabSelected="1" workbookViewId="0" topLeftCell="A1">
      <selection activeCell="H39" sqref="H39"/>
    </sheetView>
  </sheetViews>
  <sheetFormatPr defaultColWidth="11.421875" defaultRowHeight="12.75"/>
  <sheetData>
    <row r="5" spans="2:13" ht="12.75">
      <c r="B5" s="288" t="s">
        <v>258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</row>
    <row r="6" spans="2:13" ht="12.75">
      <c r="B6" s="289" t="s">
        <v>166</v>
      </c>
      <c r="C6" s="290" t="s">
        <v>29</v>
      </c>
      <c r="D6" s="291" t="s">
        <v>30</v>
      </c>
      <c r="E6" s="291" t="s">
        <v>31</v>
      </c>
      <c r="F6" s="291" t="s">
        <v>32</v>
      </c>
      <c r="G6" s="291" t="s">
        <v>33</v>
      </c>
      <c r="H6" s="291" t="s">
        <v>34</v>
      </c>
      <c r="I6" s="291" t="s">
        <v>35</v>
      </c>
      <c r="J6" s="291" t="s">
        <v>36</v>
      </c>
      <c r="K6" s="291" t="s">
        <v>37</v>
      </c>
      <c r="L6" s="292" t="s">
        <v>38</v>
      </c>
      <c r="M6" s="293" t="s">
        <v>16</v>
      </c>
    </row>
    <row r="7" spans="2:13" ht="12.75">
      <c r="B7" s="294" t="s">
        <v>167</v>
      </c>
      <c r="C7" s="295">
        <v>154.2</v>
      </c>
      <c r="D7" s="295">
        <v>537.77</v>
      </c>
      <c r="E7" s="295">
        <v>155.07</v>
      </c>
      <c r="F7" s="295">
        <v>188.73000000000002</v>
      </c>
      <c r="G7" s="295">
        <v>243.9</v>
      </c>
      <c r="H7" s="295">
        <v>105.8</v>
      </c>
      <c r="I7" s="295">
        <v>288.43</v>
      </c>
      <c r="J7" s="295">
        <v>260</v>
      </c>
      <c r="K7" s="295">
        <v>567.4</v>
      </c>
      <c r="L7" s="295">
        <v>222.17</v>
      </c>
      <c r="M7" s="296">
        <v>2723.4700000000003</v>
      </c>
    </row>
    <row r="8" spans="2:13" ht="12.75">
      <c r="B8" s="297" t="s">
        <v>168</v>
      </c>
      <c r="C8" s="298">
        <v>26.09</v>
      </c>
      <c r="D8" s="298">
        <v>0</v>
      </c>
      <c r="E8" s="298">
        <v>0.07</v>
      </c>
      <c r="F8" s="298">
        <v>83.55</v>
      </c>
      <c r="G8" s="298">
        <v>163.54999999999998</v>
      </c>
      <c r="H8" s="298">
        <v>113.53</v>
      </c>
      <c r="I8" s="298">
        <v>967.75</v>
      </c>
      <c r="J8" s="298">
        <v>1.52</v>
      </c>
      <c r="K8" s="298">
        <v>162.73</v>
      </c>
      <c r="L8" s="298">
        <v>38.5</v>
      </c>
      <c r="M8" s="299">
        <v>1557.29</v>
      </c>
    </row>
    <row r="10" spans="2:13" ht="12.75">
      <c r="B10" s="288" t="s">
        <v>259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</row>
    <row r="11" spans="2:13" ht="12.75">
      <c r="B11" s="289" t="s">
        <v>166</v>
      </c>
      <c r="C11" s="290" t="s">
        <v>29</v>
      </c>
      <c r="D11" s="291" t="s">
        <v>30</v>
      </c>
      <c r="E11" s="291" t="s">
        <v>31</v>
      </c>
      <c r="F11" s="291" t="s">
        <v>32</v>
      </c>
      <c r="G11" s="291" t="s">
        <v>33</v>
      </c>
      <c r="H11" s="291" t="s">
        <v>34</v>
      </c>
      <c r="I11" s="291" t="s">
        <v>35</v>
      </c>
      <c r="J11" s="291" t="s">
        <v>36</v>
      </c>
      <c r="K11" s="291" t="s">
        <v>37</v>
      </c>
      <c r="L11" s="292" t="s">
        <v>38</v>
      </c>
      <c r="M11" s="293" t="s">
        <v>16</v>
      </c>
    </row>
    <row r="12" spans="2:13" ht="12.75">
      <c r="B12" s="294" t="s">
        <v>167</v>
      </c>
      <c r="C12" s="370">
        <v>210.2</v>
      </c>
      <c r="D12" s="370">
        <v>537.77</v>
      </c>
      <c r="E12" s="370">
        <v>169.17</v>
      </c>
      <c r="F12" s="370">
        <v>348.39300000000003</v>
      </c>
      <c r="G12" s="370">
        <v>278.7</v>
      </c>
      <c r="H12" s="370">
        <v>105.8</v>
      </c>
      <c r="I12" s="370">
        <v>188.76</v>
      </c>
      <c r="J12" s="370">
        <v>260</v>
      </c>
      <c r="K12" s="370">
        <v>567.4</v>
      </c>
      <c r="L12" s="370">
        <v>254.02999999999997</v>
      </c>
      <c r="M12" s="371">
        <v>2920.223</v>
      </c>
    </row>
    <row r="13" spans="2:13" ht="12.75">
      <c r="B13" s="297" t="s">
        <v>168</v>
      </c>
      <c r="C13" s="373">
        <v>27.319999999999997</v>
      </c>
      <c r="D13" s="373">
        <v>0</v>
      </c>
      <c r="E13" s="373">
        <v>0.07</v>
      </c>
      <c r="F13" s="373">
        <v>106.32</v>
      </c>
      <c r="G13" s="373">
        <v>209.70999999999998</v>
      </c>
      <c r="H13" s="373">
        <v>117.94</v>
      </c>
      <c r="I13" s="373">
        <v>1017.5400000000001</v>
      </c>
      <c r="J13" s="373">
        <v>1.6</v>
      </c>
      <c r="K13" s="373">
        <v>171.71699999999998</v>
      </c>
      <c r="L13" s="373">
        <v>40.7</v>
      </c>
      <c r="M13" s="374">
        <v>1692.9170000000001</v>
      </c>
    </row>
    <row r="14" spans="2:13" ht="12.75"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</row>
    <row r="16" spans="2:13" ht="12.75">
      <c r="B16" s="288" t="s">
        <v>260</v>
      </c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</row>
    <row r="17" spans="2:13" ht="12.75">
      <c r="B17" s="289" t="s">
        <v>166</v>
      </c>
      <c r="C17" s="290" t="s">
        <v>29</v>
      </c>
      <c r="D17" s="291" t="s">
        <v>30</v>
      </c>
      <c r="E17" s="291" t="s">
        <v>31</v>
      </c>
      <c r="F17" s="291" t="s">
        <v>32</v>
      </c>
      <c r="G17" s="291" t="s">
        <v>33</v>
      </c>
      <c r="H17" s="291" t="s">
        <v>34</v>
      </c>
      <c r="I17" s="291" t="s">
        <v>35</v>
      </c>
      <c r="J17" s="291" t="s">
        <v>36</v>
      </c>
      <c r="K17" s="291" t="s">
        <v>37</v>
      </c>
      <c r="L17" s="292" t="s">
        <v>38</v>
      </c>
      <c r="M17" s="293" t="s">
        <v>16</v>
      </c>
    </row>
    <row r="18" spans="2:13" ht="12.75">
      <c r="B18" s="294" t="s">
        <v>167</v>
      </c>
      <c r="C18" s="370">
        <v>260.2</v>
      </c>
      <c r="D18" s="370">
        <v>537.77</v>
      </c>
      <c r="E18" s="370">
        <v>169.17</v>
      </c>
      <c r="F18" s="370">
        <v>435.473</v>
      </c>
      <c r="G18" s="370">
        <v>397.30999999999995</v>
      </c>
      <c r="H18" s="370">
        <v>105.8</v>
      </c>
      <c r="I18" s="370">
        <v>188.76</v>
      </c>
      <c r="J18" s="370">
        <v>260</v>
      </c>
      <c r="K18" s="370">
        <v>577.4</v>
      </c>
      <c r="L18" s="370">
        <v>254.02999999999997</v>
      </c>
      <c r="M18" s="371">
        <v>3185.9130000000005</v>
      </c>
    </row>
    <row r="19" spans="2:13" ht="12.75">
      <c r="B19" s="297" t="s">
        <v>168</v>
      </c>
      <c r="C19" s="373">
        <v>28.46</v>
      </c>
      <c r="D19" s="373">
        <v>0</v>
      </c>
      <c r="E19" s="373">
        <v>0.08</v>
      </c>
      <c r="F19" s="373">
        <v>110.89999999999999</v>
      </c>
      <c r="G19" s="373">
        <v>181.83999999999997</v>
      </c>
      <c r="H19" s="373">
        <v>123.02000000000001</v>
      </c>
      <c r="I19" s="373">
        <v>1067.1000000000006</v>
      </c>
      <c r="J19" s="373">
        <v>1.67</v>
      </c>
      <c r="K19" s="373">
        <v>178.71699999999998</v>
      </c>
      <c r="L19" s="373">
        <v>42.74</v>
      </c>
      <c r="M19" s="374">
        <v>1734.5270000000007</v>
      </c>
    </row>
    <row r="20" spans="2:13" ht="12.75"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</row>
    <row r="22" spans="2:13" ht="12.75">
      <c r="B22" s="288" t="s">
        <v>269</v>
      </c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60"/>
    </row>
    <row r="23" spans="2:13" ht="12.75">
      <c r="B23" s="289" t="s">
        <v>166</v>
      </c>
      <c r="C23" s="290" t="s">
        <v>29</v>
      </c>
      <c r="D23" s="291" t="s">
        <v>30</v>
      </c>
      <c r="E23" s="291" t="s">
        <v>31</v>
      </c>
      <c r="F23" s="291" t="s">
        <v>32</v>
      </c>
      <c r="G23" s="291" t="s">
        <v>33</v>
      </c>
      <c r="H23" s="291" t="s">
        <v>34</v>
      </c>
      <c r="I23" s="291" t="s">
        <v>35</v>
      </c>
      <c r="J23" s="291" t="s">
        <v>36</v>
      </c>
      <c r="K23" s="291" t="s">
        <v>37</v>
      </c>
      <c r="L23" s="292" t="s">
        <v>38</v>
      </c>
      <c r="M23" s="293" t="s">
        <v>16</v>
      </c>
    </row>
    <row r="24" spans="2:13" ht="12.75">
      <c r="B24" s="294" t="s">
        <v>167</v>
      </c>
      <c r="C24" s="370">
        <v>260.2</v>
      </c>
      <c r="D24" s="370">
        <v>537.77</v>
      </c>
      <c r="E24" s="370">
        <v>173.344</v>
      </c>
      <c r="F24" s="370">
        <v>435.473</v>
      </c>
      <c r="G24" s="370">
        <v>395.54999999999995</v>
      </c>
      <c r="H24" s="370">
        <v>105.8</v>
      </c>
      <c r="I24" s="370">
        <v>188.76</v>
      </c>
      <c r="J24" s="370">
        <v>260</v>
      </c>
      <c r="K24" s="370">
        <v>1462.4</v>
      </c>
      <c r="L24" s="370">
        <v>254.02999999999997</v>
      </c>
      <c r="M24" s="371">
        <v>4073.327</v>
      </c>
    </row>
    <row r="25" spans="2:13" ht="12.75">
      <c r="B25" s="297" t="s">
        <v>168</v>
      </c>
      <c r="C25" s="373">
        <v>29.75</v>
      </c>
      <c r="D25" s="373">
        <v>0</v>
      </c>
      <c r="E25" s="373">
        <v>0.08</v>
      </c>
      <c r="F25" s="373">
        <v>116.22</v>
      </c>
      <c r="G25" s="373">
        <v>192.7</v>
      </c>
      <c r="H25" s="373">
        <v>127.96000000000001</v>
      </c>
      <c r="I25" s="373">
        <v>1133.8700000000006</v>
      </c>
      <c r="J25" s="373">
        <v>1.74</v>
      </c>
      <c r="K25" s="373">
        <v>183.947</v>
      </c>
      <c r="L25" s="373">
        <v>44.989999999999995</v>
      </c>
      <c r="M25" s="374">
        <v>1831.2570000000007</v>
      </c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85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85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85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85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85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85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85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85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85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85"/>
    </row>
    <row r="39" spans="1:13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1" spans="3:13" ht="12.75"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</row>
    <row r="42" spans="3:13" ht="12.75"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</row>
    <row r="44" spans="3:13" ht="12.75">
      <c r="C44" s="486"/>
      <c r="D44" s="486"/>
      <c r="E44" s="486"/>
      <c r="F44" s="486"/>
      <c r="G44" s="486"/>
      <c r="H44" s="486"/>
      <c r="I44" s="486"/>
      <c r="J44" s="486"/>
      <c r="K44" s="486"/>
      <c r="L44" s="486"/>
      <c r="M44" s="486"/>
    </row>
    <row r="45" spans="3:13" ht="12.75">
      <c r="C45" s="486"/>
      <c r="D45" s="486"/>
      <c r="E45" s="486"/>
      <c r="F45" s="486"/>
      <c r="G45" s="486"/>
      <c r="H45" s="486"/>
      <c r="I45" s="486"/>
      <c r="J45" s="486"/>
      <c r="K45" s="486"/>
      <c r="L45" s="486"/>
      <c r="M45" s="486"/>
    </row>
    <row r="47" spans="3:13" ht="12.75"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</row>
    <row r="48" spans="3:13" ht="12.75">
      <c r="C48" s="486"/>
      <c r="D48" s="486"/>
      <c r="E48" s="486"/>
      <c r="F48" s="486"/>
      <c r="G48" s="486"/>
      <c r="H48" s="486"/>
      <c r="I48" s="486"/>
      <c r="J48" s="486"/>
      <c r="K48" s="486"/>
      <c r="L48" s="486"/>
      <c r="M48" s="486"/>
    </row>
  </sheetData>
  <sheetProtection password="CC53" sheet="1" objects="1" scenarios="1"/>
  <conditionalFormatting sqref="C7:M8">
    <cfRule type="cellIs" priority="4" dxfId="0" operator="equal">
      <formula>0</formula>
    </cfRule>
  </conditionalFormatting>
  <conditionalFormatting sqref="C12:M13">
    <cfRule type="cellIs" priority="3" dxfId="0" operator="equal">
      <formula>0</formula>
    </cfRule>
  </conditionalFormatting>
  <conditionalFormatting sqref="C18:M19">
    <cfRule type="cellIs" priority="2" dxfId="0" operator="equal">
      <formula>0</formula>
    </cfRule>
  </conditionalFormatting>
  <conditionalFormatting sqref="C24:M25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281"/>
  <sheetViews>
    <sheetView showGridLines="0" workbookViewId="0" topLeftCell="A1">
      <selection activeCell="N34" sqref="N34"/>
    </sheetView>
  </sheetViews>
  <sheetFormatPr defaultColWidth="11.421875" defaultRowHeight="12.75"/>
  <cols>
    <col min="1" max="1" width="11.421875" style="260" customWidth="1"/>
    <col min="2" max="2" width="13.421875" style="260" customWidth="1"/>
    <col min="3" max="12" width="11.421875" style="260" customWidth="1"/>
    <col min="13" max="13" width="12.00390625" style="260" customWidth="1"/>
    <col min="14" max="16384" width="11.421875" style="260" customWidth="1"/>
  </cols>
  <sheetData>
    <row r="3" spans="2:4" ht="14.25">
      <c r="B3" s="257" t="s">
        <v>154</v>
      </c>
      <c r="C3" s="258">
        <v>1</v>
      </c>
      <c r="D3" s="259" t="s">
        <v>155</v>
      </c>
    </row>
    <row r="4" spans="2:7" ht="12.75">
      <c r="B4" s="261"/>
      <c r="C4" s="262" t="s">
        <v>156</v>
      </c>
      <c r="D4" s="263"/>
      <c r="E4" s="264" t="s">
        <v>157</v>
      </c>
      <c r="F4" s="265"/>
      <c r="G4" s="266" t="s">
        <v>158</v>
      </c>
    </row>
    <row r="5" spans="2:11" ht="13.5">
      <c r="B5" s="267" t="s">
        <v>159</v>
      </c>
      <c r="C5" s="268">
        <v>46119.952</v>
      </c>
      <c r="D5" s="269">
        <f>C5/$C$5</f>
        <v>1</v>
      </c>
      <c r="E5" s="270" t="e">
        <f>SUM(E6:E7)</f>
        <v>#VALUE!</v>
      </c>
      <c r="F5" s="269" t="e">
        <f>E5/$E$5</f>
        <v>#VALUE!</v>
      </c>
      <c r="G5" s="271" t="s">
        <v>160</v>
      </c>
      <c r="I5" s="272" t="s">
        <v>161</v>
      </c>
      <c r="J5" s="273">
        <v>0.7</v>
      </c>
      <c r="K5" s="274">
        <f>J5*C5</f>
        <v>32283.966399999998</v>
      </c>
    </row>
    <row r="6" spans="2:11" ht="12.75">
      <c r="B6" s="275" t="s">
        <v>140</v>
      </c>
      <c r="C6" s="276">
        <v>38299.356</v>
      </c>
      <c r="D6" s="277">
        <f>C6/$C$5</f>
        <v>0.8304292250781181</v>
      </c>
      <c r="E6" s="278" t="e">
        <v>#VALUE!</v>
      </c>
      <c r="F6" s="277" t="e">
        <f>E6/$E$5</f>
        <v>#VALUE!</v>
      </c>
      <c r="G6" s="279" t="e">
        <f>C6/E6</f>
        <v>#VALUE!</v>
      </c>
      <c r="I6" s="272" t="s">
        <v>162</v>
      </c>
      <c r="J6" s="273">
        <v>0.3</v>
      </c>
      <c r="K6" s="274">
        <f>J6*C5</f>
        <v>13835.985599999998</v>
      </c>
    </row>
    <row r="7" spans="2:7" ht="12.75">
      <c r="B7" s="280" t="s">
        <v>163</v>
      </c>
      <c r="C7" s="281">
        <v>7820.596</v>
      </c>
      <c r="D7" s="282">
        <f>C7/$C$5</f>
        <v>0.16957077492188197</v>
      </c>
      <c r="E7" s="283" t="e">
        <v>#VALUE!</v>
      </c>
      <c r="F7" s="282" t="e">
        <f>E7/$E$5</f>
        <v>#VALUE!</v>
      </c>
      <c r="G7" s="284" t="e">
        <f>C7/E7</f>
        <v>#VALUE!</v>
      </c>
    </row>
    <row r="8" spans="2:14" ht="12.75">
      <c r="B8" s="285"/>
      <c r="C8" s="285"/>
      <c r="I8" s="385" t="s">
        <v>264</v>
      </c>
      <c r="N8" s="386">
        <v>9856.864604985669</v>
      </c>
    </row>
    <row r="9" spans="2:8" ht="13.5">
      <c r="B9" s="286" t="s">
        <v>164</v>
      </c>
      <c r="C9" s="268">
        <v>0</v>
      </c>
      <c r="D9" s="269">
        <v>1</v>
      </c>
      <c r="E9" s="270" t="e">
        <v>#VALUE!</v>
      </c>
      <c r="F9" s="269">
        <v>1</v>
      </c>
      <c r="G9" s="287">
        <f>IF(C9&gt;0,C9/E9,0)</f>
        <v>0</v>
      </c>
      <c r="H9" s="260" t="s">
        <v>165</v>
      </c>
    </row>
    <row r="11" spans="2:13" ht="15.75" customHeight="1">
      <c r="B11" s="503" t="s">
        <v>274</v>
      </c>
      <c r="C11" s="502"/>
      <c r="D11" s="502"/>
      <c r="E11" s="502"/>
      <c r="F11" s="502"/>
      <c r="G11" s="502"/>
      <c r="H11" s="502"/>
      <c r="I11" s="502"/>
      <c r="J11" s="502"/>
      <c r="K11" s="502"/>
      <c r="L11" s="502"/>
      <c r="M11" s="502"/>
    </row>
    <row r="12" spans="2:13" ht="12.75">
      <c r="B12" s="289" t="s">
        <v>166</v>
      </c>
      <c r="C12" s="290" t="s">
        <v>29</v>
      </c>
      <c r="D12" s="291" t="s">
        <v>30</v>
      </c>
      <c r="E12" s="291" t="s">
        <v>31</v>
      </c>
      <c r="F12" s="291" t="s">
        <v>32</v>
      </c>
      <c r="G12" s="291" t="s">
        <v>33</v>
      </c>
      <c r="H12" s="291" t="s">
        <v>34</v>
      </c>
      <c r="I12" s="291" t="s">
        <v>35</v>
      </c>
      <c r="J12" s="291" t="s">
        <v>36</v>
      </c>
      <c r="K12" s="291" t="s">
        <v>37</v>
      </c>
      <c r="L12" s="292" t="s">
        <v>38</v>
      </c>
      <c r="M12" s="293" t="s">
        <v>16</v>
      </c>
    </row>
    <row r="13" spans="2:14" ht="12.75">
      <c r="B13" s="294" t="s">
        <v>167</v>
      </c>
      <c r="C13" s="295">
        <f>E19</f>
        <v>154.2</v>
      </c>
      <c r="D13" s="295">
        <f>E24</f>
        <v>537.77</v>
      </c>
      <c r="E13" s="295">
        <f>E31</f>
        <v>155.07</v>
      </c>
      <c r="F13" s="295">
        <f>E39</f>
        <v>188.73000000000002</v>
      </c>
      <c r="G13" s="295">
        <f>E55</f>
        <v>243.9</v>
      </c>
      <c r="H13" s="295">
        <f>E66</f>
        <v>105.8</v>
      </c>
      <c r="I13" s="295">
        <f>E71</f>
        <v>288.43</v>
      </c>
      <c r="J13" s="295">
        <f>E77</f>
        <v>260</v>
      </c>
      <c r="K13" s="295">
        <f>E80</f>
        <v>567.4</v>
      </c>
      <c r="L13" s="295">
        <f>E87</f>
        <v>222.17</v>
      </c>
      <c r="M13" s="296">
        <f>SUM(C13:L13)</f>
        <v>2723.4700000000003</v>
      </c>
      <c r="N13" s="387">
        <f>SUM(E19:E104)-E19-E24-E31-E39-E55-E66-E71-E77-E80-E87</f>
        <v>2723.470000000002</v>
      </c>
    </row>
    <row r="14" spans="2:14" ht="12.75">
      <c r="B14" s="297" t="s">
        <v>168</v>
      </c>
      <c r="C14" s="298">
        <f>K19</f>
        <v>26.09</v>
      </c>
      <c r="D14" s="298">
        <f>K24</f>
        <v>0</v>
      </c>
      <c r="E14" s="298">
        <f>K26</f>
        <v>0.07</v>
      </c>
      <c r="F14" s="298">
        <f>K30</f>
        <v>83.55</v>
      </c>
      <c r="G14" s="298">
        <f>K35</f>
        <v>163.54999999999998</v>
      </c>
      <c r="H14" s="298">
        <f>K42</f>
        <v>113.53</v>
      </c>
      <c r="I14" s="298">
        <f>K48</f>
        <v>967.75</v>
      </c>
      <c r="J14" s="298">
        <f>K62</f>
        <v>1.52</v>
      </c>
      <c r="K14" s="298">
        <f>K66</f>
        <v>162.73</v>
      </c>
      <c r="L14" s="298">
        <f>K72</f>
        <v>38.5</v>
      </c>
      <c r="M14" s="299">
        <f>SUM(C14:L14)</f>
        <v>1557.29</v>
      </c>
      <c r="N14" s="387">
        <f>SUM(K19:K104)-K19-K24-K26-K30-K35-K42-K48-K62-K66-K72</f>
        <v>1557.2899999999986</v>
      </c>
    </row>
    <row r="15" spans="3:12" ht="12.75">
      <c r="C15" s="388"/>
      <c r="D15" s="388"/>
      <c r="E15" s="388"/>
      <c r="F15" s="388"/>
      <c r="G15" s="388"/>
      <c r="H15" s="388"/>
      <c r="I15" s="388"/>
      <c r="J15" s="388"/>
      <c r="K15" s="388"/>
      <c r="L15" s="388"/>
    </row>
    <row r="16" spans="3:12" ht="12.75">
      <c r="C16" s="388"/>
      <c r="D16" s="388"/>
      <c r="E16" s="388"/>
      <c r="F16" s="388"/>
      <c r="G16" s="388"/>
      <c r="H16" s="388"/>
      <c r="I16" s="388"/>
      <c r="J16" s="388"/>
      <c r="K16" s="388"/>
      <c r="L16" s="388"/>
    </row>
    <row r="17" spans="2:13" ht="12.75">
      <c r="B17" s="288" t="s">
        <v>169</v>
      </c>
      <c r="C17" s="300"/>
      <c r="D17" s="300"/>
      <c r="E17" s="300"/>
      <c r="F17" s="300"/>
      <c r="G17" s="300"/>
      <c r="H17" s="301" t="s">
        <v>170</v>
      </c>
      <c r="I17" s="300"/>
      <c r="J17" s="300"/>
      <c r="K17" s="300"/>
      <c r="L17" s="300"/>
      <c r="M17" s="300"/>
    </row>
    <row r="18" spans="2:11" ht="25.5">
      <c r="B18" s="302" t="s">
        <v>171</v>
      </c>
      <c r="C18" s="303"/>
      <c r="D18" s="304" t="s">
        <v>172</v>
      </c>
      <c r="E18" s="305" t="s">
        <v>167</v>
      </c>
      <c r="F18" s="305" t="s">
        <v>173</v>
      </c>
      <c r="H18" s="306" t="s">
        <v>171</v>
      </c>
      <c r="I18" s="307"/>
      <c r="J18" s="308" t="s">
        <v>172</v>
      </c>
      <c r="K18" s="309" t="s">
        <v>168</v>
      </c>
    </row>
    <row r="19" spans="2:11" ht="13.5">
      <c r="B19" s="310">
        <v>1</v>
      </c>
      <c r="C19" s="311"/>
      <c r="D19" s="312"/>
      <c r="E19" s="313">
        <f>SUM(E20:E23)</f>
        <v>154.2</v>
      </c>
      <c r="F19" s="314"/>
      <c r="H19" s="310">
        <v>1</v>
      </c>
      <c r="I19" s="311"/>
      <c r="J19" s="312"/>
      <c r="K19" s="313">
        <f>SUM(K20:K22)</f>
        <v>26.09</v>
      </c>
    </row>
    <row r="20" spans="2:11" ht="13.5">
      <c r="B20" s="315" t="s">
        <v>95</v>
      </c>
      <c r="C20" s="316"/>
      <c r="D20" s="317">
        <v>6330</v>
      </c>
      <c r="E20" s="318">
        <v>88.2</v>
      </c>
      <c r="F20" s="319">
        <v>0</v>
      </c>
      <c r="H20" s="320" t="s">
        <v>103</v>
      </c>
      <c r="I20" s="316"/>
      <c r="J20" s="317"/>
      <c r="K20" s="318"/>
    </row>
    <row r="21" spans="2:11" ht="12.75">
      <c r="B21" s="315" t="s">
        <v>40</v>
      </c>
      <c r="C21" s="316"/>
      <c r="D21" s="317">
        <v>6332</v>
      </c>
      <c r="E21" s="318">
        <v>56</v>
      </c>
      <c r="F21" s="319">
        <v>0</v>
      </c>
      <c r="H21" s="315" t="s">
        <v>174</v>
      </c>
      <c r="I21" s="316"/>
      <c r="J21" s="317">
        <v>6014</v>
      </c>
      <c r="K21" s="318">
        <v>25.3</v>
      </c>
    </row>
    <row r="22" spans="2:11" ht="12.75">
      <c r="B22" s="315" t="s">
        <v>175</v>
      </c>
      <c r="C22" s="316"/>
      <c r="D22" s="317">
        <v>6730</v>
      </c>
      <c r="E22" s="321">
        <v>10</v>
      </c>
      <c r="F22" s="319">
        <v>9</v>
      </c>
      <c r="H22" s="315" t="s">
        <v>176</v>
      </c>
      <c r="I22" s="316"/>
      <c r="J22" s="317">
        <v>6014</v>
      </c>
      <c r="K22" s="318">
        <v>0.79</v>
      </c>
    </row>
    <row r="23" spans="2:11" ht="12.75">
      <c r="B23" s="322" t="s">
        <v>177</v>
      </c>
      <c r="C23" s="316"/>
      <c r="D23" s="317"/>
      <c r="E23" s="321"/>
      <c r="F23" s="319"/>
      <c r="H23" s="323" t="s">
        <v>177</v>
      </c>
      <c r="I23" s="324"/>
      <c r="J23" s="325"/>
      <c r="K23" s="326"/>
    </row>
    <row r="24" spans="2:11" ht="13.5">
      <c r="B24" s="327">
        <v>2</v>
      </c>
      <c r="C24" s="328"/>
      <c r="D24" s="329"/>
      <c r="E24" s="330">
        <f>SUM(E25:E29)</f>
        <v>537.77</v>
      </c>
      <c r="F24" s="331"/>
      <c r="H24" s="327">
        <v>2</v>
      </c>
      <c r="I24" s="328"/>
      <c r="J24" s="329"/>
      <c r="K24" s="330">
        <f>SUM(K25)</f>
        <v>0</v>
      </c>
    </row>
    <row r="25" spans="2:11" ht="12.75">
      <c r="B25" s="315" t="s">
        <v>41</v>
      </c>
      <c r="C25" s="316"/>
      <c r="D25" s="317">
        <v>6096</v>
      </c>
      <c r="E25" s="318">
        <v>300</v>
      </c>
      <c r="F25" s="319">
        <v>0</v>
      </c>
      <c r="H25" s="323" t="s">
        <v>177</v>
      </c>
      <c r="I25" s="324"/>
      <c r="J25" s="325"/>
      <c r="K25" s="326"/>
    </row>
    <row r="26" spans="2:11" ht="13.5">
      <c r="B26" s="315" t="s">
        <v>42</v>
      </c>
      <c r="C26" s="316"/>
      <c r="D26" s="317">
        <v>6178</v>
      </c>
      <c r="E26" s="318">
        <v>120</v>
      </c>
      <c r="F26" s="319">
        <v>0</v>
      </c>
      <c r="H26" s="310">
        <v>3</v>
      </c>
      <c r="I26" s="311"/>
      <c r="J26" s="312"/>
      <c r="K26" s="313">
        <f>SUM(K27:K28)</f>
        <v>0.07</v>
      </c>
    </row>
    <row r="27" spans="2:11" ht="13.5">
      <c r="B27" s="315" t="s">
        <v>88</v>
      </c>
      <c r="C27" s="316"/>
      <c r="D27" s="317">
        <v>6360</v>
      </c>
      <c r="E27" s="318">
        <v>25.34</v>
      </c>
      <c r="F27" s="319">
        <v>0</v>
      </c>
      <c r="H27" s="320" t="s">
        <v>103</v>
      </c>
      <c r="I27" s="316"/>
      <c r="J27" s="317"/>
      <c r="K27" s="318"/>
    </row>
    <row r="28" spans="2:11" ht="12.75">
      <c r="B28" s="315" t="s">
        <v>89</v>
      </c>
      <c r="C28" s="316"/>
      <c r="D28" s="317">
        <v>6363</v>
      </c>
      <c r="E28" s="318">
        <v>33.77</v>
      </c>
      <c r="F28" s="319">
        <v>0</v>
      </c>
      <c r="H28" s="315" t="s">
        <v>104</v>
      </c>
      <c r="I28" s="316"/>
      <c r="J28" s="317">
        <v>6087</v>
      </c>
      <c r="K28" s="318">
        <v>0.07</v>
      </c>
    </row>
    <row r="29" spans="2:11" ht="12.75">
      <c r="B29" s="315" t="s">
        <v>90</v>
      </c>
      <c r="C29" s="316"/>
      <c r="D29" s="317">
        <v>6366</v>
      </c>
      <c r="E29" s="318">
        <v>58.66</v>
      </c>
      <c r="F29" s="319">
        <v>0</v>
      </c>
      <c r="H29" s="332" t="s">
        <v>177</v>
      </c>
      <c r="I29" s="316"/>
      <c r="J29" s="317"/>
      <c r="K29" s="318"/>
    </row>
    <row r="30" spans="2:11" ht="13.5">
      <c r="B30" s="333" t="s">
        <v>177</v>
      </c>
      <c r="C30" s="324"/>
      <c r="D30" s="325"/>
      <c r="E30" s="334"/>
      <c r="F30" s="335"/>
      <c r="H30" s="327">
        <v>4</v>
      </c>
      <c r="I30" s="328"/>
      <c r="J30" s="329"/>
      <c r="K30" s="330">
        <f>SUM(K31:K33)</f>
        <v>83.55</v>
      </c>
    </row>
    <row r="31" spans="2:11" ht="13.5">
      <c r="B31" s="310">
        <v>3</v>
      </c>
      <c r="C31" s="311"/>
      <c r="D31" s="312"/>
      <c r="E31" s="313">
        <f>SUM(E32:E37)</f>
        <v>155.07</v>
      </c>
      <c r="F31" s="314"/>
      <c r="H31" s="320" t="s">
        <v>103</v>
      </c>
      <c r="I31" s="316"/>
      <c r="J31" s="317"/>
      <c r="K31" s="318"/>
    </row>
    <row r="32" spans="2:11" ht="12.75">
      <c r="B32" s="315" t="s">
        <v>178</v>
      </c>
      <c r="C32" s="316"/>
      <c r="D32" s="317">
        <v>6088</v>
      </c>
      <c r="E32" s="318">
        <v>47.2</v>
      </c>
      <c r="F32" s="319">
        <v>0</v>
      </c>
      <c r="H32" s="315" t="s">
        <v>179</v>
      </c>
      <c r="I32" s="316"/>
      <c r="J32" s="317">
        <v>6013</v>
      </c>
      <c r="K32" s="318">
        <v>9.34</v>
      </c>
    </row>
    <row r="33" spans="2:11" ht="12.75">
      <c r="B33" s="315" t="s">
        <v>43</v>
      </c>
      <c r="C33" s="316"/>
      <c r="D33" s="317">
        <v>6092</v>
      </c>
      <c r="E33" s="318">
        <v>54.76</v>
      </c>
      <c r="F33" s="319">
        <v>0</v>
      </c>
      <c r="H33" s="315" t="s">
        <v>180</v>
      </c>
      <c r="I33" s="316"/>
      <c r="J33" s="317">
        <v>6013</v>
      </c>
      <c r="K33" s="318">
        <v>74.21</v>
      </c>
    </row>
    <row r="34" spans="2:11" ht="12.75">
      <c r="B34" s="315" t="s">
        <v>92</v>
      </c>
      <c r="C34" s="316"/>
      <c r="D34" s="317">
        <v>6320</v>
      </c>
      <c r="E34" s="318">
        <v>19.75</v>
      </c>
      <c r="F34" s="319">
        <v>0</v>
      </c>
      <c r="H34" s="323" t="s">
        <v>177</v>
      </c>
      <c r="I34" s="324"/>
      <c r="J34" s="325"/>
      <c r="K34" s="326"/>
    </row>
    <row r="35" spans="2:11" ht="13.5">
      <c r="B35" s="315" t="s">
        <v>91</v>
      </c>
      <c r="C35" s="316"/>
      <c r="D35" s="317">
        <v>6630</v>
      </c>
      <c r="E35" s="318">
        <v>15.5</v>
      </c>
      <c r="F35" s="319">
        <v>0</v>
      </c>
      <c r="H35" s="310">
        <v>5</v>
      </c>
      <c r="I35" s="311"/>
      <c r="J35" s="312"/>
      <c r="K35" s="313">
        <f>SUM(K36:K40)</f>
        <v>163.54999999999998</v>
      </c>
    </row>
    <row r="36" spans="2:11" ht="13.5">
      <c r="B36" s="315" t="s">
        <v>181</v>
      </c>
      <c r="C36" s="316"/>
      <c r="D36" s="317">
        <v>6640</v>
      </c>
      <c r="E36" s="318">
        <v>8</v>
      </c>
      <c r="F36" s="319">
        <v>0</v>
      </c>
      <c r="H36" s="320" t="s">
        <v>182</v>
      </c>
      <c r="I36" s="316"/>
      <c r="J36" s="317"/>
      <c r="K36" s="318"/>
    </row>
    <row r="37" spans="2:11" ht="12.75">
      <c r="B37" s="315" t="s">
        <v>183</v>
      </c>
      <c r="C37" s="316"/>
      <c r="D37" s="317">
        <v>6310</v>
      </c>
      <c r="E37" s="318">
        <v>9.86</v>
      </c>
      <c r="F37" s="319">
        <v>0</v>
      </c>
      <c r="H37" s="315" t="s">
        <v>184</v>
      </c>
      <c r="I37" s="316"/>
      <c r="J37" s="317">
        <v>6009</v>
      </c>
      <c r="K37" s="318">
        <v>161.6</v>
      </c>
    </row>
    <row r="38" spans="2:11" ht="13.5">
      <c r="B38" s="322" t="s">
        <v>177</v>
      </c>
      <c r="C38" s="316"/>
      <c r="D38" s="317"/>
      <c r="E38" s="321"/>
      <c r="F38" s="319"/>
      <c r="H38" s="320" t="s">
        <v>185</v>
      </c>
      <c r="I38" s="316"/>
      <c r="J38" s="317"/>
      <c r="K38" s="318"/>
    </row>
    <row r="39" spans="2:11" ht="13.5">
      <c r="B39" s="327">
        <v>4</v>
      </c>
      <c r="C39" s="328"/>
      <c r="D39" s="329"/>
      <c r="E39" s="330">
        <f>SUM(E40:E53)</f>
        <v>188.73000000000002</v>
      </c>
      <c r="F39" s="331"/>
      <c r="H39" s="315" t="s">
        <v>186</v>
      </c>
      <c r="I39" s="316"/>
      <c r="J39" s="317">
        <v>6009</v>
      </c>
      <c r="K39" s="318">
        <v>1.13</v>
      </c>
    </row>
    <row r="40" spans="2:11" ht="12.75">
      <c r="B40" s="315" t="s">
        <v>94</v>
      </c>
      <c r="C40" s="316"/>
      <c r="D40" s="317">
        <v>6529</v>
      </c>
      <c r="E40" s="318">
        <v>10</v>
      </c>
      <c r="F40" s="319">
        <v>0</v>
      </c>
      <c r="H40" s="315" t="s">
        <v>187</v>
      </c>
      <c r="I40" s="316"/>
      <c r="J40" s="317">
        <v>6009</v>
      </c>
      <c r="K40" s="318">
        <v>0.82</v>
      </c>
    </row>
    <row r="41" spans="2:11" ht="12.75">
      <c r="B41" s="315" t="s">
        <v>188</v>
      </c>
      <c r="C41" s="316"/>
      <c r="D41" s="317">
        <v>6509</v>
      </c>
      <c r="E41" s="318">
        <v>3.5</v>
      </c>
      <c r="F41" s="319">
        <v>0</v>
      </c>
      <c r="H41" s="332" t="s">
        <v>177</v>
      </c>
      <c r="I41" s="316"/>
      <c r="J41" s="317"/>
      <c r="K41" s="318"/>
    </row>
    <row r="42" spans="2:11" ht="13.5">
      <c r="B42" s="315" t="s">
        <v>100</v>
      </c>
      <c r="C42" s="316"/>
      <c r="D42" s="317">
        <v>6013</v>
      </c>
      <c r="E42" s="318">
        <v>6.12</v>
      </c>
      <c r="F42" s="319">
        <v>0</v>
      </c>
      <c r="H42" s="327">
        <v>6</v>
      </c>
      <c r="I42" s="328"/>
      <c r="J42" s="329"/>
      <c r="K42" s="330">
        <f>SUM(K43:K46)</f>
        <v>113.53</v>
      </c>
    </row>
    <row r="43" spans="2:11" ht="13.5">
      <c r="B43" s="315" t="s">
        <v>189</v>
      </c>
      <c r="C43" s="316"/>
      <c r="D43" s="317">
        <v>6560</v>
      </c>
      <c r="E43" s="318">
        <v>4.95</v>
      </c>
      <c r="F43" s="319">
        <v>0</v>
      </c>
      <c r="H43" s="320" t="s">
        <v>182</v>
      </c>
      <c r="I43" s="316"/>
      <c r="J43" s="317"/>
      <c r="K43" s="318"/>
    </row>
    <row r="44" spans="2:11" ht="12.75">
      <c r="B44" s="315" t="s">
        <v>93</v>
      </c>
      <c r="C44" s="316"/>
      <c r="D44" s="317">
        <v>6384</v>
      </c>
      <c r="E44" s="318">
        <v>20</v>
      </c>
      <c r="F44" s="319">
        <v>0</v>
      </c>
      <c r="H44" s="315" t="s">
        <v>190</v>
      </c>
      <c r="I44" s="316"/>
      <c r="J44" s="317">
        <v>6005</v>
      </c>
      <c r="K44" s="318">
        <v>112.3</v>
      </c>
    </row>
    <row r="45" spans="2:11" ht="13.5">
      <c r="B45" s="315" t="s">
        <v>191</v>
      </c>
      <c r="C45" s="316"/>
      <c r="D45" s="317">
        <v>6385</v>
      </c>
      <c r="E45" s="318">
        <v>12.89</v>
      </c>
      <c r="F45" s="319">
        <v>0</v>
      </c>
      <c r="H45" s="320" t="s">
        <v>185</v>
      </c>
      <c r="I45" s="316"/>
      <c r="J45" s="317"/>
      <c r="K45" s="318"/>
    </row>
    <row r="46" spans="2:11" ht="12.75">
      <c r="B46" s="315" t="s">
        <v>192</v>
      </c>
      <c r="C46" s="316"/>
      <c r="D46" s="317">
        <v>6670</v>
      </c>
      <c r="E46" s="318">
        <v>14</v>
      </c>
      <c r="F46" s="319">
        <v>0</v>
      </c>
      <c r="H46" s="315" t="s">
        <v>186</v>
      </c>
      <c r="I46" s="316"/>
      <c r="J46" s="317">
        <v>6005</v>
      </c>
      <c r="K46" s="318">
        <v>1.23</v>
      </c>
    </row>
    <row r="47" spans="2:11" ht="12.75">
      <c r="B47" s="315" t="s">
        <v>0</v>
      </c>
      <c r="C47" s="316"/>
      <c r="D47" s="336" t="s">
        <v>193</v>
      </c>
      <c r="E47" s="318">
        <v>2.5</v>
      </c>
      <c r="F47" s="319">
        <v>0</v>
      </c>
      <c r="H47" s="323" t="s">
        <v>177</v>
      </c>
      <c r="I47" s="324"/>
      <c r="J47" s="325"/>
      <c r="K47" s="326"/>
    </row>
    <row r="48" spans="2:11" ht="13.5">
      <c r="B48" s="315" t="s">
        <v>1</v>
      </c>
      <c r="C48" s="316"/>
      <c r="D48" s="336" t="s">
        <v>193</v>
      </c>
      <c r="E48" s="318">
        <v>3.12</v>
      </c>
      <c r="F48" s="319">
        <v>0</v>
      </c>
      <c r="H48" s="310">
        <v>7</v>
      </c>
      <c r="I48" s="311"/>
      <c r="J48" s="312"/>
      <c r="K48" s="313">
        <f>SUM(K49:K60)</f>
        <v>967.75</v>
      </c>
    </row>
    <row r="49" spans="2:11" ht="13.5">
      <c r="B49" s="315" t="s">
        <v>194</v>
      </c>
      <c r="C49" s="316"/>
      <c r="D49" s="317">
        <v>6623</v>
      </c>
      <c r="E49" s="318">
        <v>10</v>
      </c>
      <c r="F49" s="319">
        <v>0</v>
      </c>
      <c r="H49" s="320" t="s">
        <v>195</v>
      </c>
      <c r="I49" s="316"/>
      <c r="J49" s="317"/>
      <c r="K49" s="318"/>
    </row>
    <row r="50" spans="2:11" ht="12.75">
      <c r="B50" s="315" t="s">
        <v>196</v>
      </c>
      <c r="C50" s="316"/>
      <c r="D50" s="317">
        <v>6621</v>
      </c>
      <c r="E50" s="318">
        <v>10</v>
      </c>
      <c r="F50" s="319">
        <v>0</v>
      </c>
      <c r="H50" s="315" t="s">
        <v>197</v>
      </c>
      <c r="I50" s="316"/>
      <c r="J50" s="317" t="s">
        <v>198</v>
      </c>
      <c r="K50" s="318">
        <v>478.69</v>
      </c>
    </row>
    <row r="51" spans="2:11" ht="13.5">
      <c r="B51" s="315" t="s">
        <v>199</v>
      </c>
      <c r="C51" s="316"/>
      <c r="D51" s="317">
        <v>6831</v>
      </c>
      <c r="E51" s="318">
        <v>8.4</v>
      </c>
      <c r="F51" s="319">
        <v>2</v>
      </c>
      <c r="H51" s="320" t="s">
        <v>182</v>
      </c>
      <c r="I51" s="316"/>
      <c r="J51" s="317"/>
      <c r="K51" s="318"/>
    </row>
    <row r="52" spans="2:11" ht="12.75">
      <c r="B52" s="315" t="s">
        <v>96</v>
      </c>
      <c r="C52" s="316"/>
      <c r="D52" s="317">
        <v>6695</v>
      </c>
      <c r="E52" s="318">
        <v>33.3</v>
      </c>
      <c r="F52" s="319">
        <v>6</v>
      </c>
      <c r="H52" s="315" t="s">
        <v>197</v>
      </c>
      <c r="I52" s="316"/>
      <c r="J52" s="317">
        <v>6002</v>
      </c>
      <c r="K52" s="318">
        <v>450.68</v>
      </c>
    </row>
    <row r="53" spans="2:11" ht="13.5">
      <c r="B53" s="315" t="s">
        <v>97</v>
      </c>
      <c r="C53" s="316"/>
      <c r="D53" s="317">
        <v>6698</v>
      </c>
      <c r="E53" s="318">
        <v>49.95</v>
      </c>
      <c r="F53" s="319">
        <v>6</v>
      </c>
      <c r="H53" s="320" t="s">
        <v>185</v>
      </c>
      <c r="I53" s="316"/>
      <c r="J53" s="317"/>
      <c r="K53" s="318"/>
    </row>
    <row r="54" spans="2:11" ht="12.75">
      <c r="B54" s="333" t="s">
        <v>177</v>
      </c>
      <c r="C54" s="324"/>
      <c r="D54" s="325"/>
      <c r="E54" s="334"/>
      <c r="F54" s="335"/>
      <c r="H54" s="315" t="s">
        <v>200</v>
      </c>
      <c r="I54" s="316"/>
      <c r="J54" s="317">
        <v>6002</v>
      </c>
      <c r="K54" s="318">
        <v>2.84</v>
      </c>
    </row>
    <row r="55" spans="2:11" ht="13.5">
      <c r="B55" s="310">
        <v>5</v>
      </c>
      <c r="C55" s="311"/>
      <c r="D55" s="312"/>
      <c r="E55" s="313">
        <f>SUM(E56:E64)</f>
        <v>243.9</v>
      </c>
      <c r="F55" s="314"/>
      <c r="H55" s="315" t="s">
        <v>201</v>
      </c>
      <c r="I55" s="316"/>
      <c r="J55" s="317">
        <v>6002</v>
      </c>
      <c r="K55" s="318">
        <v>24.65</v>
      </c>
    </row>
    <row r="56" spans="2:11" ht="12.75">
      <c r="B56" s="315" t="s">
        <v>202</v>
      </c>
      <c r="C56" s="316"/>
      <c r="D56" s="317">
        <v>6570</v>
      </c>
      <c r="E56" s="318">
        <v>5.35</v>
      </c>
      <c r="F56" s="319">
        <v>0</v>
      </c>
      <c r="H56" s="315" t="s">
        <v>105</v>
      </c>
      <c r="I56" s="316"/>
      <c r="J56" s="317">
        <v>6002</v>
      </c>
      <c r="K56" s="318">
        <v>0.64</v>
      </c>
    </row>
    <row r="57" spans="2:11" ht="12.75">
      <c r="B57" s="315" t="s">
        <v>203</v>
      </c>
      <c r="C57" s="316"/>
      <c r="D57" s="317">
        <v>6600</v>
      </c>
      <c r="E57" s="318">
        <v>5.05</v>
      </c>
      <c r="F57" s="319">
        <v>7</v>
      </c>
      <c r="H57" s="315" t="s">
        <v>204</v>
      </c>
      <c r="I57" s="316"/>
      <c r="J57" s="317">
        <v>6002</v>
      </c>
      <c r="K57" s="318">
        <v>0.93</v>
      </c>
    </row>
    <row r="58" spans="2:11" ht="12.75">
      <c r="B58" s="315" t="s">
        <v>5</v>
      </c>
      <c r="C58" s="316"/>
      <c r="D58" s="336" t="s">
        <v>193</v>
      </c>
      <c r="E58" s="318">
        <v>6.6</v>
      </c>
      <c r="F58" s="319">
        <v>0</v>
      </c>
      <c r="H58" s="315" t="s">
        <v>205</v>
      </c>
      <c r="I58" s="316"/>
      <c r="J58" s="317">
        <v>6002</v>
      </c>
      <c r="K58" s="318">
        <v>1.22</v>
      </c>
    </row>
    <row r="59" spans="2:11" ht="12.75">
      <c r="B59" s="315" t="s">
        <v>44</v>
      </c>
      <c r="C59" s="316"/>
      <c r="D59" s="336" t="s">
        <v>193</v>
      </c>
      <c r="E59" s="318">
        <v>4.5</v>
      </c>
      <c r="F59" s="319">
        <v>0</v>
      </c>
      <c r="H59" s="315" t="s">
        <v>186</v>
      </c>
      <c r="I59" s="316"/>
      <c r="J59" s="317">
        <v>6002</v>
      </c>
      <c r="K59" s="318">
        <v>7.16</v>
      </c>
    </row>
    <row r="60" spans="2:11" ht="12.75">
      <c r="B60" s="315" t="s">
        <v>206</v>
      </c>
      <c r="C60" s="316"/>
      <c r="D60" s="336" t="s">
        <v>193</v>
      </c>
      <c r="E60" s="318">
        <v>2.4</v>
      </c>
      <c r="F60" s="319">
        <v>1</v>
      </c>
      <c r="H60" s="315" t="s">
        <v>207</v>
      </c>
      <c r="I60" s="316"/>
      <c r="J60" s="317">
        <v>6002</v>
      </c>
      <c r="K60" s="318">
        <v>0.94</v>
      </c>
    </row>
    <row r="61" spans="2:11" ht="12.75">
      <c r="B61" s="315" t="s">
        <v>208</v>
      </c>
      <c r="C61" s="316"/>
      <c r="D61" s="317">
        <v>6432</v>
      </c>
      <c r="E61" s="318">
        <v>100</v>
      </c>
      <c r="F61" s="319">
        <v>7</v>
      </c>
      <c r="H61" s="323" t="s">
        <v>177</v>
      </c>
      <c r="I61" s="324"/>
      <c r="J61" s="325"/>
      <c r="K61" s="326"/>
    </row>
    <row r="62" spans="2:11" ht="13.5">
      <c r="B62" s="315" t="s">
        <v>209</v>
      </c>
      <c r="C62" s="316"/>
      <c r="D62" s="317">
        <v>6434</v>
      </c>
      <c r="E62" s="318">
        <v>17.5</v>
      </c>
      <c r="F62" s="319">
        <v>7</v>
      </c>
      <c r="H62" s="327">
        <v>8</v>
      </c>
      <c r="I62" s="328"/>
      <c r="J62" s="329"/>
      <c r="K62" s="330">
        <f>SUM(K63:K64)</f>
        <v>1.52</v>
      </c>
    </row>
    <row r="63" spans="2:11" ht="13.5">
      <c r="B63" s="315" t="s">
        <v>210</v>
      </c>
      <c r="C63" s="316"/>
      <c r="D63" s="317">
        <v>6436</v>
      </c>
      <c r="E63" s="318">
        <v>62.5</v>
      </c>
      <c r="F63" s="319">
        <v>7</v>
      </c>
      <c r="H63" s="320" t="s">
        <v>195</v>
      </c>
      <c r="I63" s="316"/>
      <c r="J63" s="317"/>
      <c r="K63" s="318"/>
    </row>
    <row r="64" spans="2:11" ht="12.75">
      <c r="B64" s="315" t="s">
        <v>211</v>
      </c>
      <c r="C64" s="316"/>
      <c r="D64" s="317">
        <v>6438</v>
      </c>
      <c r="E64" s="318">
        <v>40</v>
      </c>
      <c r="F64" s="319">
        <v>7</v>
      </c>
      <c r="H64" s="315" t="s">
        <v>212</v>
      </c>
      <c r="I64" s="316"/>
      <c r="J64" s="317">
        <v>6100</v>
      </c>
      <c r="K64" s="318">
        <v>1.52</v>
      </c>
    </row>
    <row r="65" spans="2:11" ht="12.75">
      <c r="B65" s="315" t="s">
        <v>177</v>
      </c>
      <c r="C65" s="316"/>
      <c r="D65" s="317"/>
      <c r="E65" s="318"/>
      <c r="F65" s="319"/>
      <c r="H65" s="323" t="s">
        <v>177</v>
      </c>
      <c r="I65" s="324"/>
      <c r="J65" s="325"/>
      <c r="K65" s="326"/>
    </row>
    <row r="66" spans="2:11" ht="13.5">
      <c r="B66" s="327">
        <v>6</v>
      </c>
      <c r="C66" s="328"/>
      <c r="D66" s="329"/>
      <c r="E66" s="330">
        <f>SUM(E67:E69)</f>
        <v>105.8</v>
      </c>
      <c r="F66" s="331"/>
      <c r="H66" s="310">
        <v>9</v>
      </c>
      <c r="I66" s="311"/>
      <c r="J66" s="312"/>
      <c r="K66" s="313">
        <f>SUM(K67:K70)</f>
        <v>162.73</v>
      </c>
    </row>
    <row r="67" spans="2:11" ht="13.5">
      <c r="B67" s="315" t="s">
        <v>213</v>
      </c>
      <c r="C67" s="316"/>
      <c r="D67" s="317">
        <v>6105</v>
      </c>
      <c r="E67" s="318">
        <v>96</v>
      </c>
      <c r="F67" s="319">
        <v>0</v>
      </c>
      <c r="H67" s="320" t="s">
        <v>195</v>
      </c>
      <c r="I67" s="316"/>
      <c r="J67" s="317"/>
      <c r="K67" s="318"/>
    </row>
    <row r="68" spans="2:11" ht="12.75">
      <c r="B68" s="315" t="s">
        <v>45</v>
      </c>
      <c r="C68" s="316"/>
      <c r="D68" s="336" t="s">
        <v>193</v>
      </c>
      <c r="E68" s="318">
        <v>5.5</v>
      </c>
      <c r="F68" s="319">
        <v>0</v>
      </c>
      <c r="H68" s="315" t="s">
        <v>39</v>
      </c>
      <c r="I68" s="316"/>
      <c r="J68" s="317" t="s">
        <v>214</v>
      </c>
      <c r="K68" s="318">
        <v>154.23</v>
      </c>
    </row>
    <row r="69" spans="2:11" ht="13.5">
      <c r="B69" s="315" t="s">
        <v>101</v>
      </c>
      <c r="C69" s="316"/>
      <c r="D69" s="336" t="s">
        <v>193</v>
      </c>
      <c r="E69" s="318">
        <v>4.3</v>
      </c>
      <c r="F69" s="319">
        <v>0</v>
      </c>
      <c r="H69" s="320" t="s">
        <v>185</v>
      </c>
      <c r="I69" s="316"/>
      <c r="J69" s="317"/>
      <c r="K69" s="318"/>
    </row>
    <row r="70" spans="2:11" ht="12.75">
      <c r="B70" s="337" t="s">
        <v>177</v>
      </c>
      <c r="C70" s="324"/>
      <c r="D70" s="325"/>
      <c r="E70" s="326"/>
      <c r="F70" s="335"/>
      <c r="H70" s="315" t="s">
        <v>215</v>
      </c>
      <c r="I70" s="316"/>
      <c r="J70" s="317">
        <v>6170</v>
      </c>
      <c r="K70" s="318">
        <v>8.5</v>
      </c>
    </row>
    <row r="71" spans="2:11" ht="13.5">
      <c r="B71" s="310">
        <v>7</v>
      </c>
      <c r="C71" s="311"/>
      <c r="D71" s="312"/>
      <c r="E71" s="313">
        <f>SUM(E72:E75)</f>
        <v>288.43</v>
      </c>
      <c r="F71" s="314"/>
      <c r="H71" s="323" t="s">
        <v>177</v>
      </c>
      <c r="I71" s="324"/>
      <c r="J71" s="325"/>
      <c r="K71" s="326"/>
    </row>
    <row r="72" spans="2:11" ht="13.5">
      <c r="B72" s="315" t="s">
        <v>216</v>
      </c>
      <c r="C72" s="316"/>
      <c r="D72" s="317">
        <v>6002</v>
      </c>
      <c r="E72" s="318">
        <v>35.67</v>
      </c>
      <c r="F72" s="319">
        <v>0</v>
      </c>
      <c r="H72" s="327">
        <v>10</v>
      </c>
      <c r="I72" s="328"/>
      <c r="J72" s="329"/>
      <c r="K72" s="330">
        <f>SUM(K73:K75)</f>
        <v>38.5</v>
      </c>
    </row>
    <row r="73" spans="2:11" ht="13.5">
      <c r="B73" s="315" t="s">
        <v>46</v>
      </c>
      <c r="C73" s="316"/>
      <c r="D73" s="317">
        <v>6172</v>
      </c>
      <c r="E73" s="318">
        <v>54</v>
      </c>
      <c r="F73" s="319">
        <v>0</v>
      </c>
      <c r="H73" s="320" t="s">
        <v>217</v>
      </c>
      <c r="I73" s="316"/>
      <c r="J73" s="317"/>
      <c r="K73" s="318"/>
    </row>
    <row r="74" spans="2:11" ht="12.75">
      <c r="B74" s="315" t="s">
        <v>218</v>
      </c>
      <c r="C74" s="316"/>
      <c r="D74" s="317" t="s">
        <v>219</v>
      </c>
      <c r="E74" s="318">
        <v>120</v>
      </c>
      <c r="F74" s="319">
        <v>0</v>
      </c>
      <c r="H74" s="315" t="s">
        <v>220</v>
      </c>
      <c r="I74" s="316"/>
      <c r="J74" s="317">
        <v>6340</v>
      </c>
      <c r="K74" s="318">
        <v>26.25</v>
      </c>
    </row>
    <row r="75" spans="2:11" ht="12.75">
      <c r="B75" s="315" t="s">
        <v>221</v>
      </c>
      <c r="C75" s="316"/>
      <c r="D75" s="317" t="s">
        <v>219</v>
      </c>
      <c r="E75" s="318">
        <v>78.76</v>
      </c>
      <c r="F75" s="319">
        <v>1</v>
      </c>
      <c r="H75" s="315" t="s">
        <v>222</v>
      </c>
      <c r="I75" s="316"/>
      <c r="J75" s="317">
        <v>6262</v>
      </c>
      <c r="K75" s="318">
        <v>12.25</v>
      </c>
    </row>
    <row r="76" spans="2:11" ht="12.75">
      <c r="B76" s="338" t="s">
        <v>177</v>
      </c>
      <c r="C76" s="339"/>
      <c r="D76" s="340"/>
      <c r="E76" s="341"/>
      <c r="F76" s="342"/>
      <c r="H76" s="323" t="s">
        <v>177</v>
      </c>
      <c r="I76" s="324"/>
      <c r="J76" s="325"/>
      <c r="K76" s="326"/>
    </row>
    <row r="77" spans="2:6" ht="13.5">
      <c r="B77" s="327">
        <v>8</v>
      </c>
      <c r="C77" s="328"/>
      <c r="D77" s="329"/>
      <c r="E77" s="330">
        <f>SUM(E78:E79)</f>
        <v>260</v>
      </c>
      <c r="F77" s="331"/>
    </row>
    <row r="78" spans="2:6" ht="12.75">
      <c r="B78" s="315" t="s">
        <v>4</v>
      </c>
      <c r="C78" s="316"/>
      <c r="D78" s="317">
        <v>6100</v>
      </c>
      <c r="E78" s="318">
        <v>260</v>
      </c>
      <c r="F78" s="319">
        <v>0</v>
      </c>
    </row>
    <row r="79" spans="2:6" ht="12.75">
      <c r="B79" s="343" t="s">
        <v>177</v>
      </c>
      <c r="C79" s="324"/>
      <c r="D79" s="325"/>
      <c r="E79" s="326"/>
      <c r="F79" s="335"/>
    </row>
    <row r="80" spans="2:6" ht="13.5">
      <c r="B80" s="310">
        <v>9</v>
      </c>
      <c r="C80" s="344"/>
      <c r="D80" s="345"/>
      <c r="E80" s="313">
        <f>SUM(E81:E85)</f>
        <v>567.4</v>
      </c>
      <c r="F80" s="314"/>
    </row>
    <row r="81" spans="2:6" ht="12.75">
      <c r="B81" s="315" t="s">
        <v>223</v>
      </c>
      <c r="C81" s="316"/>
      <c r="D81" s="317">
        <v>6059</v>
      </c>
      <c r="E81" s="318">
        <v>160</v>
      </c>
      <c r="F81" s="319">
        <v>0</v>
      </c>
    </row>
    <row r="82" spans="2:6" ht="12.75">
      <c r="B82" s="315" t="s">
        <v>224</v>
      </c>
      <c r="C82" s="316"/>
      <c r="D82" s="317">
        <v>6060</v>
      </c>
      <c r="E82" s="318">
        <v>120</v>
      </c>
      <c r="F82" s="319">
        <v>0</v>
      </c>
    </row>
    <row r="83" spans="2:6" ht="12.75">
      <c r="B83" s="315" t="s">
        <v>225</v>
      </c>
      <c r="C83" s="316"/>
      <c r="D83" s="317">
        <v>6270</v>
      </c>
      <c r="E83" s="318">
        <v>87</v>
      </c>
      <c r="F83" s="319">
        <v>0</v>
      </c>
    </row>
    <row r="84" spans="2:6" ht="12.75">
      <c r="B84" s="315" t="s">
        <v>226</v>
      </c>
      <c r="C84" s="316"/>
      <c r="D84" s="317">
        <v>6290</v>
      </c>
      <c r="E84" s="318">
        <v>150</v>
      </c>
      <c r="F84" s="319">
        <v>0</v>
      </c>
    </row>
    <row r="85" spans="2:6" ht="12.75">
      <c r="B85" s="315" t="s">
        <v>102</v>
      </c>
      <c r="C85" s="316"/>
      <c r="D85" s="317">
        <v>6280</v>
      </c>
      <c r="E85" s="318">
        <v>50.4</v>
      </c>
      <c r="F85" s="319">
        <v>0</v>
      </c>
    </row>
    <row r="86" spans="2:6" ht="12.75">
      <c r="B86" s="338" t="s">
        <v>177</v>
      </c>
      <c r="C86" s="316"/>
      <c r="D86" s="317"/>
      <c r="E86" s="321"/>
      <c r="F86" s="319"/>
    </row>
    <row r="87" spans="2:6" ht="13.5">
      <c r="B87" s="327">
        <v>10</v>
      </c>
      <c r="C87" s="346"/>
      <c r="D87" s="347"/>
      <c r="E87" s="330">
        <f>SUM(E88:E89)</f>
        <v>222.17</v>
      </c>
      <c r="F87" s="331"/>
    </row>
    <row r="88" spans="2:6" ht="12.75">
      <c r="B88" s="315" t="s">
        <v>222</v>
      </c>
      <c r="C88" s="316"/>
      <c r="D88" s="317">
        <v>6263</v>
      </c>
      <c r="E88" s="318">
        <v>222.17</v>
      </c>
      <c r="F88" s="319">
        <v>0</v>
      </c>
    </row>
    <row r="89" spans="2:6" ht="12.75">
      <c r="B89" s="337" t="s">
        <v>177</v>
      </c>
      <c r="C89" s="324"/>
      <c r="D89" s="325"/>
      <c r="E89" s="326"/>
      <c r="F89" s="335"/>
    </row>
    <row r="93" ht="12.75">
      <c r="K93" s="375"/>
    </row>
    <row r="94" ht="12.75">
      <c r="K94" s="375"/>
    </row>
    <row r="95" ht="12.75">
      <c r="K95" s="375"/>
    </row>
    <row r="96" ht="12.75">
      <c r="K96" s="375"/>
    </row>
    <row r="98" spans="2:5" ht="12.75">
      <c r="B98" s="389"/>
      <c r="E98" s="375"/>
    </row>
    <row r="101" spans="2:11" ht="12.75">
      <c r="B101" s="385"/>
      <c r="K101" s="375"/>
    </row>
    <row r="102" spans="2:11" ht="12.75">
      <c r="B102" s="385"/>
      <c r="K102" s="375"/>
    </row>
    <row r="103" ht="12.75">
      <c r="K103" s="375"/>
    </row>
    <row r="104" ht="12.75">
      <c r="K104" s="375"/>
    </row>
    <row r="105" ht="12.75">
      <c r="K105" s="375"/>
    </row>
    <row r="106" ht="12.75">
      <c r="K106" s="375"/>
    </row>
    <row r="107" ht="12.75">
      <c r="K107" s="375"/>
    </row>
    <row r="108" ht="12.75">
      <c r="K108" s="375"/>
    </row>
    <row r="109" ht="12.75">
      <c r="K109" s="375"/>
    </row>
    <row r="110" ht="12.75">
      <c r="K110" s="375"/>
    </row>
    <row r="111" ht="12.75">
      <c r="K111" s="375"/>
    </row>
    <row r="112" ht="12.75">
      <c r="K112" s="375"/>
    </row>
    <row r="113" ht="12.75">
      <c r="K113" s="375"/>
    </row>
    <row r="114" ht="12.75">
      <c r="K114" s="375"/>
    </row>
    <row r="115" ht="12.75">
      <c r="K115" s="375"/>
    </row>
    <row r="116" ht="12.75">
      <c r="K116" s="375"/>
    </row>
    <row r="117" ht="12.75">
      <c r="K117" s="375"/>
    </row>
    <row r="118" ht="12.75">
      <c r="K118" s="375"/>
    </row>
    <row r="119" ht="12.75">
      <c r="K119" s="375"/>
    </row>
    <row r="120" ht="12.75">
      <c r="K120" s="375"/>
    </row>
    <row r="121" ht="12.75">
      <c r="K121" s="375"/>
    </row>
    <row r="122" ht="12.75">
      <c r="K122" s="375"/>
    </row>
    <row r="123" ht="12.75">
      <c r="K123" s="375"/>
    </row>
    <row r="124" ht="12.75">
      <c r="K124" s="375"/>
    </row>
    <row r="125" ht="12.75">
      <c r="K125" s="375"/>
    </row>
    <row r="126" ht="12.75">
      <c r="K126" s="375"/>
    </row>
    <row r="127" ht="12.75">
      <c r="K127" s="375"/>
    </row>
    <row r="128" ht="12.75">
      <c r="K128" s="375"/>
    </row>
    <row r="129" ht="12.75">
      <c r="K129" s="375"/>
    </row>
    <row r="130" ht="12.75">
      <c r="K130" s="375"/>
    </row>
    <row r="131" ht="12.75">
      <c r="K131" s="375"/>
    </row>
    <row r="132" ht="12.75">
      <c r="K132" s="375"/>
    </row>
    <row r="133" ht="12.75">
      <c r="K133" s="375"/>
    </row>
    <row r="134" ht="12.75">
      <c r="K134" s="375"/>
    </row>
    <row r="135" ht="12.75">
      <c r="K135" s="375"/>
    </row>
    <row r="136" ht="12.75">
      <c r="K136" s="375"/>
    </row>
    <row r="137" ht="12.75">
      <c r="K137" s="375"/>
    </row>
    <row r="138" ht="12.75">
      <c r="K138" s="375"/>
    </row>
    <row r="139" ht="12.75">
      <c r="K139" s="375"/>
    </row>
    <row r="140" ht="12.75">
      <c r="K140" s="375"/>
    </row>
    <row r="141" ht="12.75">
      <c r="K141" s="375"/>
    </row>
    <row r="142" ht="12.75">
      <c r="K142" s="375"/>
    </row>
    <row r="143" ht="12.75">
      <c r="K143" s="375"/>
    </row>
    <row r="144" ht="12.75">
      <c r="K144" s="375"/>
    </row>
    <row r="145" ht="12.75">
      <c r="K145" s="375"/>
    </row>
    <row r="146" ht="12.75">
      <c r="K146" s="375"/>
    </row>
    <row r="147" ht="12.75">
      <c r="K147" s="375"/>
    </row>
    <row r="148" ht="12.75">
      <c r="K148" s="375"/>
    </row>
    <row r="149" ht="12.75">
      <c r="K149" s="375"/>
    </row>
    <row r="150" ht="12.75">
      <c r="K150" s="375"/>
    </row>
    <row r="151" ht="12.75">
      <c r="K151" s="375"/>
    </row>
    <row r="152" ht="12.75">
      <c r="K152" s="375"/>
    </row>
    <row r="153" ht="12.75">
      <c r="K153" s="375"/>
    </row>
    <row r="154" ht="12.75">
      <c r="K154" s="375"/>
    </row>
    <row r="155" ht="12.75">
      <c r="K155" s="375"/>
    </row>
    <row r="156" ht="12.75">
      <c r="K156" s="375"/>
    </row>
    <row r="157" ht="12.75">
      <c r="K157" s="375"/>
    </row>
    <row r="158" ht="12.75">
      <c r="K158" s="375"/>
    </row>
    <row r="159" ht="12.75">
      <c r="K159" s="375"/>
    </row>
    <row r="160" ht="12.75">
      <c r="K160" s="375"/>
    </row>
    <row r="161" ht="12.75">
      <c r="K161" s="375"/>
    </row>
    <row r="162" ht="12.75">
      <c r="K162" s="375"/>
    </row>
    <row r="163" ht="12.75">
      <c r="K163" s="375"/>
    </row>
    <row r="164" ht="12.75">
      <c r="K164" s="375"/>
    </row>
    <row r="165" ht="12.75">
      <c r="K165" s="375"/>
    </row>
    <row r="166" ht="12.75">
      <c r="K166" s="375"/>
    </row>
    <row r="167" ht="12.75">
      <c r="K167" s="375"/>
    </row>
    <row r="168" ht="12.75">
      <c r="K168" s="375"/>
    </row>
    <row r="169" ht="12.75">
      <c r="K169" s="375"/>
    </row>
    <row r="170" ht="12.75">
      <c r="K170" s="375"/>
    </row>
    <row r="171" ht="12.75">
      <c r="K171" s="375"/>
    </row>
    <row r="172" ht="12.75">
      <c r="K172" s="375"/>
    </row>
    <row r="173" ht="12.75">
      <c r="K173" s="375"/>
    </row>
    <row r="174" ht="12.75">
      <c r="K174" s="375"/>
    </row>
    <row r="175" ht="12.75">
      <c r="K175" s="375"/>
    </row>
    <row r="176" ht="12.75">
      <c r="K176" s="375"/>
    </row>
    <row r="177" ht="12.75">
      <c r="K177" s="375"/>
    </row>
    <row r="178" ht="12.75">
      <c r="K178" s="375"/>
    </row>
    <row r="179" ht="12.75">
      <c r="K179" s="375"/>
    </row>
    <row r="180" ht="12.75">
      <c r="K180" s="375"/>
    </row>
    <row r="181" ht="12.75">
      <c r="K181" s="375"/>
    </row>
    <row r="182" ht="12.75">
      <c r="K182" s="375"/>
    </row>
    <row r="183" ht="12.75">
      <c r="K183" s="375"/>
    </row>
    <row r="184" ht="12.75">
      <c r="K184" s="375"/>
    </row>
    <row r="185" ht="12.75">
      <c r="K185" s="375"/>
    </row>
    <row r="186" ht="12.75">
      <c r="K186" s="375"/>
    </row>
    <row r="188" ht="12.75">
      <c r="E188" s="375"/>
    </row>
    <row r="189" ht="12.75">
      <c r="E189" s="375"/>
    </row>
    <row r="190" ht="12.75">
      <c r="E190" s="375"/>
    </row>
    <row r="191" ht="12.75">
      <c r="E191" s="375"/>
    </row>
    <row r="192" ht="12.75">
      <c r="E192" s="375"/>
    </row>
    <row r="193" ht="12.75">
      <c r="E193" s="375"/>
    </row>
    <row r="194" ht="12.75">
      <c r="E194" s="375"/>
    </row>
    <row r="195" ht="12.75">
      <c r="E195" s="375"/>
    </row>
    <row r="196" ht="12.75">
      <c r="E196" s="375"/>
    </row>
    <row r="197" ht="12.75">
      <c r="E197" s="375"/>
    </row>
    <row r="198" ht="12.75">
      <c r="E198" s="375"/>
    </row>
    <row r="199" ht="12.75">
      <c r="E199" s="375"/>
    </row>
    <row r="200" ht="12.75">
      <c r="E200" s="375"/>
    </row>
    <row r="201" ht="12.75">
      <c r="E201" s="375"/>
    </row>
    <row r="202" ht="12.75">
      <c r="E202" s="375"/>
    </row>
    <row r="203" ht="12.75">
      <c r="E203" s="375"/>
    </row>
    <row r="204" ht="12.75">
      <c r="E204" s="375"/>
    </row>
    <row r="205" ht="12.75">
      <c r="E205" s="375"/>
    </row>
    <row r="206" spans="5:11" ht="12.75">
      <c r="E206" s="375"/>
      <c r="K206" s="375"/>
    </row>
    <row r="207" spans="5:11" ht="12.75">
      <c r="E207" s="375"/>
      <c r="K207" s="375"/>
    </row>
    <row r="208" spans="5:11" ht="12.75">
      <c r="E208" s="375"/>
      <c r="K208" s="375"/>
    </row>
    <row r="209" spans="5:11" ht="12.75">
      <c r="E209" s="375"/>
      <c r="K209" s="375"/>
    </row>
    <row r="210" spans="5:11" ht="12.75">
      <c r="E210" s="375"/>
      <c r="K210" s="375"/>
    </row>
    <row r="211" spans="5:11" ht="12.75">
      <c r="E211" s="375"/>
      <c r="K211" s="375"/>
    </row>
    <row r="212" spans="5:11" ht="12.75">
      <c r="E212" s="375"/>
      <c r="K212" s="375"/>
    </row>
    <row r="213" spans="5:11" ht="12.75">
      <c r="E213" s="375"/>
      <c r="K213" s="375"/>
    </row>
    <row r="214" spans="5:11" ht="12.75">
      <c r="E214" s="375"/>
      <c r="K214" s="375"/>
    </row>
    <row r="215" spans="5:11" ht="12.75">
      <c r="E215" s="375"/>
      <c r="K215" s="375"/>
    </row>
    <row r="216" spans="5:11" ht="12.75">
      <c r="E216" s="375"/>
      <c r="K216" s="375"/>
    </row>
    <row r="217" spans="5:11" ht="12.75">
      <c r="E217" s="375"/>
      <c r="K217" s="375"/>
    </row>
    <row r="218" spans="5:11" ht="12.75">
      <c r="E218" s="375"/>
      <c r="K218" s="375"/>
    </row>
    <row r="219" spans="5:11" ht="12.75">
      <c r="E219" s="375"/>
      <c r="K219" s="375"/>
    </row>
    <row r="220" spans="5:11" ht="12.75">
      <c r="E220" s="375"/>
      <c r="K220" s="375"/>
    </row>
    <row r="221" spans="5:11" ht="12.75">
      <c r="E221" s="375"/>
      <c r="K221" s="375"/>
    </row>
    <row r="222" spans="5:11" ht="12.75">
      <c r="E222" s="375"/>
      <c r="K222" s="375"/>
    </row>
    <row r="223" spans="5:11" ht="12.75">
      <c r="E223" s="375"/>
      <c r="K223" s="375"/>
    </row>
    <row r="224" spans="5:11" ht="12.75">
      <c r="E224" s="375"/>
      <c r="K224" s="375"/>
    </row>
    <row r="225" spans="5:11" ht="12.75">
      <c r="E225" s="375"/>
      <c r="K225" s="375"/>
    </row>
    <row r="226" spans="5:11" ht="12.75">
      <c r="E226" s="375"/>
      <c r="K226" s="375"/>
    </row>
    <row r="227" spans="5:11" ht="12.75">
      <c r="E227" s="375"/>
      <c r="K227" s="375"/>
    </row>
    <row r="228" spans="5:11" ht="12.75">
      <c r="E228" s="375"/>
      <c r="K228" s="375"/>
    </row>
    <row r="229" spans="5:11" ht="12.75">
      <c r="E229" s="375"/>
      <c r="K229" s="375"/>
    </row>
    <row r="230" spans="5:11" ht="12.75">
      <c r="E230" s="375"/>
      <c r="K230" s="375"/>
    </row>
    <row r="231" spans="5:11" ht="12.75">
      <c r="E231" s="375"/>
      <c r="K231" s="375"/>
    </row>
    <row r="232" spans="5:11" ht="12.75">
      <c r="E232" s="375"/>
      <c r="K232" s="375"/>
    </row>
    <row r="233" spans="5:11" ht="12.75">
      <c r="E233" s="375"/>
      <c r="K233" s="375"/>
    </row>
    <row r="234" spans="5:11" ht="12.75">
      <c r="E234" s="375"/>
      <c r="K234" s="375"/>
    </row>
    <row r="235" spans="5:11" ht="12.75">
      <c r="E235" s="375"/>
      <c r="K235" s="375"/>
    </row>
    <row r="236" spans="5:11" ht="12.75">
      <c r="E236" s="375"/>
      <c r="K236" s="375"/>
    </row>
    <row r="237" spans="5:11" ht="12.75">
      <c r="E237" s="375"/>
      <c r="K237" s="375"/>
    </row>
    <row r="238" spans="5:11" ht="12.75">
      <c r="E238" s="375"/>
      <c r="K238" s="375"/>
    </row>
    <row r="239" spans="5:11" ht="12.75">
      <c r="E239" s="375"/>
      <c r="K239" s="375"/>
    </row>
    <row r="240" spans="5:11" ht="12.75">
      <c r="E240" s="375"/>
      <c r="K240" s="375"/>
    </row>
    <row r="241" spans="5:11" ht="12.75">
      <c r="E241" s="375"/>
      <c r="K241" s="375"/>
    </row>
    <row r="242" spans="5:11" ht="12.75">
      <c r="E242" s="375"/>
      <c r="K242" s="375"/>
    </row>
    <row r="243" spans="5:11" ht="12.75">
      <c r="E243" s="375"/>
      <c r="K243" s="375"/>
    </row>
    <row r="244" spans="5:11" ht="12.75">
      <c r="E244" s="375"/>
      <c r="K244" s="375"/>
    </row>
    <row r="245" spans="5:11" ht="12.75">
      <c r="E245" s="375"/>
      <c r="K245" s="375"/>
    </row>
    <row r="246" spans="5:11" ht="12.75">
      <c r="E246" s="375"/>
      <c r="K246" s="375"/>
    </row>
    <row r="247" spans="5:11" ht="12.75">
      <c r="E247" s="375"/>
      <c r="K247" s="375"/>
    </row>
    <row r="248" spans="5:11" ht="12.75">
      <c r="E248" s="375"/>
      <c r="K248" s="375"/>
    </row>
    <row r="249" spans="5:11" ht="12.75">
      <c r="E249" s="375"/>
      <c r="K249" s="375"/>
    </row>
    <row r="250" spans="5:11" ht="12.75">
      <c r="E250" s="375"/>
      <c r="K250" s="375"/>
    </row>
    <row r="251" spans="5:11" ht="12.75">
      <c r="E251" s="375"/>
      <c r="K251" s="375"/>
    </row>
    <row r="252" spans="5:11" ht="12.75">
      <c r="E252" s="375"/>
      <c r="K252" s="375"/>
    </row>
    <row r="253" spans="5:11" ht="12.75">
      <c r="E253" s="375"/>
      <c r="K253" s="375"/>
    </row>
    <row r="254" spans="5:11" ht="12.75">
      <c r="E254" s="375"/>
      <c r="K254" s="375"/>
    </row>
    <row r="255" spans="5:11" ht="12.75">
      <c r="E255" s="375"/>
      <c r="K255" s="375"/>
    </row>
    <row r="256" spans="5:11" ht="12.75">
      <c r="E256" s="375"/>
      <c r="K256" s="375"/>
    </row>
    <row r="257" spans="5:11" ht="12.75">
      <c r="E257" s="375"/>
      <c r="K257" s="375"/>
    </row>
    <row r="258" spans="5:11" ht="12.75">
      <c r="E258" s="375"/>
      <c r="K258" s="375"/>
    </row>
    <row r="259" spans="5:11" ht="12.75">
      <c r="E259" s="375"/>
      <c r="K259" s="375"/>
    </row>
    <row r="260" spans="5:11" ht="12.75">
      <c r="E260" s="375"/>
      <c r="K260" s="375"/>
    </row>
    <row r="261" spans="5:11" ht="12.75">
      <c r="E261" s="375"/>
      <c r="K261" s="375"/>
    </row>
    <row r="262" spans="5:11" ht="12.75">
      <c r="E262" s="375"/>
      <c r="K262" s="375"/>
    </row>
    <row r="263" spans="5:11" ht="12.75">
      <c r="E263" s="375"/>
      <c r="K263" s="375"/>
    </row>
    <row r="264" spans="5:11" ht="12.75">
      <c r="E264" s="375"/>
      <c r="K264" s="375"/>
    </row>
    <row r="265" spans="5:11" ht="12.75">
      <c r="E265" s="375"/>
      <c r="K265" s="375"/>
    </row>
    <row r="266" spans="5:11" ht="12.75">
      <c r="E266" s="375"/>
      <c r="K266" s="375"/>
    </row>
    <row r="267" spans="5:11" ht="12.75">
      <c r="E267" s="375"/>
      <c r="K267" s="375"/>
    </row>
    <row r="268" spans="5:11" ht="12.75">
      <c r="E268" s="375"/>
      <c r="K268" s="375"/>
    </row>
    <row r="269" spans="5:11" ht="12.75">
      <c r="E269" s="375"/>
      <c r="K269" s="375"/>
    </row>
    <row r="270" spans="5:11" ht="12.75">
      <c r="E270" s="375"/>
      <c r="K270" s="375"/>
    </row>
    <row r="271" spans="5:11" ht="12.75">
      <c r="E271" s="375"/>
      <c r="K271" s="375"/>
    </row>
    <row r="272" spans="5:11" ht="12.75">
      <c r="E272" s="375"/>
      <c r="K272" s="375"/>
    </row>
    <row r="273" spans="5:11" ht="12.75">
      <c r="E273" s="375"/>
      <c r="K273" s="375"/>
    </row>
    <row r="274" spans="5:11" ht="12.75">
      <c r="E274" s="375"/>
      <c r="K274" s="375"/>
    </row>
    <row r="275" spans="5:11" ht="12.75">
      <c r="E275" s="375"/>
      <c r="K275" s="375"/>
    </row>
    <row r="276" spans="5:11" ht="12.75">
      <c r="E276" s="375"/>
      <c r="K276" s="375"/>
    </row>
    <row r="277" spans="5:11" ht="12.75">
      <c r="E277" s="375"/>
      <c r="K277" s="375"/>
    </row>
    <row r="278" spans="5:11" ht="12.75">
      <c r="E278" s="375"/>
      <c r="K278" s="375"/>
    </row>
    <row r="279" spans="5:11" ht="12.75">
      <c r="E279" s="375"/>
      <c r="K279" s="375"/>
    </row>
    <row r="280" spans="5:11" ht="12.75">
      <c r="E280" s="375"/>
      <c r="K280" s="375"/>
    </row>
    <row r="281" spans="5:11" ht="12.75">
      <c r="E281" s="375"/>
      <c r="K281" s="375"/>
    </row>
  </sheetData>
  <sheetProtection password="CC53" sheet="1" objects="1" scenarios="1"/>
  <conditionalFormatting sqref="K73:K76 K63:K64 K67:K70 K42:K46 K36:K40 K27:K28 K31:K33 E40:F53 E81:F85 C13:M14 E88:F89 E78:F79 E67:F70 E72:F76 E56:F65 E25:F29 E20:F21 E32:F37 K20:K22 K49:K60">
    <cfRule type="cellIs" priority="2" dxfId="0" operator="equal">
      <formula>0</formula>
    </cfRule>
  </conditionalFormatting>
  <conditionalFormatting sqref="K73:K76 K63:K64 K67:K70 K42:K46 K36:K40 K27:K28 K31:K33 E188:E281 K206:K281 E98 E40:F53 K101:K186 K93:K96 E81:F85 C13:M14 E88:F89 E78:F79 E67:F70 E72:F76 E56:F65 E25:F29 E20:F21 E32:F37 K20:K22 K49:K6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4:N282"/>
  <sheetViews>
    <sheetView showGridLines="0" zoomScale="85" zoomScaleNormal="85" workbookViewId="0" topLeftCell="A1">
      <selection activeCell="R6" sqref="R6"/>
    </sheetView>
  </sheetViews>
  <sheetFormatPr defaultColWidth="11.421875" defaultRowHeight="12.75"/>
  <cols>
    <col min="1" max="16384" width="11.421875" style="260" customWidth="1"/>
  </cols>
  <sheetData>
    <row r="4" spans="2:4" ht="14.25">
      <c r="B4" s="257" t="s">
        <v>154</v>
      </c>
      <c r="C4" s="258">
        <v>2</v>
      </c>
      <c r="D4" s="259" t="s">
        <v>227</v>
      </c>
    </row>
    <row r="5" spans="2:7" ht="12.75">
      <c r="B5" s="348"/>
      <c r="C5" s="349" t="s">
        <v>228</v>
      </c>
      <c r="D5" s="263"/>
      <c r="E5" s="264" t="s">
        <v>157</v>
      </c>
      <c r="F5" s="265"/>
      <c r="G5" s="266" t="s">
        <v>158</v>
      </c>
    </row>
    <row r="6" spans="2:11" ht="13.5">
      <c r="B6" s="306" t="s">
        <v>159</v>
      </c>
      <c r="C6" s="350">
        <v>52484.287670449725</v>
      </c>
      <c r="D6" s="402">
        <f>C6/$C$6</f>
        <v>1</v>
      </c>
      <c r="E6" s="352" t="e">
        <f>SUM(E7:E8)</f>
        <v>#VALUE!</v>
      </c>
      <c r="F6" s="404" t="e">
        <f>E6/$E$6</f>
        <v>#VALUE!</v>
      </c>
      <c r="G6" s="271" t="s">
        <v>160</v>
      </c>
      <c r="I6" s="272" t="s">
        <v>161</v>
      </c>
      <c r="J6" s="407">
        <v>0.7</v>
      </c>
      <c r="K6" s="354">
        <f>J6*C6</f>
        <v>36739.00136931481</v>
      </c>
    </row>
    <row r="7" spans="2:11" ht="12.75">
      <c r="B7" s="355" t="s">
        <v>140</v>
      </c>
      <c r="C7" s="356">
        <f>0.8304*C6</f>
        <v>43582.952481541455</v>
      </c>
      <c r="D7" s="411">
        <f>C7/$C$6</f>
        <v>0.8304</v>
      </c>
      <c r="E7" s="358" t="e">
        <v>#VALUE!</v>
      </c>
      <c r="F7" s="413" t="e">
        <f>E7/$E$6</f>
        <v>#VALUE!</v>
      </c>
      <c r="G7" s="360" t="e">
        <f>C7/E7</f>
        <v>#VALUE!</v>
      </c>
      <c r="I7" s="272" t="s">
        <v>162</v>
      </c>
      <c r="J7" s="407">
        <v>0.3</v>
      </c>
      <c r="K7" s="354">
        <f>J7*C6</f>
        <v>15745.286301134916</v>
      </c>
    </row>
    <row r="8" spans="2:7" ht="12.75">
      <c r="B8" s="361" t="s">
        <v>163</v>
      </c>
      <c r="C8" s="362">
        <f>0.1696*C6</f>
        <v>8901.335188908273</v>
      </c>
      <c r="D8" s="417">
        <f>C8/$C$6</f>
        <v>0.1696</v>
      </c>
      <c r="E8" s="364" t="e">
        <v>#VALUE!</v>
      </c>
      <c r="F8" s="419" t="e">
        <f>E8/$E$6</f>
        <v>#VALUE!</v>
      </c>
      <c r="G8" s="366" t="e">
        <f>C8/E8</f>
        <v>#VALUE!</v>
      </c>
    </row>
    <row r="9" spans="2:14" ht="12.75">
      <c r="B9" s="285"/>
      <c r="C9" s="285"/>
      <c r="I9" s="385" t="s">
        <v>264</v>
      </c>
      <c r="N9" s="386">
        <v>10793.923892058965</v>
      </c>
    </row>
    <row r="10" spans="2:8" ht="13.5">
      <c r="B10" s="367" t="s">
        <v>164</v>
      </c>
      <c r="C10" s="350">
        <v>0</v>
      </c>
      <c r="D10" s="425">
        <v>1</v>
      </c>
      <c r="E10" s="368" t="e">
        <v>#VALUE!</v>
      </c>
      <c r="F10" s="425">
        <v>1</v>
      </c>
      <c r="G10" s="369">
        <f>IF(C10&gt;0,C10/E10,0)</f>
        <v>0</v>
      </c>
      <c r="H10" s="260" t="s">
        <v>165</v>
      </c>
    </row>
    <row r="12" spans="2:11" ht="15.75">
      <c r="B12" s="504" t="s">
        <v>275</v>
      </c>
      <c r="C12" s="505"/>
      <c r="D12" s="505"/>
      <c r="E12" s="505"/>
      <c r="F12" s="505"/>
      <c r="G12" s="505"/>
      <c r="H12" s="505"/>
      <c r="I12" s="505"/>
      <c r="J12" s="505"/>
      <c r="K12" s="505"/>
    </row>
    <row r="13" spans="2:13" ht="12.75">
      <c r="B13" s="289" t="s">
        <v>166</v>
      </c>
      <c r="C13" s="290" t="s">
        <v>29</v>
      </c>
      <c r="D13" s="291" t="s">
        <v>30</v>
      </c>
      <c r="E13" s="291" t="s">
        <v>31</v>
      </c>
      <c r="F13" s="291" t="s">
        <v>32</v>
      </c>
      <c r="G13" s="291" t="s">
        <v>33</v>
      </c>
      <c r="H13" s="291" t="s">
        <v>34</v>
      </c>
      <c r="I13" s="291" t="s">
        <v>35</v>
      </c>
      <c r="J13" s="291" t="s">
        <v>36</v>
      </c>
      <c r="K13" s="291" t="s">
        <v>37</v>
      </c>
      <c r="L13" s="292" t="s">
        <v>38</v>
      </c>
      <c r="M13" s="293" t="s">
        <v>16</v>
      </c>
    </row>
    <row r="14" spans="2:14" ht="12.75">
      <c r="B14" s="294" t="s">
        <v>167</v>
      </c>
      <c r="C14" s="370">
        <f>E20</f>
        <v>210.2</v>
      </c>
      <c r="D14" s="370">
        <f>E26</f>
        <v>537.77</v>
      </c>
      <c r="E14" s="370">
        <f>E33</f>
        <v>169.17</v>
      </c>
      <c r="F14" s="370">
        <f>E43</f>
        <v>348.39300000000003</v>
      </c>
      <c r="G14" s="370">
        <f>E67</f>
        <v>278.7</v>
      </c>
      <c r="H14" s="370">
        <f>E80</f>
        <v>105.8</v>
      </c>
      <c r="I14" s="370">
        <f>E85</f>
        <v>188.76</v>
      </c>
      <c r="J14" s="370">
        <f>E90</f>
        <v>260</v>
      </c>
      <c r="K14" s="370">
        <f>E93</f>
        <v>567.4</v>
      </c>
      <c r="L14" s="370">
        <f>E100</f>
        <v>254.02999999999997</v>
      </c>
      <c r="M14" s="371">
        <f>SUM(C14:L14)</f>
        <v>2920.223</v>
      </c>
      <c r="N14" s="372">
        <f>SUM(E20:E105)-E20-E26-E33-E43-E67-E80-E85-E90-E93-E100</f>
        <v>2920.222999999998</v>
      </c>
    </row>
    <row r="15" spans="2:14" ht="12.75">
      <c r="B15" s="297" t="s">
        <v>168</v>
      </c>
      <c r="C15" s="373">
        <f>K20</f>
        <v>27.319999999999997</v>
      </c>
      <c r="D15" s="373">
        <f>K25</f>
        <v>0</v>
      </c>
      <c r="E15" s="373">
        <f>K27</f>
        <v>0.07</v>
      </c>
      <c r="F15" s="373">
        <f>K31</f>
        <v>106.32</v>
      </c>
      <c r="G15" s="373">
        <f>K37</f>
        <v>209.70999999999998</v>
      </c>
      <c r="H15" s="373">
        <f>K46</f>
        <v>117.94</v>
      </c>
      <c r="I15" s="373">
        <f>K52</f>
        <v>1017.5400000000001</v>
      </c>
      <c r="J15" s="373">
        <f>K66</f>
        <v>1.6</v>
      </c>
      <c r="K15" s="373">
        <f>K70</f>
        <v>171.71699999999998</v>
      </c>
      <c r="L15" s="373">
        <f>K77</f>
        <v>40.7</v>
      </c>
      <c r="M15" s="374">
        <f>SUM(C15:L15)</f>
        <v>1692.9170000000001</v>
      </c>
      <c r="N15" s="372">
        <f>SUM(K20:K105)-K20-K25-K27-K31-K37-K46-K52-K66-K70-K77</f>
        <v>1692.9169999999992</v>
      </c>
    </row>
    <row r="18" spans="2:13" ht="12.75">
      <c r="B18" s="288" t="s">
        <v>169</v>
      </c>
      <c r="C18" s="300"/>
      <c r="D18" s="300"/>
      <c r="E18" s="300"/>
      <c r="F18" s="300"/>
      <c r="G18" s="300"/>
      <c r="H18" s="301" t="s">
        <v>170</v>
      </c>
      <c r="I18" s="300"/>
      <c r="J18" s="300"/>
      <c r="K18" s="300"/>
      <c r="L18" s="300"/>
      <c r="M18" s="300"/>
    </row>
    <row r="19" spans="2:11" ht="25.5">
      <c r="B19" s="302" t="s">
        <v>171</v>
      </c>
      <c r="C19" s="303"/>
      <c r="D19" s="304" t="s">
        <v>172</v>
      </c>
      <c r="E19" s="305" t="s">
        <v>167</v>
      </c>
      <c r="F19" s="305" t="s">
        <v>173</v>
      </c>
      <c r="H19" s="306" t="s">
        <v>171</v>
      </c>
      <c r="I19" s="307"/>
      <c r="J19" s="308" t="s">
        <v>172</v>
      </c>
      <c r="K19" s="309" t="s">
        <v>168</v>
      </c>
    </row>
    <row r="20" spans="2:11" ht="13.5">
      <c r="B20" s="310">
        <v>1</v>
      </c>
      <c r="C20" s="311"/>
      <c r="D20" s="312"/>
      <c r="E20" s="313">
        <f>SUM(E21:E25)</f>
        <v>210.2</v>
      </c>
      <c r="F20" s="314"/>
      <c r="H20" s="310">
        <v>1</v>
      </c>
      <c r="I20" s="311"/>
      <c r="J20" s="312"/>
      <c r="K20" s="313">
        <f>SUM(K21:K24)</f>
        <v>27.319999999999997</v>
      </c>
    </row>
    <row r="21" spans="2:11" ht="13.5">
      <c r="B21" s="315" t="s">
        <v>95</v>
      </c>
      <c r="C21" s="316"/>
      <c r="D21" s="317">
        <v>6014</v>
      </c>
      <c r="E21" s="318">
        <v>88.2</v>
      </c>
      <c r="F21" s="319">
        <v>0</v>
      </c>
      <c r="H21" s="320" t="s">
        <v>103</v>
      </c>
      <c r="I21" s="316"/>
      <c r="J21" s="317"/>
      <c r="K21" s="318"/>
    </row>
    <row r="22" spans="2:11" ht="12.75">
      <c r="B22" s="315" t="s">
        <v>40</v>
      </c>
      <c r="C22" s="316"/>
      <c r="D22" s="317">
        <v>6014</v>
      </c>
      <c r="E22" s="318">
        <v>56</v>
      </c>
      <c r="F22" s="319">
        <v>0</v>
      </c>
      <c r="H22" s="315" t="s">
        <v>174</v>
      </c>
      <c r="I22" s="316"/>
      <c r="J22" s="317">
        <v>6014</v>
      </c>
      <c r="K22" s="318">
        <v>26.49</v>
      </c>
    </row>
    <row r="23" spans="2:11" ht="12.75">
      <c r="B23" s="315" t="s">
        <v>175</v>
      </c>
      <c r="C23" s="316"/>
      <c r="D23" s="317">
        <v>6014</v>
      </c>
      <c r="E23" s="318">
        <v>10</v>
      </c>
      <c r="F23" s="319">
        <v>0</v>
      </c>
      <c r="H23" s="315" t="s">
        <v>176</v>
      </c>
      <c r="I23" s="316"/>
      <c r="J23" s="317">
        <v>6014</v>
      </c>
      <c r="K23" s="318">
        <v>0.83</v>
      </c>
    </row>
    <row r="24" spans="2:11" ht="12.75">
      <c r="B24" s="315" t="s">
        <v>229</v>
      </c>
      <c r="C24" s="316"/>
      <c r="D24" s="317">
        <v>6014</v>
      </c>
      <c r="E24" s="318">
        <v>56</v>
      </c>
      <c r="F24" s="319">
        <v>3</v>
      </c>
      <c r="H24" s="323" t="s">
        <v>177</v>
      </c>
      <c r="I24" s="324"/>
      <c r="J24" s="325"/>
      <c r="K24" s="326"/>
    </row>
    <row r="25" spans="2:11" ht="13.5">
      <c r="B25" s="322" t="s">
        <v>177</v>
      </c>
      <c r="C25" s="316"/>
      <c r="D25" s="317"/>
      <c r="E25" s="318"/>
      <c r="F25" s="319"/>
      <c r="H25" s="327">
        <v>2</v>
      </c>
      <c r="I25" s="328"/>
      <c r="J25" s="329"/>
      <c r="K25" s="330">
        <f>SUM(K26)</f>
        <v>0</v>
      </c>
    </row>
    <row r="26" spans="2:11" ht="13.5">
      <c r="B26" s="327">
        <v>2</v>
      </c>
      <c r="C26" s="328"/>
      <c r="D26" s="329"/>
      <c r="E26" s="330">
        <f>SUM(E27:E32)</f>
        <v>537.77</v>
      </c>
      <c r="F26" s="331"/>
      <c r="H26" s="323" t="s">
        <v>177</v>
      </c>
      <c r="I26" s="324"/>
      <c r="J26" s="325"/>
      <c r="K26" s="326"/>
    </row>
    <row r="27" spans="2:11" ht="13.5">
      <c r="B27" s="315" t="s">
        <v>41</v>
      </c>
      <c r="C27" s="316"/>
      <c r="D27" s="317">
        <v>6096</v>
      </c>
      <c r="E27" s="318">
        <v>300</v>
      </c>
      <c r="F27" s="319">
        <v>0</v>
      </c>
      <c r="H27" s="310">
        <v>3</v>
      </c>
      <c r="I27" s="311"/>
      <c r="J27" s="312"/>
      <c r="K27" s="313">
        <f>SUM(K28:K30)</f>
        <v>0.07</v>
      </c>
    </row>
    <row r="28" spans="2:11" ht="13.5">
      <c r="B28" s="315" t="s">
        <v>42</v>
      </c>
      <c r="C28" s="316"/>
      <c r="D28" s="317">
        <v>6179</v>
      </c>
      <c r="E28" s="318">
        <v>120</v>
      </c>
      <c r="F28" s="319">
        <v>0</v>
      </c>
      <c r="H28" s="320" t="s">
        <v>103</v>
      </c>
      <c r="I28" s="316"/>
      <c r="J28" s="317"/>
      <c r="K28" s="318"/>
    </row>
    <row r="29" spans="2:11" ht="12.75">
      <c r="B29" s="315" t="s">
        <v>88</v>
      </c>
      <c r="C29" s="316"/>
      <c r="D29" s="317">
        <v>6179</v>
      </c>
      <c r="E29" s="318">
        <v>25.34</v>
      </c>
      <c r="F29" s="319">
        <v>0</v>
      </c>
      <c r="H29" s="315" t="s">
        <v>104</v>
      </c>
      <c r="I29" s="316"/>
      <c r="J29" s="317">
        <v>6087</v>
      </c>
      <c r="K29" s="318">
        <v>0.07</v>
      </c>
    </row>
    <row r="30" spans="2:11" ht="12.75">
      <c r="B30" s="315" t="s">
        <v>89</v>
      </c>
      <c r="C30" s="316"/>
      <c r="D30" s="317">
        <v>6179</v>
      </c>
      <c r="E30" s="318">
        <v>33.77</v>
      </c>
      <c r="F30" s="319">
        <v>0</v>
      </c>
      <c r="H30" s="332" t="s">
        <v>177</v>
      </c>
      <c r="I30" s="316"/>
      <c r="J30" s="317"/>
      <c r="K30" s="318"/>
    </row>
    <row r="31" spans="2:11" ht="13.5">
      <c r="B31" s="315" t="s">
        <v>90</v>
      </c>
      <c r="C31" s="316"/>
      <c r="D31" s="317">
        <v>6179</v>
      </c>
      <c r="E31" s="318">
        <v>58.66</v>
      </c>
      <c r="F31" s="319">
        <v>0</v>
      </c>
      <c r="H31" s="327">
        <v>4</v>
      </c>
      <c r="I31" s="328"/>
      <c r="J31" s="329"/>
      <c r="K31" s="330">
        <f>SUM(K32:K36)</f>
        <v>106.32</v>
      </c>
    </row>
    <row r="32" spans="2:11" ht="13.5">
      <c r="B32" s="333" t="s">
        <v>177</v>
      </c>
      <c r="C32" s="324"/>
      <c r="D32" s="325"/>
      <c r="E32" s="326"/>
      <c r="F32" s="335"/>
      <c r="H32" s="320" t="s">
        <v>103</v>
      </c>
      <c r="I32" s="316"/>
      <c r="J32" s="317"/>
      <c r="K32" s="318"/>
    </row>
    <row r="33" spans="2:11" ht="13.5">
      <c r="B33" s="310">
        <v>3</v>
      </c>
      <c r="C33" s="311"/>
      <c r="D33" s="312"/>
      <c r="E33" s="313">
        <f>SUM(E34:E42)</f>
        <v>169.17</v>
      </c>
      <c r="F33" s="314"/>
      <c r="H33" s="315" t="s">
        <v>179</v>
      </c>
      <c r="I33" s="316"/>
      <c r="J33" s="317">
        <v>6013</v>
      </c>
      <c r="K33" s="318">
        <v>9.76</v>
      </c>
    </row>
    <row r="34" spans="2:11" ht="12.75">
      <c r="B34" s="315" t="s">
        <v>178</v>
      </c>
      <c r="C34" s="316"/>
      <c r="D34" s="317">
        <v>6088</v>
      </c>
      <c r="E34" s="318">
        <v>47.2</v>
      </c>
      <c r="F34" s="319">
        <v>0</v>
      </c>
      <c r="H34" s="315" t="s">
        <v>180</v>
      </c>
      <c r="I34" s="316"/>
      <c r="J34" s="317">
        <v>6013</v>
      </c>
      <c r="K34" s="318">
        <v>76.13</v>
      </c>
    </row>
    <row r="35" spans="2:11" ht="12.75">
      <c r="B35" s="315" t="s">
        <v>43</v>
      </c>
      <c r="C35" s="316"/>
      <c r="D35" s="317">
        <v>6092</v>
      </c>
      <c r="E35" s="318">
        <v>54.76</v>
      </c>
      <c r="F35" s="319">
        <v>0</v>
      </c>
      <c r="H35" s="315" t="s">
        <v>230</v>
      </c>
      <c r="I35" s="316"/>
      <c r="J35" s="317">
        <v>6012</v>
      </c>
      <c r="K35" s="318">
        <v>20.43</v>
      </c>
    </row>
    <row r="36" spans="2:11" ht="12.75">
      <c r="B36" s="315" t="s">
        <v>92</v>
      </c>
      <c r="C36" s="316"/>
      <c r="D36" s="317">
        <v>6300</v>
      </c>
      <c r="E36" s="318">
        <v>19.75</v>
      </c>
      <c r="F36" s="319">
        <v>0</v>
      </c>
      <c r="H36" s="323" t="s">
        <v>177</v>
      </c>
      <c r="I36" s="324"/>
      <c r="J36" s="325"/>
      <c r="K36" s="326"/>
    </row>
    <row r="37" spans="2:11" ht="13.5">
      <c r="B37" s="315" t="s">
        <v>91</v>
      </c>
      <c r="C37" s="316"/>
      <c r="D37" s="317">
        <v>6300</v>
      </c>
      <c r="E37" s="318">
        <v>15.5</v>
      </c>
      <c r="F37" s="319">
        <v>0</v>
      </c>
      <c r="H37" s="310">
        <v>5</v>
      </c>
      <c r="I37" s="311"/>
      <c r="J37" s="312"/>
      <c r="K37" s="313">
        <f>SUM(K38:K45)</f>
        <v>209.70999999999998</v>
      </c>
    </row>
    <row r="38" spans="2:11" ht="13.5">
      <c r="B38" s="315" t="s">
        <v>181</v>
      </c>
      <c r="C38" s="316"/>
      <c r="D38" s="317">
        <v>6300</v>
      </c>
      <c r="E38" s="318">
        <v>8</v>
      </c>
      <c r="F38" s="319">
        <v>0</v>
      </c>
      <c r="H38" s="320" t="s">
        <v>182</v>
      </c>
      <c r="I38" s="316"/>
      <c r="J38" s="317"/>
      <c r="K38" s="318"/>
    </row>
    <row r="39" spans="2:11" ht="12.75">
      <c r="B39" s="315" t="s">
        <v>183</v>
      </c>
      <c r="C39" s="316"/>
      <c r="D39" s="317">
        <v>6300</v>
      </c>
      <c r="E39" s="318">
        <v>9.86</v>
      </c>
      <c r="F39" s="319">
        <v>0</v>
      </c>
      <c r="H39" s="315" t="s">
        <v>184</v>
      </c>
      <c r="I39" s="316"/>
      <c r="J39" s="317" t="s">
        <v>231</v>
      </c>
      <c r="K39" s="318">
        <v>170.76</v>
      </c>
    </row>
    <row r="40" spans="2:11" ht="13.5">
      <c r="B40" s="315" t="s">
        <v>232</v>
      </c>
      <c r="C40" s="316"/>
      <c r="D40" s="317">
        <v>6300</v>
      </c>
      <c r="E40" s="318">
        <v>10</v>
      </c>
      <c r="F40" s="319">
        <v>1</v>
      </c>
      <c r="H40" s="320" t="s">
        <v>185</v>
      </c>
      <c r="I40" s="316"/>
      <c r="J40" s="317"/>
      <c r="K40" s="318"/>
    </row>
    <row r="41" spans="2:11" ht="12.75">
      <c r="B41" s="315" t="s">
        <v>233</v>
      </c>
      <c r="C41" s="316"/>
      <c r="D41" s="317">
        <v>6300</v>
      </c>
      <c r="E41" s="318">
        <v>4.1</v>
      </c>
      <c r="F41" s="319">
        <v>7</v>
      </c>
      <c r="H41" s="315" t="s">
        <v>186</v>
      </c>
      <c r="I41" s="316"/>
      <c r="J41" s="317">
        <v>6009</v>
      </c>
      <c r="K41" s="318">
        <v>1.13</v>
      </c>
    </row>
    <row r="42" spans="2:11" ht="12.75">
      <c r="B42" s="322" t="s">
        <v>177</v>
      </c>
      <c r="C42" s="316"/>
      <c r="D42" s="317"/>
      <c r="E42" s="318"/>
      <c r="F42" s="319"/>
      <c r="H42" s="315" t="s">
        <v>187</v>
      </c>
      <c r="I42" s="316"/>
      <c r="J42" s="317">
        <v>6009</v>
      </c>
      <c r="K42" s="318">
        <v>0.82</v>
      </c>
    </row>
    <row r="43" spans="2:11" ht="13.5">
      <c r="B43" s="327">
        <v>4</v>
      </c>
      <c r="C43" s="328"/>
      <c r="D43" s="329"/>
      <c r="E43" s="330">
        <f>SUM(E44:E66)</f>
        <v>348.39300000000003</v>
      </c>
      <c r="F43" s="331"/>
      <c r="H43" s="320" t="s">
        <v>234</v>
      </c>
      <c r="I43" s="316"/>
      <c r="J43" s="317"/>
      <c r="K43" s="318"/>
    </row>
    <row r="44" spans="2:11" ht="12.75">
      <c r="B44" s="315" t="s">
        <v>94</v>
      </c>
      <c r="C44" s="316"/>
      <c r="D44" s="317">
        <v>6381</v>
      </c>
      <c r="E44" s="318">
        <v>10</v>
      </c>
      <c r="F44" s="319">
        <v>0</v>
      </c>
      <c r="H44" s="315" t="s">
        <v>235</v>
      </c>
      <c r="I44" s="316"/>
      <c r="J44" s="317">
        <v>6008</v>
      </c>
      <c r="K44" s="318">
        <v>37</v>
      </c>
    </row>
    <row r="45" spans="2:11" ht="12.75">
      <c r="B45" s="315" t="s">
        <v>188</v>
      </c>
      <c r="C45" s="316"/>
      <c r="D45" s="317">
        <v>6381</v>
      </c>
      <c r="E45" s="318">
        <v>3.5</v>
      </c>
      <c r="F45" s="319">
        <v>0</v>
      </c>
      <c r="H45" s="332" t="s">
        <v>177</v>
      </c>
      <c r="I45" s="316"/>
      <c r="J45" s="317"/>
      <c r="K45" s="318"/>
    </row>
    <row r="46" spans="2:11" ht="13.5">
      <c r="B46" s="315" t="s">
        <v>100</v>
      </c>
      <c r="C46" s="316"/>
      <c r="D46" s="317">
        <v>6013</v>
      </c>
      <c r="E46" s="318">
        <v>6.12</v>
      </c>
      <c r="F46" s="319">
        <v>0</v>
      </c>
      <c r="H46" s="327">
        <v>6</v>
      </c>
      <c r="I46" s="328"/>
      <c r="J46" s="329"/>
      <c r="K46" s="330">
        <f>SUM(K47:K51)</f>
        <v>117.94</v>
      </c>
    </row>
    <row r="47" spans="2:11" ht="13.5">
      <c r="B47" s="315" t="s">
        <v>189</v>
      </c>
      <c r="C47" s="316"/>
      <c r="D47" s="317">
        <v>6013</v>
      </c>
      <c r="E47" s="318">
        <v>4.95</v>
      </c>
      <c r="F47" s="319">
        <v>0</v>
      </c>
      <c r="H47" s="320" t="s">
        <v>182</v>
      </c>
      <c r="I47" s="316"/>
      <c r="J47" s="317"/>
      <c r="K47" s="318"/>
    </row>
    <row r="48" spans="2:11" ht="12.75">
      <c r="B48" s="315" t="s">
        <v>93</v>
      </c>
      <c r="C48" s="316"/>
      <c r="D48" s="317">
        <v>6381</v>
      </c>
      <c r="E48" s="318">
        <v>20</v>
      </c>
      <c r="F48" s="319">
        <v>0</v>
      </c>
      <c r="H48" s="315" t="s">
        <v>190</v>
      </c>
      <c r="I48" s="316"/>
      <c r="J48" s="317">
        <v>6005</v>
      </c>
      <c r="K48" s="318">
        <v>116.71</v>
      </c>
    </row>
    <row r="49" spans="2:11" ht="13.5">
      <c r="B49" s="315" t="s">
        <v>191</v>
      </c>
      <c r="C49" s="316"/>
      <c r="D49" s="317">
        <v>6381</v>
      </c>
      <c r="E49" s="318">
        <v>12.89</v>
      </c>
      <c r="F49" s="319">
        <v>0</v>
      </c>
      <c r="H49" s="320" t="s">
        <v>185</v>
      </c>
      <c r="I49" s="316"/>
      <c r="J49" s="317"/>
      <c r="K49" s="318"/>
    </row>
    <row r="50" spans="2:11" ht="12.75">
      <c r="B50" s="315" t="s">
        <v>192</v>
      </c>
      <c r="C50" s="316"/>
      <c r="D50" s="317">
        <v>6386</v>
      </c>
      <c r="E50" s="318">
        <v>14</v>
      </c>
      <c r="F50" s="319">
        <v>0</v>
      </c>
      <c r="H50" s="315" t="s">
        <v>186</v>
      </c>
      <c r="I50" s="316"/>
      <c r="J50" s="317">
        <v>6005</v>
      </c>
      <c r="K50" s="318">
        <v>1.23</v>
      </c>
    </row>
    <row r="51" spans="2:11" ht="12.75">
      <c r="B51" s="315" t="s">
        <v>0</v>
      </c>
      <c r="C51" s="316"/>
      <c r="D51" s="336" t="s">
        <v>193</v>
      </c>
      <c r="E51" s="318">
        <v>2.5</v>
      </c>
      <c r="F51" s="319">
        <v>0</v>
      </c>
      <c r="H51" s="323" t="s">
        <v>177</v>
      </c>
      <c r="I51" s="324"/>
      <c r="J51" s="325"/>
      <c r="K51" s="326"/>
    </row>
    <row r="52" spans="2:11" ht="13.5">
      <c r="B52" s="315" t="s">
        <v>1</v>
      </c>
      <c r="C52" s="316"/>
      <c r="D52" s="336" t="s">
        <v>193</v>
      </c>
      <c r="E52" s="318">
        <v>3.12</v>
      </c>
      <c r="F52" s="319">
        <v>0</v>
      </c>
      <c r="H52" s="310">
        <v>7</v>
      </c>
      <c r="I52" s="311"/>
      <c r="J52" s="312"/>
      <c r="K52" s="313">
        <f>SUM(K53:K65)</f>
        <v>1017.5400000000001</v>
      </c>
    </row>
    <row r="53" spans="2:11" ht="13.5">
      <c r="B53" s="315" t="s">
        <v>194</v>
      </c>
      <c r="C53" s="316"/>
      <c r="D53" s="317">
        <v>6381</v>
      </c>
      <c r="E53" s="318">
        <v>10</v>
      </c>
      <c r="F53" s="319">
        <v>0</v>
      </c>
      <c r="H53" s="320" t="s">
        <v>195</v>
      </c>
      <c r="I53" s="316"/>
      <c r="J53" s="317"/>
      <c r="K53" s="318"/>
    </row>
    <row r="54" spans="2:11" ht="12.75">
      <c r="B54" s="315" t="s">
        <v>196</v>
      </c>
      <c r="C54" s="316"/>
      <c r="D54" s="317">
        <v>6381</v>
      </c>
      <c r="E54" s="318">
        <v>10</v>
      </c>
      <c r="F54" s="319">
        <v>0</v>
      </c>
      <c r="H54" s="315" t="s">
        <v>197</v>
      </c>
      <c r="I54" s="316"/>
      <c r="J54" s="317">
        <v>6002</v>
      </c>
      <c r="K54" s="318">
        <v>508.67</v>
      </c>
    </row>
    <row r="55" spans="2:11" ht="13.5">
      <c r="B55" s="315" t="s">
        <v>199</v>
      </c>
      <c r="C55" s="316"/>
      <c r="D55" s="317">
        <v>6013</v>
      </c>
      <c r="E55" s="318">
        <v>8.4</v>
      </c>
      <c r="F55" s="319">
        <v>0</v>
      </c>
      <c r="H55" s="320" t="s">
        <v>182</v>
      </c>
      <c r="I55" s="316"/>
      <c r="J55" s="317"/>
      <c r="K55" s="318"/>
    </row>
    <row r="56" spans="2:11" ht="12.75">
      <c r="B56" s="315" t="s">
        <v>96</v>
      </c>
      <c r="C56" s="316"/>
      <c r="D56" s="317">
        <v>6690</v>
      </c>
      <c r="E56" s="318">
        <v>33.3</v>
      </c>
      <c r="F56" s="319">
        <v>0</v>
      </c>
      <c r="H56" s="315" t="s">
        <v>197</v>
      </c>
      <c r="I56" s="316"/>
      <c r="J56" s="317" t="s">
        <v>236</v>
      </c>
      <c r="K56" s="318">
        <v>470.47</v>
      </c>
    </row>
    <row r="57" spans="2:11" ht="13.5">
      <c r="B57" s="315" t="s">
        <v>97</v>
      </c>
      <c r="C57" s="316"/>
      <c r="D57" s="317">
        <v>6690</v>
      </c>
      <c r="E57" s="318">
        <v>49.95</v>
      </c>
      <c r="F57" s="319">
        <v>0</v>
      </c>
      <c r="H57" s="320" t="s">
        <v>185</v>
      </c>
      <c r="I57" s="316"/>
      <c r="J57" s="317"/>
      <c r="K57" s="318"/>
    </row>
    <row r="58" spans="2:11" ht="12.75">
      <c r="B58" s="315" t="s">
        <v>98</v>
      </c>
      <c r="C58" s="316"/>
      <c r="D58" s="317">
        <v>6690</v>
      </c>
      <c r="E58" s="318">
        <v>69.48</v>
      </c>
      <c r="F58" s="319">
        <v>1</v>
      </c>
      <c r="H58" s="315" t="s">
        <v>200</v>
      </c>
      <c r="I58" s="316"/>
      <c r="J58" s="317">
        <v>6002</v>
      </c>
      <c r="K58" s="318">
        <v>2.86</v>
      </c>
    </row>
    <row r="59" spans="2:11" ht="12.75">
      <c r="B59" s="315" t="s">
        <v>237</v>
      </c>
      <c r="C59" s="316"/>
      <c r="D59" s="317">
        <v>6386</v>
      </c>
      <c r="E59" s="318">
        <v>4.1</v>
      </c>
      <c r="F59" s="319">
        <v>7</v>
      </c>
      <c r="H59" s="315" t="s">
        <v>201</v>
      </c>
      <c r="I59" s="316"/>
      <c r="J59" s="317">
        <v>6024</v>
      </c>
      <c r="K59" s="318">
        <v>24.65</v>
      </c>
    </row>
    <row r="60" spans="2:11" ht="12.75">
      <c r="B60" s="315" t="s">
        <v>99</v>
      </c>
      <c r="C60" s="316"/>
      <c r="D60" s="317">
        <v>6860</v>
      </c>
      <c r="E60" s="318">
        <v>28.56</v>
      </c>
      <c r="F60" s="319">
        <v>7</v>
      </c>
      <c r="H60" s="315" t="s">
        <v>105</v>
      </c>
      <c r="I60" s="316"/>
      <c r="J60" s="317">
        <v>6002</v>
      </c>
      <c r="K60" s="318">
        <v>0.64</v>
      </c>
    </row>
    <row r="61" spans="2:11" ht="12.75">
      <c r="B61" s="315" t="s">
        <v>238</v>
      </c>
      <c r="C61" s="316"/>
      <c r="D61" s="317">
        <v>6013</v>
      </c>
      <c r="E61" s="318">
        <v>8.58</v>
      </c>
      <c r="F61" s="319">
        <v>7</v>
      </c>
      <c r="H61" s="315" t="s">
        <v>204</v>
      </c>
      <c r="I61" s="316"/>
      <c r="J61" s="317">
        <v>6002</v>
      </c>
      <c r="K61" s="318">
        <v>0.93</v>
      </c>
    </row>
    <row r="62" spans="2:11" ht="12.75">
      <c r="B62" s="315" t="s">
        <v>239</v>
      </c>
      <c r="C62" s="316"/>
      <c r="D62" s="317">
        <v>6760</v>
      </c>
      <c r="E62" s="318">
        <v>26</v>
      </c>
      <c r="F62" s="319">
        <v>7</v>
      </c>
      <c r="H62" s="315" t="s">
        <v>205</v>
      </c>
      <c r="I62" s="316"/>
      <c r="J62" s="317">
        <v>6018</v>
      </c>
      <c r="K62" s="318">
        <v>1.22</v>
      </c>
    </row>
    <row r="63" spans="2:11" ht="12.75">
      <c r="B63" s="315" t="s">
        <v>240</v>
      </c>
      <c r="C63" s="316"/>
      <c r="D63" s="317">
        <v>6760</v>
      </c>
      <c r="E63" s="318">
        <v>6</v>
      </c>
      <c r="F63" s="319">
        <v>7</v>
      </c>
      <c r="H63" s="315" t="s">
        <v>186</v>
      </c>
      <c r="I63" s="316"/>
      <c r="J63" s="317">
        <v>6002</v>
      </c>
      <c r="K63" s="318">
        <v>7.16</v>
      </c>
    </row>
    <row r="64" spans="2:11" ht="12.75">
      <c r="B64" s="315" t="s">
        <v>241</v>
      </c>
      <c r="C64" s="316"/>
      <c r="D64" s="317">
        <v>6760</v>
      </c>
      <c r="E64" s="318">
        <v>12.3</v>
      </c>
      <c r="F64" s="319">
        <v>8</v>
      </c>
      <c r="H64" s="315" t="s">
        <v>207</v>
      </c>
      <c r="I64" s="316"/>
      <c r="J64" s="317">
        <v>6002</v>
      </c>
      <c r="K64" s="318">
        <v>0.94</v>
      </c>
    </row>
    <row r="65" spans="2:11" ht="12.75">
      <c r="B65" s="315" t="s">
        <v>242</v>
      </c>
      <c r="C65" s="316"/>
      <c r="D65" s="317">
        <v>6386</v>
      </c>
      <c r="E65" s="318">
        <v>4.643</v>
      </c>
      <c r="F65" s="319">
        <v>12</v>
      </c>
      <c r="H65" s="323" t="s">
        <v>177</v>
      </c>
      <c r="I65" s="324"/>
      <c r="J65" s="325"/>
      <c r="K65" s="326"/>
    </row>
    <row r="66" spans="2:11" ht="13.5">
      <c r="B66" s="333" t="s">
        <v>177</v>
      </c>
      <c r="C66" s="324"/>
      <c r="D66" s="325"/>
      <c r="E66" s="326"/>
      <c r="F66" s="335"/>
      <c r="H66" s="327">
        <v>8</v>
      </c>
      <c r="I66" s="328"/>
      <c r="J66" s="329"/>
      <c r="K66" s="330">
        <f>SUM(K67:K69)</f>
        <v>1.6</v>
      </c>
    </row>
    <row r="67" spans="2:11" ht="13.5">
      <c r="B67" s="310">
        <v>5</v>
      </c>
      <c r="C67" s="311"/>
      <c r="D67" s="312"/>
      <c r="E67" s="313">
        <f>SUM(E68:E79)</f>
        <v>278.7</v>
      </c>
      <c r="F67" s="314"/>
      <c r="H67" s="320" t="s">
        <v>195</v>
      </c>
      <c r="I67" s="316"/>
      <c r="J67" s="317"/>
      <c r="K67" s="318"/>
    </row>
    <row r="68" spans="2:11" ht="12.75">
      <c r="B68" s="315" t="s">
        <v>202</v>
      </c>
      <c r="C68" s="316"/>
      <c r="D68" s="317">
        <v>6010</v>
      </c>
      <c r="E68" s="318">
        <v>5.35</v>
      </c>
      <c r="F68" s="319">
        <v>0</v>
      </c>
      <c r="H68" s="315" t="s">
        <v>212</v>
      </c>
      <c r="I68" s="316"/>
      <c r="J68" s="317">
        <v>6100</v>
      </c>
      <c r="K68" s="318">
        <v>1.6</v>
      </c>
    </row>
    <row r="69" spans="2:11" ht="12.75">
      <c r="B69" s="315" t="s">
        <v>203</v>
      </c>
      <c r="C69" s="316"/>
      <c r="D69" s="317">
        <v>6010</v>
      </c>
      <c r="E69" s="318">
        <v>5.05</v>
      </c>
      <c r="F69" s="319">
        <v>0</v>
      </c>
      <c r="H69" s="323" t="s">
        <v>177</v>
      </c>
      <c r="I69" s="324"/>
      <c r="J69" s="325"/>
      <c r="K69" s="326"/>
    </row>
    <row r="70" spans="2:11" ht="13.5">
      <c r="B70" s="315" t="s">
        <v>5</v>
      </c>
      <c r="C70" s="316"/>
      <c r="D70" s="336" t="s">
        <v>193</v>
      </c>
      <c r="E70" s="318">
        <v>6.6</v>
      </c>
      <c r="F70" s="319">
        <v>0</v>
      </c>
      <c r="H70" s="310">
        <v>9</v>
      </c>
      <c r="I70" s="311"/>
      <c r="J70" s="312"/>
      <c r="K70" s="313">
        <f>SUM(K71:K76)</f>
        <v>171.71699999999998</v>
      </c>
    </row>
    <row r="71" spans="2:11" ht="13.5">
      <c r="B71" s="315" t="s">
        <v>44</v>
      </c>
      <c r="C71" s="316"/>
      <c r="D71" s="336" t="s">
        <v>193</v>
      </c>
      <c r="E71" s="318">
        <v>4.5</v>
      </c>
      <c r="F71" s="319">
        <v>0</v>
      </c>
      <c r="H71" s="320" t="s">
        <v>195</v>
      </c>
      <c r="I71" s="316"/>
      <c r="J71" s="317"/>
      <c r="K71" s="318"/>
    </row>
    <row r="72" spans="2:11" ht="12.75">
      <c r="B72" s="315" t="s">
        <v>206</v>
      </c>
      <c r="C72" s="316"/>
      <c r="D72" s="336" t="s">
        <v>193</v>
      </c>
      <c r="E72" s="318">
        <v>2.4</v>
      </c>
      <c r="F72" s="319">
        <v>0</v>
      </c>
      <c r="H72" s="315" t="s">
        <v>39</v>
      </c>
      <c r="I72" s="316"/>
      <c r="J72" s="317">
        <v>6059</v>
      </c>
      <c r="K72" s="318">
        <v>162.23</v>
      </c>
    </row>
    <row r="73" spans="2:11" ht="13.5">
      <c r="B73" s="315" t="s">
        <v>208</v>
      </c>
      <c r="C73" s="316"/>
      <c r="D73" s="317">
        <v>6430</v>
      </c>
      <c r="E73" s="318">
        <v>100</v>
      </c>
      <c r="F73" s="319">
        <v>0</v>
      </c>
      <c r="H73" s="320" t="s">
        <v>185</v>
      </c>
      <c r="I73" s="316"/>
      <c r="J73" s="317"/>
      <c r="K73" s="318"/>
    </row>
    <row r="74" spans="2:11" ht="12.75">
      <c r="B74" s="315" t="s">
        <v>209</v>
      </c>
      <c r="C74" s="316"/>
      <c r="D74" s="317">
        <v>6430</v>
      </c>
      <c r="E74" s="318">
        <v>17.5</v>
      </c>
      <c r="F74" s="319">
        <v>0</v>
      </c>
      <c r="H74" s="315" t="s">
        <v>215</v>
      </c>
      <c r="I74" s="316"/>
      <c r="J74" s="317">
        <v>6170</v>
      </c>
      <c r="K74" s="318">
        <v>8.5</v>
      </c>
    </row>
    <row r="75" spans="2:11" ht="12.75">
      <c r="B75" s="315" t="s">
        <v>210</v>
      </c>
      <c r="C75" s="316"/>
      <c r="D75" s="317">
        <v>6430</v>
      </c>
      <c r="E75" s="318">
        <v>62.5</v>
      </c>
      <c r="F75" s="319">
        <v>0</v>
      </c>
      <c r="H75" s="315" t="s">
        <v>186</v>
      </c>
      <c r="I75" s="316"/>
      <c r="J75" s="317">
        <v>6059</v>
      </c>
      <c r="K75" s="318">
        <v>0.987</v>
      </c>
    </row>
    <row r="76" spans="2:11" ht="12.75">
      <c r="B76" s="315" t="s">
        <v>211</v>
      </c>
      <c r="C76" s="316"/>
      <c r="D76" s="317">
        <v>6430</v>
      </c>
      <c r="E76" s="318">
        <v>40</v>
      </c>
      <c r="F76" s="319">
        <v>0</v>
      </c>
      <c r="H76" s="323" t="s">
        <v>177</v>
      </c>
      <c r="I76" s="324"/>
      <c r="J76" s="325"/>
      <c r="K76" s="326"/>
    </row>
    <row r="77" spans="2:11" ht="13.5">
      <c r="B77" s="315" t="s">
        <v>243</v>
      </c>
      <c r="C77" s="316"/>
      <c r="D77" s="317">
        <v>6008</v>
      </c>
      <c r="E77" s="318">
        <v>25.8</v>
      </c>
      <c r="F77" s="319">
        <v>1</v>
      </c>
      <c r="H77" s="327">
        <v>10</v>
      </c>
      <c r="I77" s="328"/>
      <c r="J77" s="329"/>
      <c r="K77" s="330">
        <f>SUM(K78:K81)</f>
        <v>40.7</v>
      </c>
    </row>
    <row r="78" spans="2:11" ht="13.5">
      <c r="B78" s="315" t="s">
        <v>244</v>
      </c>
      <c r="C78" s="316"/>
      <c r="D78" s="317">
        <v>6010</v>
      </c>
      <c r="E78" s="318">
        <v>9</v>
      </c>
      <c r="F78" s="319">
        <v>8</v>
      </c>
      <c r="H78" s="320" t="s">
        <v>217</v>
      </c>
      <c r="I78" s="316"/>
      <c r="J78" s="317"/>
      <c r="K78" s="318"/>
    </row>
    <row r="79" spans="2:11" ht="12.75">
      <c r="B79" s="315" t="s">
        <v>177</v>
      </c>
      <c r="C79" s="316"/>
      <c r="D79" s="317"/>
      <c r="E79" s="318"/>
      <c r="F79" s="319"/>
      <c r="H79" s="315" t="s">
        <v>220</v>
      </c>
      <c r="I79" s="316"/>
      <c r="J79" s="317">
        <v>6340</v>
      </c>
      <c r="K79" s="318">
        <v>27.77</v>
      </c>
    </row>
    <row r="80" spans="2:11" ht="13.5">
      <c r="B80" s="327">
        <v>6</v>
      </c>
      <c r="C80" s="328"/>
      <c r="D80" s="329"/>
      <c r="E80" s="330">
        <f>SUM(E81:E84)</f>
        <v>105.8</v>
      </c>
      <c r="F80" s="331"/>
      <c r="H80" s="315" t="s">
        <v>222</v>
      </c>
      <c r="I80" s="316"/>
      <c r="J80" s="317">
        <v>6261</v>
      </c>
      <c r="K80" s="318">
        <v>12.93</v>
      </c>
    </row>
    <row r="81" spans="2:11" ht="12.75">
      <c r="B81" s="315" t="s">
        <v>213</v>
      </c>
      <c r="C81" s="316"/>
      <c r="D81" s="317">
        <v>6005</v>
      </c>
      <c r="E81" s="318">
        <v>96</v>
      </c>
      <c r="F81" s="319">
        <v>0</v>
      </c>
      <c r="H81" s="323" t="s">
        <v>177</v>
      </c>
      <c r="I81" s="324"/>
      <c r="J81" s="325"/>
      <c r="K81" s="326"/>
    </row>
    <row r="82" spans="2:6" ht="12.75">
      <c r="B82" s="315" t="s">
        <v>45</v>
      </c>
      <c r="C82" s="316"/>
      <c r="D82" s="336" t="s">
        <v>193</v>
      </c>
      <c r="E82" s="318">
        <v>5.5</v>
      </c>
      <c r="F82" s="319">
        <v>0</v>
      </c>
    </row>
    <row r="83" spans="2:6" ht="12.75">
      <c r="B83" s="315" t="s">
        <v>101</v>
      </c>
      <c r="C83" s="316"/>
      <c r="D83" s="336" t="s">
        <v>193</v>
      </c>
      <c r="E83" s="318">
        <v>4.3</v>
      </c>
      <c r="F83" s="319">
        <v>0</v>
      </c>
    </row>
    <row r="84" spans="2:6" ht="12.75">
      <c r="B84" s="337" t="s">
        <v>177</v>
      </c>
      <c r="C84" s="324"/>
      <c r="D84" s="325"/>
      <c r="E84" s="326"/>
      <c r="F84" s="335"/>
    </row>
    <row r="85" spans="2:6" ht="13.5">
      <c r="B85" s="310">
        <v>7</v>
      </c>
      <c r="C85" s="311"/>
      <c r="D85" s="312"/>
      <c r="E85" s="313">
        <f>SUM(E86:E89)</f>
        <v>188.76</v>
      </c>
      <c r="F85" s="314"/>
    </row>
    <row r="86" spans="2:6" ht="12.75">
      <c r="B86" s="315" t="s">
        <v>46</v>
      </c>
      <c r="C86" s="316"/>
      <c r="D86" s="317">
        <v>6171</v>
      </c>
      <c r="E86" s="318">
        <v>54</v>
      </c>
      <c r="F86" s="319">
        <v>0</v>
      </c>
    </row>
    <row r="87" spans="2:6" ht="12.75">
      <c r="B87" s="315" t="s">
        <v>218</v>
      </c>
      <c r="C87" s="316"/>
      <c r="D87" s="317" t="s">
        <v>245</v>
      </c>
      <c r="E87" s="318">
        <v>56</v>
      </c>
      <c r="F87" s="319">
        <v>0</v>
      </c>
    </row>
    <row r="88" spans="2:6" ht="12.75">
      <c r="B88" s="315" t="s">
        <v>221</v>
      </c>
      <c r="C88" s="316"/>
      <c r="D88" s="317" t="s">
        <v>245</v>
      </c>
      <c r="E88" s="318">
        <v>78.76</v>
      </c>
      <c r="F88" s="319">
        <v>0</v>
      </c>
    </row>
    <row r="89" spans="2:6" ht="12.75">
      <c r="B89" s="338" t="s">
        <v>177</v>
      </c>
      <c r="C89" s="339"/>
      <c r="D89" s="340"/>
      <c r="E89" s="341"/>
      <c r="F89" s="342"/>
    </row>
    <row r="90" spans="2:6" ht="13.5">
      <c r="B90" s="327">
        <v>8</v>
      </c>
      <c r="C90" s="328"/>
      <c r="D90" s="329"/>
      <c r="E90" s="330">
        <f>SUM(E91:E92)</f>
        <v>260</v>
      </c>
      <c r="F90" s="331"/>
    </row>
    <row r="91" spans="2:6" ht="12.75">
      <c r="B91" s="315" t="s">
        <v>4</v>
      </c>
      <c r="C91" s="316"/>
      <c r="D91" s="317">
        <v>6100</v>
      </c>
      <c r="E91" s="318">
        <v>260</v>
      </c>
      <c r="F91" s="319">
        <v>0</v>
      </c>
    </row>
    <row r="92" spans="2:6" ht="12.75">
      <c r="B92" s="343" t="s">
        <v>177</v>
      </c>
      <c r="C92" s="324"/>
      <c r="D92" s="325"/>
      <c r="E92" s="326"/>
      <c r="F92" s="335"/>
    </row>
    <row r="93" spans="2:6" ht="13.5">
      <c r="B93" s="310">
        <v>9</v>
      </c>
      <c r="C93" s="344"/>
      <c r="D93" s="345"/>
      <c r="E93" s="313">
        <f>SUM(E94:E99)</f>
        <v>567.4</v>
      </c>
      <c r="F93" s="314"/>
    </row>
    <row r="94" spans="2:6" ht="12.75">
      <c r="B94" s="315" t="s">
        <v>223</v>
      </c>
      <c r="C94" s="316"/>
      <c r="D94" s="317">
        <v>6059</v>
      </c>
      <c r="E94" s="318">
        <v>160</v>
      </c>
      <c r="F94" s="319">
        <v>0</v>
      </c>
    </row>
    <row r="95" spans="2:6" ht="12.75">
      <c r="B95" s="315" t="s">
        <v>224</v>
      </c>
      <c r="C95" s="316"/>
      <c r="D95" s="317">
        <v>6060</v>
      </c>
      <c r="E95" s="318">
        <v>120</v>
      </c>
      <c r="F95" s="319">
        <v>0</v>
      </c>
    </row>
    <row r="96" spans="2:6" ht="12.75">
      <c r="B96" s="315" t="s">
        <v>225</v>
      </c>
      <c r="C96" s="316"/>
      <c r="D96" s="317">
        <v>6270</v>
      </c>
      <c r="E96" s="318">
        <v>87</v>
      </c>
      <c r="F96" s="319">
        <v>0</v>
      </c>
    </row>
    <row r="97" spans="2:6" ht="12.75">
      <c r="B97" s="315" t="s">
        <v>226</v>
      </c>
      <c r="C97" s="316"/>
      <c r="D97" s="317">
        <v>6290</v>
      </c>
      <c r="E97" s="318">
        <v>150</v>
      </c>
      <c r="F97" s="319">
        <v>0</v>
      </c>
    </row>
    <row r="98" spans="2:6" ht="12.75">
      <c r="B98" s="315" t="s">
        <v>102</v>
      </c>
      <c r="C98" s="316"/>
      <c r="D98" s="317">
        <v>6170</v>
      </c>
      <c r="E98" s="318">
        <v>50.4</v>
      </c>
      <c r="F98" s="319">
        <v>0</v>
      </c>
    </row>
    <row r="99" spans="2:6" ht="12.75">
      <c r="B99" s="338" t="s">
        <v>177</v>
      </c>
      <c r="C99" s="316"/>
      <c r="D99" s="317"/>
      <c r="E99" s="318"/>
      <c r="F99" s="319"/>
    </row>
    <row r="100" spans="2:6" ht="13.5">
      <c r="B100" s="327">
        <v>10</v>
      </c>
      <c r="C100" s="346"/>
      <c r="D100" s="347"/>
      <c r="E100" s="330">
        <f>SUM(E101:E103)</f>
        <v>254.02999999999997</v>
      </c>
      <c r="F100" s="331"/>
    </row>
    <row r="101" spans="2:6" ht="12.75">
      <c r="B101" s="315" t="s">
        <v>222</v>
      </c>
      <c r="C101" s="316"/>
      <c r="D101" s="317">
        <v>6263</v>
      </c>
      <c r="E101" s="318">
        <v>222.17</v>
      </c>
      <c r="F101" s="319">
        <v>0</v>
      </c>
    </row>
    <row r="102" spans="2:6" ht="12.75">
      <c r="B102" s="315" t="s">
        <v>15</v>
      </c>
      <c r="C102" s="316"/>
      <c r="D102" s="317">
        <v>6261</v>
      </c>
      <c r="E102" s="318">
        <v>31.86</v>
      </c>
      <c r="F102" s="319">
        <v>2</v>
      </c>
    </row>
    <row r="103" spans="2:6" ht="12.75">
      <c r="B103" s="337" t="s">
        <v>177</v>
      </c>
      <c r="C103" s="324"/>
      <c r="D103" s="325"/>
      <c r="E103" s="326"/>
      <c r="F103" s="335"/>
    </row>
    <row r="104" ht="12.75">
      <c r="K104" s="375"/>
    </row>
    <row r="105" ht="12.75">
      <c r="K105" s="375"/>
    </row>
    <row r="106" ht="12.75">
      <c r="K106" s="375"/>
    </row>
    <row r="107" ht="12.75">
      <c r="K107" s="375"/>
    </row>
    <row r="108" ht="12.75">
      <c r="K108" s="375"/>
    </row>
    <row r="109" ht="12.75">
      <c r="K109" s="375"/>
    </row>
    <row r="110" ht="12.75">
      <c r="K110" s="375"/>
    </row>
    <row r="111" ht="12.75">
      <c r="K111" s="375"/>
    </row>
    <row r="112" ht="12.75">
      <c r="K112" s="375"/>
    </row>
    <row r="113" ht="12.75">
      <c r="K113" s="375"/>
    </row>
    <row r="114" ht="12.75">
      <c r="K114" s="375"/>
    </row>
    <row r="115" ht="12.75">
      <c r="K115" s="375"/>
    </row>
    <row r="116" ht="12.75">
      <c r="K116" s="375"/>
    </row>
    <row r="117" ht="12.75">
      <c r="K117" s="375"/>
    </row>
    <row r="118" ht="12.75">
      <c r="K118" s="375"/>
    </row>
    <row r="119" ht="12.75">
      <c r="K119" s="375"/>
    </row>
    <row r="120" ht="12.75">
      <c r="K120" s="375"/>
    </row>
    <row r="121" ht="12.75">
      <c r="K121" s="375"/>
    </row>
    <row r="122" ht="12.75">
      <c r="K122" s="375"/>
    </row>
    <row r="123" ht="12.75">
      <c r="K123" s="375"/>
    </row>
    <row r="124" ht="12.75">
      <c r="K124" s="375"/>
    </row>
    <row r="125" ht="12.75">
      <c r="K125" s="375"/>
    </row>
    <row r="126" ht="12.75">
      <c r="K126" s="375"/>
    </row>
    <row r="127" ht="12.75">
      <c r="K127" s="375"/>
    </row>
    <row r="128" ht="12.75">
      <c r="K128" s="375"/>
    </row>
    <row r="129" ht="12.75">
      <c r="K129" s="375"/>
    </row>
    <row r="130" ht="12.75">
      <c r="K130" s="375"/>
    </row>
    <row r="131" ht="12.75">
      <c r="K131" s="375"/>
    </row>
    <row r="132" ht="12.75">
      <c r="K132" s="375"/>
    </row>
    <row r="133" ht="12.75">
      <c r="K133" s="375"/>
    </row>
    <row r="134" ht="12.75">
      <c r="K134" s="375"/>
    </row>
    <row r="135" ht="12.75">
      <c r="K135" s="375"/>
    </row>
    <row r="136" ht="12.75">
      <c r="K136" s="375"/>
    </row>
    <row r="137" ht="12.75">
      <c r="K137" s="375"/>
    </row>
    <row r="138" ht="12.75">
      <c r="K138" s="375"/>
    </row>
    <row r="139" ht="12.75">
      <c r="K139" s="375"/>
    </row>
    <row r="140" ht="12.75">
      <c r="K140" s="375"/>
    </row>
    <row r="141" ht="12.75">
      <c r="K141" s="375"/>
    </row>
    <row r="142" ht="12.75">
      <c r="K142" s="375"/>
    </row>
    <row r="143" ht="12.75">
      <c r="K143" s="375"/>
    </row>
    <row r="144" ht="12.75">
      <c r="K144" s="375"/>
    </row>
    <row r="145" ht="12.75">
      <c r="K145" s="375"/>
    </row>
    <row r="146" ht="12.75">
      <c r="K146" s="375"/>
    </row>
    <row r="147" ht="12.75">
      <c r="K147" s="375"/>
    </row>
    <row r="148" ht="12.75">
      <c r="K148" s="375"/>
    </row>
    <row r="149" ht="12.75">
      <c r="K149" s="375"/>
    </row>
    <row r="150" ht="12.75">
      <c r="K150" s="375"/>
    </row>
    <row r="151" ht="12.75">
      <c r="K151" s="375"/>
    </row>
    <row r="152" ht="12.75">
      <c r="K152" s="375"/>
    </row>
    <row r="153" ht="12.75">
      <c r="K153" s="375"/>
    </row>
    <row r="154" ht="12.75">
      <c r="K154" s="375"/>
    </row>
    <row r="155" ht="12.75">
      <c r="K155" s="375"/>
    </row>
    <row r="156" ht="12.75">
      <c r="K156" s="375"/>
    </row>
    <row r="157" ht="12.75">
      <c r="K157" s="375"/>
    </row>
    <row r="158" ht="12.75">
      <c r="K158" s="375"/>
    </row>
    <row r="159" ht="12.75">
      <c r="K159" s="375"/>
    </row>
    <row r="160" ht="12.75">
      <c r="K160" s="375"/>
    </row>
    <row r="161" ht="12.75">
      <c r="K161" s="375"/>
    </row>
    <row r="162" ht="12.75">
      <c r="K162" s="375"/>
    </row>
    <row r="163" ht="12.75">
      <c r="K163" s="375"/>
    </row>
    <row r="164" ht="12.75">
      <c r="K164" s="375"/>
    </row>
    <row r="165" ht="12.75">
      <c r="K165" s="375"/>
    </row>
    <row r="166" ht="12.75">
      <c r="K166" s="375"/>
    </row>
    <row r="167" ht="12.75">
      <c r="K167" s="375"/>
    </row>
    <row r="168" ht="12.75">
      <c r="K168" s="375"/>
    </row>
    <row r="169" ht="12.75">
      <c r="K169" s="375"/>
    </row>
    <row r="170" ht="12.75">
      <c r="K170" s="375"/>
    </row>
    <row r="171" ht="12.75">
      <c r="K171" s="375"/>
    </row>
    <row r="172" ht="12.75">
      <c r="K172" s="375"/>
    </row>
    <row r="173" ht="12.75">
      <c r="K173" s="375"/>
    </row>
    <row r="174" ht="12.75">
      <c r="K174" s="375"/>
    </row>
    <row r="175" ht="12.75">
      <c r="K175" s="375"/>
    </row>
    <row r="176" ht="12.75">
      <c r="K176" s="375"/>
    </row>
    <row r="177" ht="12.75">
      <c r="K177" s="375"/>
    </row>
    <row r="178" ht="12.75">
      <c r="K178" s="375"/>
    </row>
    <row r="179" ht="12.75">
      <c r="K179" s="375"/>
    </row>
    <row r="180" ht="12.75">
      <c r="K180" s="375"/>
    </row>
    <row r="181" ht="12.75">
      <c r="K181" s="375"/>
    </row>
    <row r="182" ht="12.75">
      <c r="K182" s="375"/>
    </row>
    <row r="183" ht="12.75">
      <c r="K183" s="375"/>
    </row>
    <row r="184" ht="12.75">
      <c r="K184" s="375"/>
    </row>
    <row r="185" ht="12.75">
      <c r="K185" s="375"/>
    </row>
    <row r="186" ht="12.75">
      <c r="K186" s="375"/>
    </row>
    <row r="187" ht="12.75">
      <c r="K187" s="375"/>
    </row>
    <row r="189" ht="12.75">
      <c r="E189" s="375"/>
    </row>
    <row r="190" ht="12.75">
      <c r="E190" s="375"/>
    </row>
    <row r="191" ht="12.75">
      <c r="E191" s="375"/>
    </row>
    <row r="192" ht="12.75">
      <c r="E192" s="375"/>
    </row>
    <row r="193" ht="12.75">
      <c r="E193" s="375"/>
    </row>
    <row r="194" ht="12.75">
      <c r="E194" s="375"/>
    </row>
    <row r="195" ht="12.75">
      <c r="E195" s="375"/>
    </row>
    <row r="196" ht="12.75">
      <c r="E196" s="375"/>
    </row>
    <row r="197" ht="12.75">
      <c r="E197" s="375"/>
    </row>
    <row r="198" ht="12.75">
      <c r="E198" s="375"/>
    </row>
    <row r="199" ht="12.75">
      <c r="E199" s="375"/>
    </row>
    <row r="200" ht="12.75">
      <c r="E200" s="375"/>
    </row>
    <row r="201" ht="12.75">
      <c r="E201" s="375"/>
    </row>
    <row r="202" ht="12.75">
      <c r="E202" s="375"/>
    </row>
    <row r="203" ht="12.75">
      <c r="E203" s="375"/>
    </row>
    <row r="204" ht="12.75">
      <c r="E204" s="375"/>
    </row>
    <row r="205" ht="12.75">
      <c r="E205" s="375"/>
    </row>
    <row r="206" ht="12.75">
      <c r="E206" s="375"/>
    </row>
    <row r="207" spans="5:11" ht="12.75">
      <c r="E207" s="375"/>
      <c r="K207" s="375"/>
    </row>
    <row r="208" spans="5:11" ht="12.75">
      <c r="E208" s="375"/>
      <c r="K208" s="375"/>
    </row>
    <row r="209" spans="5:11" ht="12.75">
      <c r="E209" s="375"/>
      <c r="K209" s="375"/>
    </row>
    <row r="210" spans="5:11" ht="12.75">
      <c r="E210" s="375"/>
      <c r="K210" s="375"/>
    </row>
    <row r="211" spans="5:11" ht="12.75">
      <c r="E211" s="375"/>
      <c r="K211" s="375"/>
    </row>
    <row r="212" spans="5:11" ht="12.75">
      <c r="E212" s="375"/>
      <c r="K212" s="375"/>
    </row>
    <row r="213" spans="5:11" ht="12.75">
      <c r="E213" s="375"/>
      <c r="K213" s="375"/>
    </row>
    <row r="214" spans="5:11" ht="12.75">
      <c r="E214" s="375"/>
      <c r="K214" s="375"/>
    </row>
    <row r="215" spans="5:11" ht="12.75">
      <c r="E215" s="375"/>
      <c r="K215" s="375"/>
    </row>
    <row r="216" spans="5:11" ht="12.75">
      <c r="E216" s="375"/>
      <c r="K216" s="375"/>
    </row>
    <row r="217" spans="5:11" ht="12.75">
      <c r="E217" s="375"/>
      <c r="K217" s="375"/>
    </row>
    <row r="218" spans="5:11" ht="12.75">
      <c r="E218" s="375"/>
      <c r="K218" s="375"/>
    </row>
    <row r="219" spans="5:11" ht="12.75">
      <c r="E219" s="375"/>
      <c r="K219" s="375"/>
    </row>
    <row r="220" spans="5:11" ht="12.75">
      <c r="E220" s="375"/>
      <c r="K220" s="375"/>
    </row>
    <row r="221" spans="5:11" ht="12.75">
      <c r="E221" s="375"/>
      <c r="K221" s="375"/>
    </row>
    <row r="222" spans="5:11" ht="12.75">
      <c r="E222" s="375"/>
      <c r="K222" s="375"/>
    </row>
    <row r="223" spans="5:11" ht="12.75">
      <c r="E223" s="375"/>
      <c r="K223" s="375"/>
    </row>
    <row r="224" spans="5:11" ht="12.75">
      <c r="E224" s="375"/>
      <c r="K224" s="375"/>
    </row>
    <row r="225" spans="5:11" ht="12.75">
      <c r="E225" s="375"/>
      <c r="K225" s="375"/>
    </row>
    <row r="226" spans="5:11" ht="12.75">
      <c r="E226" s="375"/>
      <c r="K226" s="375"/>
    </row>
    <row r="227" spans="5:11" ht="12.75">
      <c r="E227" s="375"/>
      <c r="K227" s="375"/>
    </row>
    <row r="228" spans="5:11" ht="12.75">
      <c r="E228" s="375"/>
      <c r="K228" s="375"/>
    </row>
    <row r="229" spans="5:11" ht="12.75">
      <c r="E229" s="375"/>
      <c r="K229" s="375"/>
    </row>
    <row r="230" spans="5:11" ht="12.75">
      <c r="E230" s="375"/>
      <c r="K230" s="375"/>
    </row>
    <row r="231" spans="5:11" ht="12.75">
      <c r="E231" s="375"/>
      <c r="K231" s="375"/>
    </row>
    <row r="232" spans="5:11" ht="12.75">
      <c r="E232" s="375"/>
      <c r="K232" s="375"/>
    </row>
    <row r="233" spans="5:11" ht="12.75">
      <c r="E233" s="375"/>
      <c r="K233" s="375"/>
    </row>
    <row r="234" spans="5:11" ht="12.75">
      <c r="E234" s="375"/>
      <c r="K234" s="375"/>
    </row>
    <row r="235" spans="5:11" ht="12.75">
      <c r="E235" s="375"/>
      <c r="K235" s="375"/>
    </row>
    <row r="236" spans="5:11" ht="12.75">
      <c r="E236" s="375"/>
      <c r="K236" s="375"/>
    </row>
    <row r="237" spans="5:11" ht="12.75">
      <c r="E237" s="375"/>
      <c r="K237" s="375"/>
    </row>
    <row r="238" spans="5:11" ht="12.75">
      <c r="E238" s="375"/>
      <c r="K238" s="375"/>
    </row>
    <row r="239" spans="5:11" ht="12.75">
      <c r="E239" s="375"/>
      <c r="K239" s="375"/>
    </row>
    <row r="240" spans="5:11" ht="12.75">
      <c r="E240" s="375"/>
      <c r="K240" s="375"/>
    </row>
    <row r="241" spans="5:11" ht="12.75">
      <c r="E241" s="375"/>
      <c r="K241" s="375"/>
    </row>
    <row r="242" spans="5:11" ht="12.75">
      <c r="E242" s="375"/>
      <c r="K242" s="375"/>
    </row>
    <row r="243" spans="5:11" ht="12.75">
      <c r="E243" s="375"/>
      <c r="K243" s="375"/>
    </row>
    <row r="244" spans="5:11" ht="12.75">
      <c r="E244" s="375"/>
      <c r="K244" s="375"/>
    </row>
    <row r="245" spans="5:11" ht="12.75">
      <c r="E245" s="375"/>
      <c r="K245" s="375"/>
    </row>
    <row r="246" spans="5:11" ht="12.75">
      <c r="E246" s="375"/>
      <c r="K246" s="375"/>
    </row>
    <row r="247" spans="5:11" ht="12.75">
      <c r="E247" s="375"/>
      <c r="K247" s="375"/>
    </row>
    <row r="248" spans="5:11" ht="12.75">
      <c r="E248" s="375"/>
      <c r="K248" s="375"/>
    </row>
    <row r="249" spans="5:11" ht="12.75">
      <c r="E249" s="375"/>
      <c r="K249" s="375"/>
    </row>
    <row r="250" spans="5:11" ht="12.75">
      <c r="E250" s="375"/>
      <c r="K250" s="375"/>
    </row>
    <row r="251" spans="5:11" ht="12.75">
      <c r="E251" s="375"/>
      <c r="K251" s="375"/>
    </row>
    <row r="252" spans="5:11" ht="12.75">
      <c r="E252" s="375"/>
      <c r="K252" s="375"/>
    </row>
    <row r="253" spans="5:11" ht="12.75">
      <c r="E253" s="375"/>
      <c r="K253" s="375"/>
    </row>
    <row r="254" spans="5:11" ht="12.75">
      <c r="E254" s="375"/>
      <c r="K254" s="375"/>
    </row>
    <row r="255" spans="5:11" ht="12.75">
      <c r="E255" s="375"/>
      <c r="K255" s="375"/>
    </row>
    <row r="256" spans="5:11" ht="12.75">
      <c r="E256" s="375"/>
      <c r="K256" s="375"/>
    </row>
    <row r="257" spans="5:11" ht="12.75">
      <c r="E257" s="375"/>
      <c r="K257" s="375"/>
    </row>
    <row r="258" spans="5:11" ht="12.75">
      <c r="E258" s="375"/>
      <c r="K258" s="375"/>
    </row>
    <row r="259" spans="5:11" ht="12.75">
      <c r="E259" s="375"/>
      <c r="K259" s="375"/>
    </row>
    <row r="260" spans="5:11" ht="12.75">
      <c r="E260" s="375"/>
      <c r="K260" s="375"/>
    </row>
    <row r="261" spans="5:11" ht="12.75">
      <c r="E261" s="375"/>
      <c r="K261" s="375"/>
    </row>
    <row r="262" spans="5:11" ht="12.75">
      <c r="E262" s="375"/>
      <c r="K262" s="375"/>
    </row>
    <row r="263" spans="5:11" ht="12.75">
      <c r="E263" s="375"/>
      <c r="K263" s="375"/>
    </row>
    <row r="264" spans="5:11" ht="12.75">
      <c r="E264" s="375"/>
      <c r="K264" s="375"/>
    </row>
    <row r="265" spans="5:11" ht="12.75">
      <c r="E265" s="375"/>
      <c r="K265" s="375"/>
    </row>
    <row r="266" spans="5:11" ht="12.75">
      <c r="E266" s="375"/>
      <c r="K266" s="375"/>
    </row>
    <row r="267" spans="5:11" ht="12.75">
      <c r="E267" s="375"/>
      <c r="K267" s="375"/>
    </row>
    <row r="268" spans="5:11" ht="12.75">
      <c r="E268" s="375"/>
      <c r="K268" s="375"/>
    </row>
    <row r="269" spans="5:11" ht="12.75">
      <c r="E269" s="375"/>
      <c r="K269" s="375"/>
    </row>
    <row r="270" spans="5:11" ht="12.75">
      <c r="E270" s="375"/>
      <c r="K270" s="375"/>
    </row>
    <row r="271" spans="5:11" ht="12.75">
      <c r="E271" s="375"/>
      <c r="K271" s="375"/>
    </row>
    <row r="272" spans="5:11" ht="12.75">
      <c r="E272" s="375"/>
      <c r="K272" s="375"/>
    </row>
    <row r="273" spans="5:11" ht="12.75">
      <c r="E273" s="375"/>
      <c r="K273" s="375"/>
    </row>
    <row r="274" spans="5:11" ht="12.75">
      <c r="E274" s="375"/>
      <c r="K274" s="375"/>
    </row>
    <row r="275" spans="5:11" ht="12.75">
      <c r="E275" s="375"/>
      <c r="K275" s="375"/>
    </row>
    <row r="276" spans="5:11" ht="12.75">
      <c r="E276" s="375"/>
      <c r="K276" s="375"/>
    </row>
    <row r="277" spans="5:11" ht="12.75">
      <c r="E277" s="375"/>
      <c r="K277" s="375"/>
    </row>
    <row r="278" spans="5:11" ht="12.75">
      <c r="E278" s="375"/>
      <c r="K278" s="375"/>
    </row>
    <row r="279" spans="5:11" ht="12.75">
      <c r="E279" s="375"/>
      <c r="K279" s="375"/>
    </row>
    <row r="280" spans="5:11" ht="12.75">
      <c r="E280" s="375"/>
      <c r="K280" s="375"/>
    </row>
    <row r="281" spans="5:11" ht="12.75">
      <c r="E281" s="375"/>
      <c r="K281" s="375"/>
    </row>
    <row r="282" spans="5:11" ht="12.75">
      <c r="E282" s="375"/>
      <c r="K282" s="375"/>
    </row>
  </sheetData>
  <sheetProtection password="CC53" sheet="1" objects="1" scenarios="1"/>
  <conditionalFormatting sqref="K74:K77 K64:K65 K68:K71 K43:K47 K37:K41 K28:K29 K32:K34 E99 E41:F54 K102:K106 K94:K97 E82:F86 C14:M15 E89:F90 E79:F80 E68:F71 E73:F77 E57:F66 E26:F30 E21:F22 E33:F38 K21:K23 K50:K61">
    <cfRule type="cellIs" priority="12" dxfId="0" operator="equal">
      <formula>0</formula>
    </cfRule>
  </conditionalFormatting>
  <conditionalFormatting sqref="K75:K78 E94:F98 E91:F92 E101:F103 E81:F84 E86:F89 E68:F79 K64:K65 K43:K47 K50:K61 K28:K29 K32:K34 K37:K41 E27:F31 E21:F22 K21:K23 E34:F41 E44:F65 K68:K72">
    <cfRule type="cellIs" priority="11" dxfId="0" operator="equal">
      <formula>0</formula>
    </cfRule>
  </conditionalFormatting>
  <conditionalFormatting sqref="K77:K80 K67:K68 K71:K74 K46:K50 K53:K64 K28:K29 K21:K23 K32:K35 K38:K44">
    <cfRule type="cellIs" priority="10" dxfId="0" operator="equal">
      <formula>0</formula>
    </cfRule>
  </conditionalFormatting>
  <conditionalFormatting sqref="K78:K81 K67:K68 K46:K50 K53:K64 K71:K75">
    <cfRule type="cellIs" priority="9" dxfId="0" operator="equal">
      <formula>0</formula>
    </cfRule>
  </conditionalFormatting>
  <conditionalFormatting sqref="K74:K77 K64:K65 K68:K71 K43:K47 K37:K41 K28:K29 K32:K34 E189:E282 K207:K282 E99 E41:F54 K102:K187 K94:K97 E82:F86 C14:M15 E89:F90 E79:F80 E68:F71 E73:F77 E57:F66 E26:F30 E21:F22 E33:F38 K21:K23 K50:K61">
    <cfRule type="cellIs" priority="8" dxfId="0" operator="equal">
      <formula>0</formula>
    </cfRule>
  </conditionalFormatting>
  <conditionalFormatting sqref="K75:K78 E94:F98 E91:F92 E101:F103 E81:F84 E86:F89 E68:F79 K64:K65 K43:K47 K50:K61 K28:K29 K32:K34 K37:K41 E27:F31 E21:F22 K21:K23 E34:F41 E44:F65 K68:K72">
    <cfRule type="cellIs" priority="7" dxfId="0" operator="equal">
      <formula>0</formula>
    </cfRule>
  </conditionalFormatting>
  <conditionalFormatting sqref="K77:K80 K67:K68 K71:K74 K46:K50 K53:K64 K28:K29 K21:K23 K32:K35 K38:K44">
    <cfRule type="cellIs" priority="6" dxfId="0" operator="equal">
      <formula>0</formula>
    </cfRule>
  </conditionalFormatting>
  <conditionalFormatting sqref="K78:K81 K67:K68 K46:K50 K53:K64 K71:K75">
    <cfRule type="cellIs" priority="5" dxfId="0" operator="equal">
      <formula>0</formula>
    </cfRule>
  </conditionalFormatting>
  <conditionalFormatting sqref="K74:K77 K64:K65 K68:K71 K43:K47 K37:K41 K28:K29 K32:K34 E189:E282 K207:K282 E99 E41:F54 K102:K187 K94:K97 E82:F86 C14:M15 E89:F90 E79:F80 E68:F71 E73:F77 E57:F66 E26:F30 E21:F22 E33:F38 K21:K23 K50:K61">
    <cfRule type="cellIs" priority="4" dxfId="0" operator="equal">
      <formula>0</formula>
    </cfRule>
  </conditionalFormatting>
  <conditionalFormatting sqref="K75:K78 E94:F98 E91:F92 E101:F103 E81:F84 E86:F89 E68:F79 K64:K65 K43:K47 K50:K61 K28:K29 K32:K34 K37:K41 E27:F31 E21:F22 K21:K23 E34:F41 E44:F65 K68:K72">
    <cfRule type="cellIs" priority="3" dxfId="0" operator="equal">
      <formula>0</formula>
    </cfRule>
  </conditionalFormatting>
  <conditionalFormatting sqref="K77:K80 K67:K68 K71:K74 K46:K50 K53:K64 K28:K29 K21:K23 K32:K35 K38:K44">
    <cfRule type="cellIs" priority="2" dxfId="0" operator="equal">
      <formula>0</formula>
    </cfRule>
  </conditionalFormatting>
  <conditionalFormatting sqref="K78:K81 K67:K68 K46:K50 K53:K64 K71:K75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3:N291"/>
  <sheetViews>
    <sheetView showGridLines="0" workbookViewId="0" topLeftCell="I1">
      <selection activeCell="N5" sqref="N5"/>
    </sheetView>
  </sheetViews>
  <sheetFormatPr defaultColWidth="11.421875" defaultRowHeight="12.75"/>
  <cols>
    <col min="1" max="16384" width="11.421875" style="260" customWidth="1"/>
  </cols>
  <sheetData>
    <row r="3" spans="2:4" ht="14.25">
      <c r="B3" s="257" t="s">
        <v>154</v>
      </c>
      <c r="C3" s="258">
        <v>3</v>
      </c>
      <c r="D3" s="259" t="s">
        <v>246</v>
      </c>
    </row>
    <row r="4" spans="2:7" ht="12.75">
      <c r="B4" s="348"/>
      <c r="C4" s="349" t="s">
        <v>228</v>
      </c>
      <c r="D4" s="263"/>
      <c r="E4" s="264" t="s">
        <v>157</v>
      </c>
      <c r="F4" s="265"/>
      <c r="G4" s="266" t="s">
        <v>158</v>
      </c>
    </row>
    <row r="5" spans="2:11" ht="13.5">
      <c r="B5" s="306" t="s">
        <v>159</v>
      </c>
      <c r="C5" s="350">
        <v>60109.485242349096</v>
      </c>
      <c r="D5" s="351">
        <f>C5/$C$5</f>
        <v>1</v>
      </c>
      <c r="E5" s="352" t="e">
        <f>SUM(E6:E7)</f>
        <v>#VALUE!</v>
      </c>
      <c r="F5" s="353" t="e">
        <f>E5/$E$5</f>
        <v>#VALUE!</v>
      </c>
      <c r="G5" s="271" t="s">
        <v>160</v>
      </c>
      <c r="I5" s="272" t="s">
        <v>161</v>
      </c>
      <c r="J5" s="273">
        <v>0.7</v>
      </c>
      <c r="K5" s="354">
        <f>J5*C5</f>
        <v>42076.63966964436</v>
      </c>
    </row>
    <row r="6" spans="2:11" ht="12.75">
      <c r="B6" s="355" t="s">
        <v>140</v>
      </c>
      <c r="C6" s="356">
        <f>0.8304*C5</f>
        <v>49914.91654524669</v>
      </c>
      <c r="D6" s="357">
        <f>C6/$C$5</f>
        <v>0.8304</v>
      </c>
      <c r="E6" s="358" t="e">
        <v>#VALUE!</v>
      </c>
      <c r="F6" s="359" t="e">
        <f>E6/$E$5</f>
        <v>#VALUE!</v>
      </c>
      <c r="G6" s="360" t="e">
        <f>C6/E6</f>
        <v>#VALUE!</v>
      </c>
      <c r="I6" s="272" t="s">
        <v>162</v>
      </c>
      <c r="J6" s="273">
        <v>0.3</v>
      </c>
      <c r="K6" s="354">
        <f>J6*C5</f>
        <v>18032.84557270473</v>
      </c>
    </row>
    <row r="7" spans="2:7" ht="12.75">
      <c r="B7" s="361" t="s">
        <v>163</v>
      </c>
      <c r="C7" s="362">
        <f>0.1696*C5</f>
        <v>10194.568697102406</v>
      </c>
      <c r="D7" s="363">
        <f>C7/$C$5</f>
        <v>0.1696</v>
      </c>
      <c r="E7" s="364" t="e">
        <v>#VALUE!</v>
      </c>
      <c r="F7" s="365" t="e">
        <f>E7/$E$5</f>
        <v>#VALUE!</v>
      </c>
      <c r="G7" s="366" t="e">
        <f>C7/E7</f>
        <v>#VALUE!</v>
      </c>
    </row>
    <row r="8" spans="2:14" ht="12.75">
      <c r="B8" s="285"/>
      <c r="C8" s="285"/>
      <c r="I8" s="385" t="s">
        <v>264</v>
      </c>
      <c r="N8" s="386">
        <v>11266.853171798968</v>
      </c>
    </row>
    <row r="9" spans="2:8" ht="13.5">
      <c r="B9" s="367" t="s">
        <v>164</v>
      </c>
      <c r="C9" s="350">
        <v>0</v>
      </c>
      <c r="D9" s="269">
        <v>1</v>
      </c>
      <c r="E9" s="368" t="e">
        <v>#VALUE!</v>
      </c>
      <c r="F9" s="269">
        <v>1</v>
      </c>
      <c r="G9" s="369">
        <f>IF(C9&gt;0,C9/E9,0)</f>
        <v>0</v>
      </c>
      <c r="H9" s="260" t="s">
        <v>165</v>
      </c>
    </row>
    <row r="11" spans="2:13" ht="15.75">
      <c r="B11" s="504" t="s">
        <v>276</v>
      </c>
      <c r="C11" s="505"/>
      <c r="D11" s="505"/>
      <c r="E11" s="505"/>
      <c r="F11" s="505"/>
      <c r="G11" s="505"/>
      <c r="H11" s="505"/>
      <c r="I11" s="505"/>
      <c r="J11" s="505"/>
      <c r="K11" s="505"/>
      <c r="L11" s="505"/>
      <c r="M11" s="505"/>
    </row>
    <row r="12" spans="2:13" ht="12.75">
      <c r="B12" s="289" t="s">
        <v>166</v>
      </c>
      <c r="C12" s="290" t="s">
        <v>29</v>
      </c>
      <c r="D12" s="291" t="s">
        <v>30</v>
      </c>
      <c r="E12" s="291" t="s">
        <v>31</v>
      </c>
      <c r="F12" s="291" t="s">
        <v>32</v>
      </c>
      <c r="G12" s="291" t="s">
        <v>33</v>
      </c>
      <c r="H12" s="291" t="s">
        <v>34</v>
      </c>
      <c r="I12" s="291" t="s">
        <v>35</v>
      </c>
      <c r="J12" s="291" t="s">
        <v>36</v>
      </c>
      <c r="K12" s="291" t="s">
        <v>37</v>
      </c>
      <c r="L12" s="292" t="s">
        <v>38</v>
      </c>
      <c r="M12" s="293" t="s">
        <v>16</v>
      </c>
    </row>
    <row r="13" spans="2:14" ht="12.75">
      <c r="B13" s="294" t="s">
        <v>167</v>
      </c>
      <c r="C13" s="370">
        <f>E19</f>
        <v>260.2</v>
      </c>
      <c r="D13" s="370">
        <f>E26</f>
        <v>537.77</v>
      </c>
      <c r="E13" s="370">
        <f>E33</f>
        <v>169.17</v>
      </c>
      <c r="F13" s="370">
        <f>E43</f>
        <v>435.473</v>
      </c>
      <c r="G13" s="370">
        <f>E73</f>
        <v>397.30999999999995</v>
      </c>
      <c r="H13" s="370">
        <f>E88</f>
        <v>105.8</v>
      </c>
      <c r="I13" s="370">
        <f>E93</f>
        <v>188.76</v>
      </c>
      <c r="J13" s="370">
        <f>E98</f>
        <v>260</v>
      </c>
      <c r="K13" s="370">
        <f>E101</f>
        <v>577.4</v>
      </c>
      <c r="L13" s="370">
        <f>E109</f>
        <v>254.02999999999997</v>
      </c>
      <c r="M13" s="371">
        <f>SUM(C13:L13)</f>
        <v>3185.9130000000005</v>
      </c>
      <c r="N13" s="372">
        <f>SUM(E19:E114)-E19-E26-E33-E43-E73-E88-E93-E98-E101-E109</f>
        <v>3185.9129999999996</v>
      </c>
    </row>
    <row r="14" spans="2:14" ht="12.75">
      <c r="B14" s="297" t="s">
        <v>168</v>
      </c>
      <c r="C14" s="373">
        <f>K19</f>
        <v>28.46</v>
      </c>
      <c r="D14" s="373">
        <f>K24</f>
        <v>0</v>
      </c>
      <c r="E14" s="373">
        <f>K26</f>
        <v>0.08</v>
      </c>
      <c r="F14" s="373">
        <f>K30</f>
        <v>110.89999999999999</v>
      </c>
      <c r="G14" s="373">
        <f>K36</f>
        <v>181.83999999999997</v>
      </c>
      <c r="H14" s="373">
        <f>K45</f>
        <v>123.02000000000001</v>
      </c>
      <c r="I14" s="373">
        <f>K51</f>
        <v>1067.1000000000006</v>
      </c>
      <c r="J14" s="373">
        <f>K65</f>
        <v>1.67</v>
      </c>
      <c r="K14" s="373">
        <f>K69</f>
        <v>178.71699999999998</v>
      </c>
      <c r="L14" s="373">
        <f>K76</f>
        <v>42.74</v>
      </c>
      <c r="M14" s="374">
        <f>SUM(C14:L14)</f>
        <v>1734.5270000000007</v>
      </c>
      <c r="N14" s="372">
        <f>SUM(K19:K114)-K19-K24-K26-K30-K36-K45-K51-K65-K69-K76</f>
        <v>1734.5269999999994</v>
      </c>
    </row>
    <row r="17" spans="2:13" ht="12.75">
      <c r="B17" s="288" t="s">
        <v>169</v>
      </c>
      <c r="C17" s="300"/>
      <c r="D17" s="300"/>
      <c r="E17" s="300"/>
      <c r="F17" s="300"/>
      <c r="G17" s="300"/>
      <c r="H17" s="301" t="s">
        <v>170</v>
      </c>
      <c r="I17" s="300"/>
      <c r="J17" s="300"/>
      <c r="K17" s="300"/>
      <c r="L17" s="300"/>
      <c r="M17" s="300"/>
    </row>
    <row r="18" spans="2:11" ht="25.5">
      <c r="B18" s="302" t="s">
        <v>171</v>
      </c>
      <c r="C18" s="303"/>
      <c r="D18" s="304" t="s">
        <v>172</v>
      </c>
      <c r="E18" s="305" t="s">
        <v>167</v>
      </c>
      <c r="F18" s="305" t="s">
        <v>173</v>
      </c>
      <c r="H18" s="306" t="s">
        <v>171</v>
      </c>
      <c r="I18" s="307"/>
      <c r="J18" s="308" t="s">
        <v>172</v>
      </c>
      <c r="K18" s="309" t="s">
        <v>168</v>
      </c>
    </row>
    <row r="19" spans="2:11" ht="13.5">
      <c r="B19" s="310">
        <v>1</v>
      </c>
      <c r="C19" s="311"/>
      <c r="D19" s="312"/>
      <c r="E19" s="313">
        <f>SUM(E20:E25)</f>
        <v>260.2</v>
      </c>
      <c r="F19" s="314"/>
      <c r="H19" s="310">
        <v>1</v>
      </c>
      <c r="I19" s="311"/>
      <c r="J19" s="312"/>
      <c r="K19" s="313">
        <f>SUM(K20:K23)</f>
        <v>28.46</v>
      </c>
    </row>
    <row r="20" spans="2:11" ht="13.5">
      <c r="B20" s="315" t="s">
        <v>95</v>
      </c>
      <c r="C20" s="316"/>
      <c r="D20" s="317">
        <v>6014</v>
      </c>
      <c r="E20" s="318">
        <v>88.2</v>
      </c>
      <c r="F20" s="319">
        <v>0</v>
      </c>
      <c r="H20" s="320" t="s">
        <v>103</v>
      </c>
      <c r="I20" s="316"/>
      <c r="J20" s="317"/>
      <c r="K20" s="318"/>
    </row>
    <row r="21" spans="2:11" ht="12.75">
      <c r="B21" s="315" t="s">
        <v>40</v>
      </c>
      <c r="C21" s="316"/>
      <c r="D21" s="317">
        <v>6014</v>
      </c>
      <c r="E21" s="318">
        <v>56</v>
      </c>
      <c r="F21" s="319">
        <v>0</v>
      </c>
      <c r="H21" s="315" t="s">
        <v>174</v>
      </c>
      <c r="I21" s="316"/>
      <c r="J21" s="317">
        <v>6014</v>
      </c>
      <c r="K21" s="318">
        <v>27.6</v>
      </c>
    </row>
    <row r="22" spans="2:11" ht="12.75">
      <c r="B22" s="315" t="s">
        <v>175</v>
      </c>
      <c r="C22" s="316"/>
      <c r="D22" s="317">
        <v>6014</v>
      </c>
      <c r="E22" s="318">
        <v>10</v>
      </c>
      <c r="F22" s="319">
        <v>0</v>
      </c>
      <c r="H22" s="315" t="s">
        <v>176</v>
      </c>
      <c r="I22" s="316"/>
      <c r="J22" s="317">
        <v>6014</v>
      </c>
      <c r="K22" s="318">
        <v>0.86</v>
      </c>
    </row>
    <row r="23" spans="2:11" ht="12.75">
      <c r="B23" s="315" t="s">
        <v>229</v>
      </c>
      <c r="C23" s="316"/>
      <c r="D23" s="317">
        <v>6014</v>
      </c>
      <c r="E23" s="318">
        <v>56</v>
      </c>
      <c r="F23" s="319">
        <v>0</v>
      </c>
      <c r="H23" s="323" t="s">
        <v>177</v>
      </c>
      <c r="I23" s="324"/>
      <c r="J23" s="325"/>
      <c r="K23" s="326"/>
    </row>
    <row r="24" spans="2:11" ht="13.5">
      <c r="B24" s="376" t="s">
        <v>247</v>
      </c>
      <c r="C24" s="377"/>
      <c r="D24" s="378">
        <v>6014</v>
      </c>
      <c r="E24" s="379">
        <v>50</v>
      </c>
      <c r="F24" s="380">
        <v>7</v>
      </c>
      <c r="H24" s="327">
        <v>2</v>
      </c>
      <c r="I24" s="328"/>
      <c r="J24" s="329"/>
      <c r="K24" s="330">
        <f>SUM(K25)</f>
        <v>0</v>
      </c>
    </row>
    <row r="25" spans="2:11" ht="12.75">
      <c r="B25" s="322" t="s">
        <v>177</v>
      </c>
      <c r="C25" s="316"/>
      <c r="D25" s="317"/>
      <c r="E25" s="318"/>
      <c r="F25" s="319"/>
      <c r="H25" s="323" t="s">
        <v>177</v>
      </c>
      <c r="I25" s="324"/>
      <c r="J25" s="325"/>
      <c r="K25" s="326"/>
    </row>
    <row r="26" spans="2:11" ht="13.5">
      <c r="B26" s="327">
        <v>2</v>
      </c>
      <c r="C26" s="328"/>
      <c r="D26" s="329"/>
      <c r="E26" s="330">
        <f>SUM(E27:E32)</f>
        <v>537.77</v>
      </c>
      <c r="F26" s="331"/>
      <c r="H26" s="310">
        <v>3</v>
      </c>
      <c r="I26" s="311"/>
      <c r="J26" s="312"/>
      <c r="K26" s="313">
        <f>SUM(K27:K29)</f>
        <v>0.08</v>
      </c>
    </row>
    <row r="27" spans="2:11" ht="13.5">
      <c r="B27" s="315" t="s">
        <v>41</v>
      </c>
      <c r="C27" s="316"/>
      <c r="D27" s="317">
        <v>6096</v>
      </c>
      <c r="E27" s="318">
        <v>300</v>
      </c>
      <c r="F27" s="319">
        <v>0</v>
      </c>
      <c r="H27" s="320" t="s">
        <v>103</v>
      </c>
      <c r="I27" s="316"/>
      <c r="J27" s="317"/>
      <c r="K27" s="318"/>
    </row>
    <row r="28" spans="2:11" ht="12.75">
      <c r="B28" s="315" t="s">
        <v>42</v>
      </c>
      <c r="C28" s="316"/>
      <c r="D28" s="317">
        <v>6179</v>
      </c>
      <c r="E28" s="318">
        <v>120</v>
      </c>
      <c r="F28" s="319">
        <v>0</v>
      </c>
      <c r="H28" s="315" t="s">
        <v>104</v>
      </c>
      <c r="I28" s="316"/>
      <c r="J28" s="317">
        <v>6087</v>
      </c>
      <c r="K28" s="318">
        <v>0.08</v>
      </c>
    </row>
    <row r="29" spans="2:11" ht="12.75">
      <c r="B29" s="315" t="s">
        <v>88</v>
      </c>
      <c r="C29" s="316"/>
      <c r="D29" s="317">
        <v>6179</v>
      </c>
      <c r="E29" s="318">
        <v>25.34</v>
      </c>
      <c r="F29" s="319">
        <v>0</v>
      </c>
      <c r="H29" s="332" t="s">
        <v>177</v>
      </c>
      <c r="I29" s="316"/>
      <c r="J29" s="317"/>
      <c r="K29" s="318"/>
    </row>
    <row r="30" spans="2:11" ht="13.5">
      <c r="B30" s="315" t="s">
        <v>89</v>
      </c>
      <c r="C30" s="316"/>
      <c r="D30" s="317">
        <v>6179</v>
      </c>
      <c r="E30" s="318">
        <v>33.77</v>
      </c>
      <c r="F30" s="319">
        <v>0</v>
      </c>
      <c r="H30" s="327">
        <v>4</v>
      </c>
      <c r="I30" s="328"/>
      <c r="J30" s="329"/>
      <c r="K30" s="330">
        <f>SUM(K31:K35)</f>
        <v>110.89999999999999</v>
      </c>
    </row>
    <row r="31" spans="2:11" ht="13.5">
      <c r="B31" s="315" t="s">
        <v>90</v>
      </c>
      <c r="C31" s="316"/>
      <c r="D31" s="317">
        <v>6179</v>
      </c>
      <c r="E31" s="318">
        <v>58.66</v>
      </c>
      <c r="F31" s="319">
        <v>0</v>
      </c>
      <c r="H31" s="320" t="s">
        <v>103</v>
      </c>
      <c r="I31" s="316"/>
      <c r="J31" s="317"/>
      <c r="K31" s="318"/>
    </row>
    <row r="32" spans="2:11" ht="12.75">
      <c r="B32" s="333" t="s">
        <v>177</v>
      </c>
      <c r="C32" s="324"/>
      <c r="D32" s="325"/>
      <c r="E32" s="326"/>
      <c r="F32" s="335"/>
      <c r="H32" s="315" t="s">
        <v>179</v>
      </c>
      <c r="I32" s="316"/>
      <c r="J32" s="317">
        <v>6013</v>
      </c>
      <c r="K32" s="318">
        <v>10.27</v>
      </c>
    </row>
    <row r="33" spans="2:11" ht="13.5">
      <c r="B33" s="310">
        <v>3</v>
      </c>
      <c r="C33" s="311"/>
      <c r="D33" s="312"/>
      <c r="E33" s="313">
        <f>SUM(E34:E42)</f>
        <v>169.17</v>
      </c>
      <c r="F33" s="314"/>
      <c r="H33" s="315" t="s">
        <v>180</v>
      </c>
      <c r="I33" s="316"/>
      <c r="J33" s="317">
        <v>6013</v>
      </c>
      <c r="K33" s="318">
        <v>79.25</v>
      </c>
    </row>
    <row r="34" spans="2:11" ht="12.75">
      <c r="B34" s="315" t="s">
        <v>178</v>
      </c>
      <c r="C34" s="316"/>
      <c r="D34" s="317">
        <v>6088</v>
      </c>
      <c r="E34" s="318">
        <v>47.2</v>
      </c>
      <c r="F34" s="319">
        <v>0</v>
      </c>
      <c r="H34" s="315" t="s">
        <v>230</v>
      </c>
      <c r="I34" s="316"/>
      <c r="J34" s="317">
        <v>6012</v>
      </c>
      <c r="K34" s="318">
        <v>21.38</v>
      </c>
    </row>
    <row r="35" spans="2:11" ht="12.75">
      <c r="B35" s="315" t="s">
        <v>43</v>
      </c>
      <c r="C35" s="316"/>
      <c r="D35" s="317">
        <v>6092</v>
      </c>
      <c r="E35" s="318">
        <v>54.76</v>
      </c>
      <c r="F35" s="319">
        <v>0</v>
      </c>
      <c r="H35" s="323" t="s">
        <v>177</v>
      </c>
      <c r="I35" s="324"/>
      <c r="J35" s="325"/>
      <c r="K35" s="326"/>
    </row>
    <row r="36" spans="2:11" ht="13.5">
      <c r="B36" s="315" t="s">
        <v>92</v>
      </c>
      <c r="C36" s="316"/>
      <c r="D36" s="317">
        <v>6300</v>
      </c>
      <c r="E36" s="318">
        <v>19.75</v>
      </c>
      <c r="F36" s="319">
        <v>0</v>
      </c>
      <c r="H36" s="310">
        <v>5</v>
      </c>
      <c r="I36" s="311"/>
      <c r="J36" s="312"/>
      <c r="K36" s="313">
        <f>SUM(K37:K44)</f>
        <v>181.83999999999997</v>
      </c>
    </row>
    <row r="37" spans="2:11" ht="13.5">
      <c r="B37" s="315" t="s">
        <v>91</v>
      </c>
      <c r="C37" s="316"/>
      <c r="D37" s="317">
        <v>6300</v>
      </c>
      <c r="E37" s="318">
        <v>15.5</v>
      </c>
      <c r="F37" s="319">
        <v>0</v>
      </c>
      <c r="H37" s="320" t="s">
        <v>182</v>
      </c>
      <c r="I37" s="316"/>
      <c r="J37" s="317"/>
      <c r="K37" s="318"/>
    </row>
    <row r="38" spans="2:11" ht="12.75">
      <c r="B38" s="315" t="s">
        <v>181</v>
      </c>
      <c r="C38" s="316"/>
      <c r="D38" s="317">
        <v>6300</v>
      </c>
      <c r="E38" s="318">
        <v>8</v>
      </c>
      <c r="F38" s="319">
        <v>0</v>
      </c>
      <c r="H38" s="315" t="s">
        <v>184</v>
      </c>
      <c r="I38" s="316"/>
      <c r="J38" s="317" t="s">
        <v>231</v>
      </c>
      <c r="K38" s="318">
        <v>179.89</v>
      </c>
    </row>
    <row r="39" spans="2:11" ht="13.5">
      <c r="B39" s="315" t="s">
        <v>183</v>
      </c>
      <c r="C39" s="316"/>
      <c r="D39" s="317">
        <v>6300</v>
      </c>
      <c r="E39" s="318">
        <v>9.86</v>
      </c>
      <c r="F39" s="319">
        <v>0</v>
      </c>
      <c r="H39" s="320" t="s">
        <v>185</v>
      </c>
      <c r="I39" s="316"/>
      <c r="J39" s="317"/>
      <c r="K39" s="318"/>
    </row>
    <row r="40" spans="2:11" ht="12.75">
      <c r="B40" s="315" t="s">
        <v>232</v>
      </c>
      <c r="C40" s="316"/>
      <c r="D40" s="317">
        <v>6300</v>
      </c>
      <c r="E40" s="318">
        <v>10</v>
      </c>
      <c r="F40" s="319">
        <v>0</v>
      </c>
      <c r="H40" s="315" t="s">
        <v>186</v>
      </c>
      <c r="I40" s="316"/>
      <c r="J40" s="317">
        <v>6009</v>
      </c>
      <c r="K40" s="318">
        <v>1.13</v>
      </c>
    </row>
    <row r="41" spans="2:11" ht="12.75">
      <c r="B41" s="315" t="s">
        <v>233</v>
      </c>
      <c r="C41" s="316"/>
      <c r="D41" s="317">
        <v>6300</v>
      </c>
      <c r="E41" s="318">
        <v>4.1</v>
      </c>
      <c r="F41" s="319">
        <v>0</v>
      </c>
      <c r="H41" s="315" t="s">
        <v>187</v>
      </c>
      <c r="I41" s="316"/>
      <c r="J41" s="317">
        <v>6009</v>
      </c>
      <c r="K41" s="318">
        <v>0.82</v>
      </c>
    </row>
    <row r="42" spans="2:11" ht="13.5">
      <c r="B42" s="322" t="s">
        <v>177</v>
      </c>
      <c r="C42" s="316"/>
      <c r="D42" s="317"/>
      <c r="E42" s="318"/>
      <c r="F42" s="319"/>
      <c r="H42" s="320" t="s">
        <v>234</v>
      </c>
      <c r="I42" s="316"/>
      <c r="J42" s="317"/>
      <c r="K42" s="318"/>
    </row>
    <row r="43" spans="2:11" ht="13.5">
      <c r="B43" s="327">
        <v>4</v>
      </c>
      <c r="C43" s="328"/>
      <c r="D43" s="329"/>
      <c r="E43" s="330">
        <f>SUM(E44:E72)</f>
        <v>435.473</v>
      </c>
      <c r="F43" s="331"/>
      <c r="H43" s="315" t="s">
        <v>235</v>
      </c>
      <c r="I43" s="316"/>
      <c r="J43" s="317">
        <v>6008</v>
      </c>
      <c r="K43" s="318">
        <v>0</v>
      </c>
    </row>
    <row r="44" spans="2:11" ht="12.75">
      <c r="B44" s="315" t="s">
        <v>94</v>
      </c>
      <c r="C44" s="316"/>
      <c r="D44" s="317">
        <v>6381</v>
      </c>
      <c r="E44" s="318">
        <v>10</v>
      </c>
      <c r="F44" s="319">
        <v>0</v>
      </c>
      <c r="H44" s="332" t="s">
        <v>177</v>
      </c>
      <c r="I44" s="316"/>
      <c r="J44" s="317"/>
      <c r="K44" s="318"/>
    </row>
    <row r="45" spans="2:11" ht="13.5">
      <c r="B45" s="315" t="s">
        <v>188</v>
      </c>
      <c r="C45" s="316"/>
      <c r="D45" s="317">
        <v>6381</v>
      </c>
      <c r="E45" s="318">
        <v>3.5</v>
      </c>
      <c r="F45" s="319">
        <v>0</v>
      </c>
      <c r="H45" s="327">
        <v>6</v>
      </c>
      <c r="I45" s="328"/>
      <c r="J45" s="329"/>
      <c r="K45" s="330">
        <f>SUM(K46:K50)</f>
        <v>123.02000000000001</v>
      </c>
    </row>
    <row r="46" spans="2:11" ht="13.5">
      <c r="B46" s="315" t="s">
        <v>100</v>
      </c>
      <c r="C46" s="316"/>
      <c r="D46" s="317">
        <v>6013</v>
      </c>
      <c r="E46" s="318">
        <v>6.12</v>
      </c>
      <c r="F46" s="319">
        <v>0</v>
      </c>
      <c r="H46" s="320" t="s">
        <v>182</v>
      </c>
      <c r="I46" s="316"/>
      <c r="J46" s="317"/>
      <c r="K46" s="318"/>
    </row>
    <row r="47" spans="2:11" ht="12.75">
      <c r="B47" s="315" t="s">
        <v>189</v>
      </c>
      <c r="C47" s="316"/>
      <c r="D47" s="317">
        <v>6013</v>
      </c>
      <c r="E47" s="318">
        <v>4.95</v>
      </c>
      <c r="F47" s="319">
        <v>0</v>
      </c>
      <c r="H47" s="315" t="s">
        <v>190</v>
      </c>
      <c r="I47" s="316"/>
      <c r="J47" s="317">
        <v>6005</v>
      </c>
      <c r="K47" s="318">
        <v>121.79</v>
      </c>
    </row>
    <row r="48" spans="2:11" ht="13.5">
      <c r="B48" s="315" t="s">
        <v>93</v>
      </c>
      <c r="C48" s="316"/>
      <c r="D48" s="317">
        <v>6381</v>
      </c>
      <c r="E48" s="318">
        <v>20</v>
      </c>
      <c r="F48" s="319">
        <v>0</v>
      </c>
      <c r="H48" s="320" t="s">
        <v>185</v>
      </c>
      <c r="I48" s="316"/>
      <c r="J48" s="317"/>
      <c r="K48" s="318"/>
    </row>
    <row r="49" spans="2:11" ht="12.75">
      <c r="B49" s="315" t="s">
        <v>191</v>
      </c>
      <c r="C49" s="316"/>
      <c r="D49" s="317">
        <v>6381</v>
      </c>
      <c r="E49" s="318">
        <v>12.89</v>
      </c>
      <c r="F49" s="319">
        <v>0</v>
      </c>
      <c r="H49" s="315" t="s">
        <v>186</v>
      </c>
      <c r="I49" s="316"/>
      <c r="J49" s="317">
        <v>6005</v>
      </c>
      <c r="K49" s="318">
        <v>1.23</v>
      </c>
    </row>
    <row r="50" spans="2:11" ht="12.75">
      <c r="B50" s="315" t="s">
        <v>192</v>
      </c>
      <c r="C50" s="316"/>
      <c r="D50" s="317">
        <v>6386</v>
      </c>
      <c r="E50" s="318">
        <v>14</v>
      </c>
      <c r="F50" s="319">
        <v>0</v>
      </c>
      <c r="H50" s="323" t="s">
        <v>177</v>
      </c>
      <c r="I50" s="324"/>
      <c r="J50" s="325"/>
      <c r="K50" s="326"/>
    </row>
    <row r="51" spans="2:11" ht="13.5">
      <c r="B51" s="315" t="s">
        <v>0</v>
      </c>
      <c r="C51" s="316"/>
      <c r="D51" s="336" t="s">
        <v>193</v>
      </c>
      <c r="E51" s="318">
        <v>2.5</v>
      </c>
      <c r="F51" s="319">
        <v>0</v>
      </c>
      <c r="H51" s="310">
        <v>7</v>
      </c>
      <c r="I51" s="311"/>
      <c r="J51" s="312"/>
      <c r="K51" s="313">
        <f>SUM(K52:K64)</f>
        <v>1067.1000000000006</v>
      </c>
    </row>
    <row r="52" spans="2:11" ht="13.5">
      <c r="B52" s="315" t="s">
        <v>1</v>
      </c>
      <c r="C52" s="316"/>
      <c r="D52" s="336" t="s">
        <v>193</v>
      </c>
      <c r="E52" s="318">
        <v>3.12</v>
      </c>
      <c r="F52" s="319">
        <v>0</v>
      </c>
      <c r="H52" s="320" t="s">
        <v>195</v>
      </c>
      <c r="I52" s="316"/>
      <c r="J52" s="317"/>
      <c r="K52" s="318"/>
    </row>
    <row r="53" spans="2:11" ht="12.75">
      <c r="B53" s="315" t="s">
        <v>194</v>
      </c>
      <c r="C53" s="316"/>
      <c r="D53" s="317">
        <v>6381</v>
      </c>
      <c r="E53" s="318">
        <v>10</v>
      </c>
      <c r="F53" s="319">
        <v>0</v>
      </c>
      <c r="H53" s="315" t="s">
        <v>197</v>
      </c>
      <c r="I53" s="316"/>
      <c r="J53" s="317" t="s">
        <v>198</v>
      </c>
      <c r="K53" s="318">
        <v>536.93</v>
      </c>
    </row>
    <row r="54" spans="2:11" ht="13.5">
      <c r="B54" s="315" t="s">
        <v>196</v>
      </c>
      <c r="C54" s="316"/>
      <c r="D54" s="317">
        <v>6381</v>
      </c>
      <c r="E54" s="318">
        <v>10</v>
      </c>
      <c r="F54" s="319">
        <v>0</v>
      </c>
      <c r="H54" s="320" t="s">
        <v>182</v>
      </c>
      <c r="I54" s="316"/>
      <c r="J54" s="317"/>
      <c r="K54" s="318"/>
    </row>
    <row r="55" spans="2:11" ht="12.75">
      <c r="B55" s="315" t="s">
        <v>199</v>
      </c>
      <c r="C55" s="316"/>
      <c r="D55" s="317">
        <v>6013</v>
      </c>
      <c r="E55" s="318">
        <v>8.4</v>
      </c>
      <c r="F55" s="319">
        <v>0</v>
      </c>
      <c r="H55" s="315" t="s">
        <v>197</v>
      </c>
      <c r="I55" s="316"/>
      <c r="J55" s="317" t="s">
        <v>236</v>
      </c>
      <c r="K55" s="318">
        <v>491.74</v>
      </c>
    </row>
    <row r="56" spans="2:11" ht="13.5">
      <c r="B56" s="315" t="s">
        <v>96</v>
      </c>
      <c r="C56" s="316"/>
      <c r="D56" s="317">
        <v>6690</v>
      </c>
      <c r="E56" s="318">
        <v>33.3</v>
      </c>
      <c r="F56" s="319">
        <v>0</v>
      </c>
      <c r="H56" s="320" t="s">
        <v>185</v>
      </c>
      <c r="I56" s="316"/>
      <c r="J56" s="317"/>
      <c r="K56" s="318"/>
    </row>
    <row r="57" spans="2:11" ht="12.75">
      <c r="B57" s="315" t="s">
        <v>97</v>
      </c>
      <c r="C57" s="316"/>
      <c r="D57" s="317">
        <v>6690</v>
      </c>
      <c r="E57" s="318">
        <v>49.95</v>
      </c>
      <c r="F57" s="319">
        <v>0</v>
      </c>
      <c r="H57" s="315" t="s">
        <v>200</v>
      </c>
      <c r="I57" s="316"/>
      <c r="J57" s="317">
        <v>6002</v>
      </c>
      <c r="K57" s="318">
        <v>2.89</v>
      </c>
    </row>
    <row r="58" spans="2:11" ht="12.75">
      <c r="B58" s="315" t="s">
        <v>98</v>
      </c>
      <c r="C58" s="316"/>
      <c r="D58" s="317">
        <v>6690</v>
      </c>
      <c r="E58" s="318">
        <v>69.48</v>
      </c>
      <c r="F58" s="319">
        <v>0</v>
      </c>
      <c r="H58" s="315" t="s">
        <v>201</v>
      </c>
      <c r="I58" s="316"/>
      <c r="J58" s="317">
        <v>6024</v>
      </c>
      <c r="K58" s="318">
        <v>24.65</v>
      </c>
    </row>
    <row r="59" spans="2:11" ht="12.75">
      <c r="B59" s="315" t="s">
        <v>237</v>
      </c>
      <c r="C59" s="316"/>
      <c r="D59" s="317">
        <v>6386</v>
      </c>
      <c r="E59" s="318">
        <v>4.1</v>
      </c>
      <c r="F59" s="319">
        <v>0</v>
      </c>
      <c r="H59" s="315" t="s">
        <v>105</v>
      </c>
      <c r="I59" s="316"/>
      <c r="J59" s="317">
        <v>6002</v>
      </c>
      <c r="K59" s="318">
        <v>0.64</v>
      </c>
    </row>
    <row r="60" spans="2:11" ht="12.75">
      <c r="B60" s="315" t="s">
        <v>99</v>
      </c>
      <c r="C60" s="316"/>
      <c r="D60" s="317">
        <v>6860</v>
      </c>
      <c r="E60" s="318">
        <v>28.56</v>
      </c>
      <c r="F60" s="319">
        <v>0</v>
      </c>
      <c r="H60" s="315" t="s">
        <v>204</v>
      </c>
      <c r="I60" s="316"/>
      <c r="J60" s="317">
        <v>6002</v>
      </c>
      <c r="K60" s="318">
        <v>0.93</v>
      </c>
    </row>
    <row r="61" spans="2:11" ht="12.75">
      <c r="B61" s="315" t="s">
        <v>238</v>
      </c>
      <c r="C61" s="316"/>
      <c r="D61" s="317">
        <v>6013</v>
      </c>
      <c r="E61" s="318">
        <v>8.58</v>
      </c>
      <c r="F61" s="319">
        <v>0</v>
      </c>
      <c r="H61" s="315" t="s">
        <v>205</v>
      </c>
      <c r="I61" s="316"/>
      <c r="J61" s="317">
        <v>6018</v>
      </c>
      <c r="K61" s="318">
        <v>1.22</v>
      </c>
    </row>
    <row r="62" spans="2:11" ht="12.75">
      <c r="B62" s="315" t="s">
        <v>239</v>
      </c>
      <c r="C62" s="316"/>
      <c r="D62" s="317">
        <v>6760</v>
      </c>
      <c r="E62" s="318">
        <v>26</v>
      </c>
      <c r="F62" s="319">
        <v>0</v>
      </c>
      <c r="H62" s="315" t="s">
        <v>186</v>
      </c>
      <c r="I62" s="316"/>
      <c r="J62" s="317">
        <v>6002</v>
      </c>
      <c r="K62" s="318">
        <v>7.16</v>
      </c>
    </row>
    <row r="63" spans="2:11" ht="12.75">
      <c r="B63" s="315" t="s">
        <v>240</v>
      </c>
      <c r="C63" s="316"/>
      <c r="D63" s="317">
        <v>6760</v>
      </c>
      <c r="E63" s="318">
        <v>6</v>
      </c>
      <c r="F63" s="319">
        <v>0</v>
      </c>
      <c r="H63" s="315" t="s">
        <v>207</v>
      </c>
      <c r="I63" s="316"/>
      <c r="J63" s="317">
        <v>6002</v>
      </c>
      <c r="K63" s="318">
        <v>0.94</v>
      </c>
    </row>
    <row r="64" spans="2:11" ht="12.75">
      <c r="B64" s="315" t="s">
        <v>241</v>
      </c>
      <c r="C64" s="316"/>
      <c r="D64" s="317">
        <v>6760</v>
      </c>
      <c r="E64" s="318">
        <v>12.3</v>
      </c>
      <c r="F64" s="319">
        <v>0</v>
      </c>
      <c r="H64" s="323" t="s">
        <v>177</v>
      </c>
      <c r="I64" s="324"/>
      <c r="J64" s="325"/>
      <c r="K64" s="326"/>
    </row>
    <row r="65" spans="2:11" ht="13.5">
      <c r="B65" s="315" t="s">
        <v>242</v>
      </c>
      <c r="C65" s="316"/>
      <c r="D65" s="317">
        <v>6386</v>
      </c>
      <c r="E65" s="318">
        <v>4.643</v>
      </c>
      <c r="F65" s="319">
        <v>0</v>
      </c>
      <c r="H65" s="327">
        <v>8</v>
      </c>
      <c r="I65" s="328"/>
      <c r="J65" s="329"/>
      <c r="K65" s="330">
        <f>SUM(K66:K68)</f>
        <v>1.67</v>
      </c>
    </row>
    <row r="66" spans="2:11" ht="13.5">
      <c r="B66" s="376" t="s">
        <v>248</v>
      </c>
      <c r="C66" s="377"/>
      <c r="D66" s="378">
        <v>6386</v>
      </c>
      <c r="E66" s="379">
        <v>5</v>
      </c>
      <c r="F66" s="380">
        <v>6</v>
      </c>
      <c r="H66" s="320" t="s">
        <v>195</v>
      </c>
      <c r="I66" s="316"/>
      <c r="J66" s="317"/>
      <c r="K66" s="318"/>
    </row>
    <row r="67" spans="2:11" ht="12.75">
      <c r="B67" s="376" t="s">
        <v>249</v>
      </c>
      <c r="C67" s="377"/>
      <c r="D67" s="378">
        <v>6760</v>
      </c>
      <c r="E67" s="379">
        <v>14.4</v>
      </c>
      <c r="F67" s="380">
        <v>7</v>
      </c>
      <c r="H67" s="315" t="s">
        <v>212</v>
      </c>
      <c r="I67" s="316"/>
      <c r="J67" s="317">
        <v>6100</v>
      </c>
      <c r="K67" s="318">
        <v>1.67</v>
      </c>
    </row>
    <row r="68" spans="2:11" ht="12.75">
      <c r="B68" s="376" t="s">
        <v>250</v>
      </c>
      <c r="C68" s="377"/>
      <c r="D68" s="378">
        <v>6760</v>
      </c>
      <c r="E68" s="379">
        <v>15.08</v>
      </c>
      <c r="F68" s="380">
        <v>7</v>
      </c>
      <c r="H68" s="323" t="s">
        <v>177</v>
      </c>
      <c r="I68" s="324"/>
      <c r="J68" s="325"/>
      <c r="K68" s="326"/>
    </row>
    <row r="69" spans="2:11" ht="13.5">
      <c r="B69" s="376" t="s">
        <v>251</v>
      </c>
      <c r="C69" s="377"/>
      <c r="D69" s="378">
        <v>6760</v>
      </c>
      <c r="E69" s="379">
        <v>9.3</v>
      </c>
      <c r="F69" s="380">
        <v>7</v>
      </c>
      <c r="H69" s="310">
        <v>9</v>
      </c>
      <c r="I69" s="311"/>
      <c r="J69" s="312"/>
      <c r="K69" s="313">
        <f>SUM(K70:K75)</f>
        <v>178.71699999999998</v>
      </c>
    </row>
    <row r="70" spans="2:11" ht="13.5">
      <c r="B70" s="376" t="s">
        <v>252</v>
      </c>
      <c r="C70" s="377"/>
      <c r="D70" s="378">
        <v>6386</v>
      </c>
      <c r="E70" s="379">
        <v>8.8</v>
      </c>
      <c r="F70" s="380">
        <v>7</v>
      </c>
      <c r="H70" s="320" t="s">
        <v>195</v>
      </c>
      <c r="I70" s="316"/>
      <c r="J70" s="317"/>
      <c r="K70" s="318"/>
    </row>
    <row r="71" spans="2:11" ht="12.75">
      <c r="B71" s="376" t="s">
        <v>253</v>
      </c>
      <c r="C71" s="377"/>
      <c r="D71" s="378">
        <v>6182</v>
      </c>
      <c r="E71" s="379">
        <v>34.5</v>
      </c>
      <c r="F71" s="380">
        <v>7</v>
      </c>
      <c r="H71" s="315" t="s">
        <v>39</v>
      </c>
      <c r="I71" s="316"/>
      <c r="J71" s="317">
        <v>6059</v>
      </c>
      <c r="K71" s="318">
        <v>169.23</v>
      </c>
    </row>
    <row r="72" spans="2:11" ht="13.5">
      <c r="B72" s="333" t="s">
        <v>177</v>
      </c>
      <c r="C72" s="324"/>
      <c r="D72" s="325"/>
      <c r="E72" s="326"/>
      <c r="F72" s="335"/>
      <c r="H72" s="320" t="s">
        <v>185</v>
      </c>
      <c r="I72" s="316"/>
      <c r="J72" s="317"/>
      <c r="K72" s="318"/>
    </row>
    <row r="73" spans="2:11" ht="13.5">
      <c r="B73" s="310">
        <v>5</v>
      </c>
      <c r="C73" s="311"/>
      <c r="D73" s="312"/>
      <c r="E73" s="313">
        <f>SUM(E74:E87)</f>
        <v>397.30999999999995</v>
      </c>
      <c r="F73" s="314"/>
      <c r="H73" s="315" t="s">
        <v>215</v>
      </c>
      <c r="I73" s="316"/>
      <c r="J73" s="317">
        <v>6170</v>
      </c>
      <c r="K73" s="318">
        <v>8.5</v>
      </c>
    </row>
    <row r="74" spans="2:11" ht="12.75">
      <c r="B74" s="315" t="s">
        <v>202</v>
      </c>
      <c r="C74" s="316"/>
      <c r="D74" s="317">
        <v>6010</v>
      </c>
      <c r="E74" s="318">
        <v>5.35</v>
      </c>
      <c r="F74" s="319">
        <v>0</v>
      </c>
      <c r="H74" s="315" t="s">
        <v>186</v>
      </c>
      <c r="I74" s="316"/>
      <c r="J74" s="317">
        <v>6059</v>
      </c>
      <c r="K74" s="318">
        <v>0.987</v>
      </c>
    </row>
    <row r="75" spans="2:11" ht="12.75">
      <c r="B75" s="315" t="s">
        <v>203</v>
      </c>
      <c r="C75" s="316"/>
      <c r="D75" s="317">
        <v>6010</v>
      </c>
      <c r="E75" s="318">
        <v>5.05</v>
      </c>
      <c r="F75" s="319">
        <v>0</v>
      </c>
      <c r="H75" s="323" t="s">
        <v>177</v>
      </c>
      <c r="I75" s="324"/>
      <c r="J75" s="325"/>
      <c r="K75" s="326"/>
    </row>
    <row r="76" spans="2:11" ht="13.5">
      <c r="B76" s="315" t="s">
        <v>5</v>
      </c>
      <c r="C76" s="316"/>
      <c r="D76" s="336" t="s">
        <v>193</v>
      </c>
      <c r="E76" s="318">
        <v>6.6</v>
      </c>
      <c r="F76" s="319">
        <v>0</v>
      </c>
      <c r="H76" s="327">
        <v>10</v>
      </c>
      <c r="I76" s="328"/>
      <c r="J76" s="329"/>
      <c r="K76" s="330">
        <f>SUM(K77:K80)</f>
        <v>42.74</v>
      </c>
    </row>
    <row r="77" spans="2:11" ht="13.5">
      <c r="B77" s="315" t="s">
        <v>44</v>
      </c>
      <c r="C77" s="316"/>
      <c r="D77" s="336" t="s">
        <v>193</v>
      </c>
      <c r="E77" s="318">
        <v>4.5</v>
      </c>
      <c r="F77" s="319">
        <v>0</v>
      </c>
      <c r="H77" s="320" t="s">
        <v>217</v>
      </c>
      <c r="I77" s="316"/>
      <c r="J77" s="317"/>
      <c r="K77" s="318"/>
    </row>
    <row r="78" spans="2:11" ht="12.75">
      <c r="B78" s="315" t="s">
        <v>206</v>
      </c>
      <c r="C78" s="316"/>
      <c r="D78" s="336" t="s">
        <v>193</v>
      </c>
      <c r="E78" s="318">
        <v>2.4</v>
      </c>
      <c r="F78" s="319">
        <v>0</v>
      </c>
      <c r="H78" s="315" t="s">
        <v>220</v>
      </c>
      <c r="I78" s="316"/>
      <c r="J78" s="317">
        <v>6340</v>
      </c>
      <c r="K78" s="318">
        <v>29.18</v>
      </c>
    </row>
    <row r="79" spans="2:11" ht="12.75">
      <c r="B79" s="315" t="s">
        <v>208</v>
      </c>
      <c r="C79" s="316"/>
      <c r="D79" s="317">
        <v>6430</v>
      </c>
      <c r="E79" s="318">
        <v>100</v>
      </c>
      <c r="F79" s="319">
        <v>0</v>
      </c>
      <c r="H79" s="315" t="s">
        <v>222</v>
      </c>
      <c r="I79" s="316"/>
      <c r="J79" s="317">
        <v>6261</v>
      </c>
      <c r="K79" s="318">
        <v>13.56</v>
      </c>
    </row>
    <row r="80" spans="2:11" ht="12.75">
      <c r="B80" s="315" t="s">
        <v>209</v>
      </c>
      <c r="C80" s="316"/>
      <c r="D80" s="317">
        <v>6430</v>
      </c>
      <c r="E80" s="318">
        <v>17.5</v>
      </c>
      <c r="F80" s="319">
        <v>0</v>
      </c>
      <c r="H80" s="323" t="s">
        <v>177</v>
      </c>
      <c r="I80" s="324"/>
      <c r="J80" s="325"/>
      <c r="K80" s="326"/>
    </row>
    <row r="81" spans="2:6" ht="12.75">
      <c r="B81" s="315" t="s">
        <v>210</v>
      </c>
      <c r="C81" s="316"/>
      <c r="D81" s="317">
        <v>6430</v>
      </c>
      <c r="E81" s="318">
        <v>62.5</v>
      </c>
      <c r="F81" s="319">
        <v>0</v>
      </c>
    </row>
    <row r="82" spans="2:6" ht="12.75">
      <c r="B82" s="315" t="s">
        <v>211</v>
      </c>
      <c r="C82" s="316"/>
      <c r="D82" s="317">
        <v>6430</v>
      </c>
      <c r="E82" s="318">
        <v>40</v>
      </c>
      <c r="F82" s="319">
        <v>0</v>
      </c>
    </row>
    <row r="83" spans="2:6" ht="12.75">
      <c r="B83" s="315" t="s">
        <v>243</v>
      </c>
      <c r="C83" s="316"/>
      <c r="D83" s="317">
        <v>6008</v>
      </c>
      <c r="E83" s="318">
        <v>25.8</v>
      </c>
      <c r="F83" s="319">
        <v>0</v>
      </c>
    </row>
    <row r="84" spans="2:6" ht="12.75">
      <c r="B84" s="315" t="s">
        <v>244</v>
      </c>
      <c r="C84" s="316"/>
      <c r="D84" s="317">
        <v>6010</v>
      </c>
      <c r="E84" s="318">
        <v>9</v>
      </c>
      <c r="F84" s="319">
        <v>0</v>
      </c>
    </row>
    <row r="85" spans="2:6" ht="12.75">
      <c r="B85" s="376" t="s">
        <v>254</v>
      </c>
      <c r="C85" s="377"/>
      <c r="D85" s="378">
        <v>6010</v>
      </c>
      <c r="E85" s="379">
        <v>2.02</v>
      </c>
      <c r="F85" s="380">
        <v>7</v>
      </c>
    </row>
    <row r="86" spans="2:6" ht="12.75">
      <c r="B86" s="376" t="s">
        <v>255</v>
      </c>
      <c r="C86" s="377"/>
      <c r="D86" s="378">
        <v>6008</v>
      </c>
      <c r="E86" s="379">
        <v>116.59</v>
      </c>
      <c r="F86" s="380">
        <v>7</v>
      </c>
    </row>
    <row r="87" spans="2:6" ht="12.75">
      <c r="B87" s="315" t="s">
        <v>177</v>
      </c>
      <c r="C87" s="316"/>
      <c r="D87" s="317"/>
      <c r="E87" s="318"/>
      <c r="F87" s="319"/>
    </row>
    <row r="88" spans="2:6" ht="13.5">
      <c r="B88" s="327">
        <v>6</v>
      </c>
      <c r="C88" s="328"/>
      <c r="D88" s="329"/>
      <c r="E88" s="330">
        <f>SUM(E89:E92)</f>
        <v>105.8</v>
      </c>
      <c r="F88" s="331"/>
    </row>
    <row r="89" spans="2:6" ht="12.75">
      <c r="B89" s="315" t="s">
        <v>213</v>
      </c>
      <c r="C89" s="316"/>
      <c r="D89" s="317">
        <v>6005</v>
      </c>
      <c r="E89" s="318">
        <v>96</v>
      </c>
      <c r="F89" s="319">
        <v>0</v>
      </c>
    </row>
    <row r="90" spans="2:6" ht="12.75">
      <c r="B90" s="315" t="s">
        <v>45</v>
      </c>
      <c r="C90" s="316"/>
      <c r="D90" s="336" t="s">
        <v>193</v>
      </c>
      <c r="E90" s="318">
        <v>5.5</v>
      </c>
      <c r="F90" s="319">
        <v>0</v>
      </c>
    </row>
    <row r="91" spans="2:6" ht="12.75">
      <c r="B91" s="315" t="s">
        <v>101</v>
      </c>
      <c r="C91" s="316"/>
      <c r="D91" s="336" t="s">
        <v>193</v>
      </c>
      <c r="E91" s="318">
        <v>4.3</v>
      </c>
      <c r="F91" s="319">
        <v>0</v>
      </c>
    </row>
    <row r="92" spans="2:6" ht="12.75">
      <c r="B92" s="337" t="s">
        <v>177</v>
      </c>
      <c r="C92" s="324"/>
      <c r="D92" s="325"/>
      <c r="E92" s="326"/>
      <c r="F92" s="335"/>
    </row>
    <row r="93" spans="2:6" ht="13.5">
      <c r="B93" s="310">
        <v>7</v>
      </c>
      <c r="C93" s="311"/>
      <c r="D93" s="312"/>
      <c r="E93" s="313">
        <f>SUM(E94:E97)</f>
        <v>188.76</v>
      </c>
      <c r="F93" s="314"/>
    </row>
    <row r="94" spans="2:6" ht="12.75">
      <c r="B94" s="315" t="s">
        <v>46</v>
      </c>
      <c r="C94" s="316"/>
      <c r="D94" s="317">
        <v>6171</v>
      </c>
      <c r="E94" s="318">
        <v>54</v>
      </c>
      <c r="F94" s="319">
        <v>0</v>
      </c>
    </row>
    <row r="95" spans="2:6" ht="12.75">
      <c r="B95" s="315" t="s">
        <v>218</v>
      </c>
      <c r="C95" s="316"/>
      <c r="D95" s="317" t="s">
        <v>245</v>
      </c>
      <c r="E95" s="318">
        <v>56</v>
      </c>
      <c r="F95" s="319">
        <v>0</v>
      </c>
    </row>
    <row r="96" spans="2:6" ht="12.75">
      <c r="B96" s="315" t="s">
        <v>221</v>
      </c>
      <c r="C96" s="316"/>
      <c r="D96" s="317" t="s">
        <v>245</v>
      </c>
      <c r="E96" s="318">
        <v>78.76</v>
      </c>
      <c r="F96" s="319">
        <v>0</v>
      </c>
    </row>
    <row r="97" spans="2:6" ht="12.75">
      <c r="B97" s="338" t="s">
        <v>177</v>
      </c>
      <c r="C97" s="339"/>
      <c r="D97" s="340"/>
      <c r="E97" s="341"/>
      <c r="F97" s="342"/>
    </row>
    <row r="98" spans="2:6" ht="13.5">
      <c r="B98" s="327">
        <v>8</v>
      </c>
      <c r="C98" s="328"/>
      <c r="D98" s="329"/>
      <c r="E98" s="330">
        <f>SUM(E99:E100)</f>
        <v>260</v>
      </c>
      <c r="F98" s="331"/>
    </row>
    <row r="99" spans="2:6" ht="12.75">
      <c r="B99" s="315" t="s">
        <v>4</v>
      </c>
      <c r="C99" s="316"/>
      <c r="D99" s="317">
        <v>6100</v>
      </c>
      <c r="E99" s="318">
        <v>260</v>
      </c>
      <c r="F99" s="319">
        <v>0</v>
      </c>
    </row>
    <row r="100" spans="2:6" ht="12.75">
      <c r="B100" s="343" t="s">
        <v>177</v>
      </c>
      <c r="C100" s="324"/>
      <c r="D100" s="325"/>
      <c r="E100" s="326"/>
      <c r="F100" s="335"/>
    </row>
    <row r="101" spans="2:6" ht="13.5">
      <c r="B101" s="310">
        <v>9</v>
      </c>
      <c r="C101" s="344"/>
      <c r="D101" s="345"/>
      <c r="E101" s="313">
        <f>SUM(E102:E108)</f>
        <v>577.4</v>
      </c>
      <c r="F101" s="314"/>
    </row>
    <row r="102" spans="2:6" ht="12.75">
      <c r="B102" s="315" t="s">
        <v>223</v>
      </c>
      <c r="C102" s="316"/>
      <c r="D102" s="317">
        <v>6059</v>
      </c>
      <c r="E102" s="318">
        <v>160</v>
      </c>
      <c r="F102" s="319">
        <v>0</v>
      </c>
    </row>
    <row r="103" spans="2:6" ht="12.75">
      <c r="B103" s="315" t="s">
        <v>224</v>
      </c>
      <c r="C103" s="316"/>
      <c r="D103" s="317">
        <v>6060</v>
      </c>
      <c r="E103" s="318">
        <v>120</v>
      </c>
      <c r="F103" s="319">
        <v>0</v>
      </c>
    </row>
    <row r="104" spans="2:6" ht="12.75">
      <c r="B104" s="315" t="s">
        <v>225</v>
      </c>
      <c r="C104" s="316"/>
      <c r="D104" s="317">
        <v>6270</v>
      </c>
      <c r="E104" s="318">
        <v>87</v>
      </c>
      <c r="F104" s="319">
        <v>0</v>
      </c>
    </row>
    <row r="105" spans="2:6" ht="12.75">
      <c r="B105" s="315" t="s">
        <v>226</v>
      </c>
      <c r="C105" s="316"/>
      <c r="D105" s="317">
        <v>6290</v>
      </c>
      <c r="E105" s="318">
        <v>150</v>
      </c>
      <c r="F105" s="319">
        <v>0</v>
      </c>
    </row>
    <row r="106" spans="2:6" ht="12.75">
      <c r="B106" s="315" t="s">
        <v>102</v>
      </c>
      <c r="C106" s="316"/>
      <c r="D106" s="317">
        <v>6170</v>
      </c>
      <c r="E106" s="318">
        <v>50.4</v>
      </c>
      <c r="F106" s="319">
        <v>0</v>
      </c>
    </row>
    <row r="107" spans="2:6" ht="12.75">
      <c r="B107" s="376" t="s">
        <v>256</v>
      </c>
      <c r="C107" s="377"/>
      <c r="D107" s="378">
        <v>6074</v>
      </c>
      <c r="E107" s="379">
        <v>10</v>
      </c>
      <c r="F107" s="380">
        <v>7</v>
      </c>
    </row>
    <row r="108" spans="2:6" ht="12.75">
      <c r="B108" s="338" t="s">
        <v>177</v>
      </c>
      <c r="C108" s="316"/>
      <c r="D108" s="317"/>
      <c r="E108" s="318"/>
      <c r="F108" s="319"/>
    </row>
    <row r="109" spans="2:6" ht="13.5">
      <c r="B109" s="327">
        <v>10</v>
      </c>
      <c r="C109" s="346"/>
      <c r="D109" s="347"/>
      <c r="E109" s="330">
        <f>SUM(E110:E112)</f>
        <v>254.02999999999997</v>
      </c>
      <c r="F109" s="331"/>
    </row>
    <row r="110" spans="2:6" ht="12.75">
      <c r="B110" s="315" t="s">
        <v>222</v>
      </c>
      <c r="C110" s="316"/>
      <c r="D110" s="317">
        <v>6263</v>
      </c>
      <c r="E110" s="318">
        <v>222.17</v>
      </c>
      <c r="F110" s="319">
        <v>0</v>
      </c>
    </row>
    <row r="111" spans="2:6" ht="12.75">
      <c r="B111" s="315" t="s">
        <v>15</v>
      </c>
      <c r="C111" s="316"/>
      <c r="D111" s="317">
        <v>6261</v>
      </c>
      <c r="E111" s="318">
        <v>31.86</v>
      </c>
      <c r="F111" s="319">
        <v>0</v>
      </c>
    </row>
    <row r="112" spans="2:6" ht="12.75">
      <c r="B112" s="337" t="s">
        <v>177</v>
      </c>
      <c r="C112" s="324"/>
      <c r="D112" s="325"/>
      <c r="E112" s="326"/>
      <c r="F112" s="335"/>
    </row>
    <row r="113" ht="12.75">
      <c r="K113" s="375"/>
    </row>
    <row r="114" ht="12.75">
      <c r="K114" s="375"/>
    </row>
    <row r="115" ht="12.75">
      <c r="K115" s="375"/>
    </row>
    <row r="116" ht="12.75">
      <c r="K116" s="375"/>
    </row>
    <row r="117" ht="12.75">
      <c r="K117" s="375"/>
    </row>
    <row r="118" ht="12.75">
      <c r="K118" s="375"/>
    </row>
    <row r="119" ht="12.75">
      <c r="K119" s="375"/>
    </row>
    <row r="120" ht="12.75">
      <c r="K120" s="375"/>
    </row>
    <row r="121" ht="12.75">
      <c r="K121" s="375"/>
    </row>
    <row r="122" ht="12.75">
      <c r="K122" s="375"/>
    </row>
    <row r="123" ht="12.75">
      <c r="K123" s="375"/>
    </row>
    <row r="124" ht="12.75">
      <c r="K124" s="375"/>
    </row>
    <row r="125" ht="12.75">
      <c r="K125" s="375"/>
    </row>
    <row r="126" ht="12.75">
      <c r="K126" s="375"/>
    </row>
    <row r="127" ht="12.75">
      <c r="K127" s="375"/>
    </row>
    <row r="128" ht="12.75">
      <c r="K128" s="375"/>
    </row>
    <row r="129" ht="12.75">
      <c r="K129" s="375"/>
    </row>
    <row r="130" ht="12.75">
      <c r="K130" s="375"/>
    </row>
    <row r="131" ht="12.75">
      <c r="K131" s="375"/>
    </row>
    <row r="132" ht="12.75">
      <c r="K132" s="375"/>
    </row>
    <row r="133" ht="12.75">
      <c r="K133" s="375"/>
    </row>
    <row r="134" ht="12.75">
      <c r="K134" s="375"/>
    </row>
    <row r="135" ht="12.75">
      <c r="K135" s="375"/>
    </row>
    <row r="136" ht="12.75">
      <c r="K136" s="375"/>
    </row>
    <row r="137" ht="12.75">
      <c r="K137" s="375"/>
    </row>
    <row r="138" ht="12.75">
      <c r="K138" s="375"/>
    </row>
    <row r="139" ht="12.75">
      <c r="K139" s="375"/>
    </row>
    <row r="140" ht="12.75">
      <c r="K140" s="375"/>
    </row>
    <row r="141" ht="12.75">
      <c r="K141" s="375"/>
    </row>
    <row r="142" ht="12.75">
      <c r="K142" s="375"/>
    </row>
    <row r="143" ht="12.75">
      <c r="K143" s="375"/>
    </row>
    <row r="144" ht="12.75">
      <c r="K144" s="375"/>
    </row>
    <row r="145" ht="12.75">
      <c r="K145" s="375"/>
    </row>
    <row r="146" ht="12.75">
      <c r="K146" s="375"/>
    </row>
    <row r="147" ht="12.75">
      <c r="K147" s="375"/>
    </row>
    <row r="148" ht="12.75">
      <c r="K148" s="375"/>
    </row>
    <row r="149" ht="12.75">
      <c r="K149" s="375"/>
    </row>
    <row r="150" ht="12.75">
      <c r="K150" s="375"/>
    </row>
    <row r="151" ht="12.75">
      <c r="K151" s="375"/>
    </row>
    <row r="152" ht="12.75">
      <c r="K152" s="375"/>
    </row>
    <row r="153" ht="12.75">
      <c r="K153" s="375"/>
    </row>
    <row r="154" ht="12.75">
      <c r="K154" s="375"/>
    </row>
    <row r="155" ht="12.75">
      <c r="K155" s="375"/>
    </row>
    <row r="156" ht="12.75">
      <c r="K156" s="375"/>
    </row>
    <row r="157" ht="12.75">
      <c r="K157" s="375"/>
    </row>
    <row r="158" ht="12.75">
      <c r="K158" s="375"/>
    </row>
    <row r="159" ht="12.75">
      <c r="K159" s="375"/>
    </row>
    <row r="160" ht="12.75">
      <c r="K160" s="375"/>
    </row>
    <row r="161" ht="12.75">
      <c r="K161" s="375"/>
    </row>
    <row r="162" ht="12.75">
      <c r="K162" s="375"/>
    </row>
    <row r="163" ht="12.75">
      <c r="K163" s="375"/>
    </row>
    <row r="164" ht="12.75">
      <c r="K164" s="375"/>
    </row>
    <row r="165" ht="12.75">
      <c r="K165" s="375"/>
    </row>
    <row r="166" ht="12.75">
      <c r="K166" s="375"/>
    </row>
    <row r="167" ht="12.75">
      <c r="K167" s="375"/>
    </row>
    <row r="168" ht="12.75">
      <c r="K168" s="375"/>
    </row>
    <row r="169" ht="12.75">
      <c r="K169" s="375"/>
    </row>
    <row r="170" ht="12.75">
      <c r="K170" s="375"/>
    </row>
    <row r="171" ht="12.75">
      <c r="K171" s="375"/>
    </row>
    <row r="172" ht="12.75">
      <c r="K172" s="375"/>
    </row>
    <row r="173" ht="12.75">
      <c r="K173" s="375"/>
    </row>
    <row r="174" ht="12.75">
      <c r="K174" s="375"/>
    </row>
    <row r="175" ht="12.75">
      <c r="K175" s="375"/>
    </row>
    <row r="176" ht="12.75">
      <c r="K176" s="375"/>
    </row>
    <row r="177" ht="12.75">
      <c r="K177" s="375"/>
    </row>
    <row r="178" ht="12.75">
      <c r="K178" s="375"/>
    </row>
    <row r="179" ht="12.75">
      <c r="K179" s="375"/>
    </row>
    <row r="180" ht="12.75">
      <c r="K180" s="375"/>
    </row>
    <row r="181" ht="12.75">
      <c r="K181" s="375"/>
    </row>
    <row r="182" ht="12.75">
      <c r="K182" s="375"/>
    </row>
    <row r="183" ht="12.75">
      <c r="K183" s="375"/>
    </row>
    <row r="184" ht="12.75">
      <c r="K184" s="375"/>
    </row>
    <row r="185" ht="12.75">
      <c r="K185" s="375"/>
    </row>
    <row r="186" ht="12.75">
      <c r="K186" s="375"/>
    </row>
    <row r="187" ht="12.75">
      <c r="K187" s="375"/>
    </row>
    <row r="188" ht="12.75">
      <c r="K188" s="375"/>
    </row>
    <row r="189" ht="12.75">
      <c r="K189" s="375"/>
    </row>
    <row r="190" ht="12.75">
      <c r="K190" s="375"/>
    </row>
    <row r="191" ht="12.75">
      <c r="K191" s="375"/>
    </row>
    <row r="192" ht="12.75">
      <c r="K192" s="375"/>
    </row>
    <row r="193" ht="12.75">
      <c r="K193" s="375"/>
    </row>
    <row r="194" ht="12.75">
      <c r="K194" s="375"/>
    </row>
    <row r="195" ht="12.75">
      <c r="K195" s="375"/>
    </row>
    <row r="196" ht="12.75">
      <c r="K196" s="375"/>
    </row>
    <row r="198" ht="12.75">
      <c r="E198" s="375"/>
    </row>
    <row r="199" ht="12.75">
      <c r="E199" s="375"/>
    </row>
    <row r="200" ht="12.75">
      <c r="E200" s="375"/>
    </row>
    <row r="201" ht="12.75">
      <c r="E201" s="375"/>
    </row>
    <row r="202" ht="12.75">
      <c r="E202" s="375"/>
    </row>
    <row r="203" ht="12.75">
      <c r="E203" s="375"/>
    </row>
    <row r="204" ht="12.75">
      <c r="E204" s="375"/>
    </row>
    <row r="205" ht="12.75">
      <c r="E205" s="375"/>
    </row>
    <row r="206" ht="12.75">
      <c r="E206" s="375"/>
    </row>
    <row r="207" ht="12.75">
      <c r="E207" s="375"/>
    </row>
    <row r="208" ht="12.75">
      <c r="E208" s="375"/>
    </row>
    <row r="209" ht="12.75">
      <c r="E209" s="375"/>
    </row>
    <row r="210" ht="12.75">
      <c r="E210" s="375"/>
    </row>
    <row r="211" ht="12.75">
      <c r="E211" s="375"/>
    </row>
    <row r="212" ht="12.75">
      <c r="E212" s="375"/>
    </row>
    <row r="213" ht="12.75">
      <c r="E213" s="375"/>
    </row>
    <row r="214" ht="12.75">
      <c r="E214" s="375"/>
    </row>
    <row r="215" ht="12.75">
      <c r="E215" s="375"/>
    </row>
    <row r="216" spans="5:11" ht="12.75">
      <c r="E216" s="375"/>
      <c r="K216" s="375"/>
    </row>
    <row r="217" spans="5:11" ht="12.75">
      <c r="E217" s="375"/>
      <c r="K217" s="375"/>
    </row>
    <row r="218" spans="5:11" ht="12.75">
      <c r="E218" s="375"/>
      <c r="K218" s="375"/>
    </row>
    <row r="219" spans="5:11" ht="12.75">
      <c r="E219" s="375"/>
      <c r="K219" s="375"/>
    </row>
    <row r="220" spans="5:11" ht="12.75">
      <c r="E220" s="375"/>
      <c r="K220" s="375"/>
    </row>
    <row r="221" spans="5:11" ht="12.75">
      <c r="E221" s="375"/>
      <c r="K221" s="375"/>
    </row>
    <row r="222" spans="5:11" ht="12.75">
      <c r="E222" s="375"/>
      <c r="K222" s="375"/>
    </row>
    <row r="223" spans="5:11" ht="12.75">
      <c r="E223" s="375"/>
      <c r="K223" s="375"/>
    </row>
    <row r="224" spans="5:11" ht="12.75">
      <c r="E224" s="375"/>
      <c r="K224" s="375"/>
    </row>
    <row r="225" spans="5:11" ht="12.75">
      <c r="E225" s="375"/>
      <c r="K225" s="375"/>
    </row>
    <row r="226" spans="5:11" ht="12.75">
      <c r="E226" s="375"/>
      <c r="K226" s="375"/>
    </row>
    <row r="227" spans="5:11" ht="12.75">
      <c r="E227" s="375"/>
      <c r="K227" s="375"/>
    </row>
    <row r="228" spans="5:11" ht="12.75">
      <c r="E228" s="375"/>
      <c r="K228" s="375"/>
    </row>
    <row r="229" spans="5:11" ht="12.75">
      <c r="E229" s="375"/>
      <c r="K229" s="375"/>
    </row>
    <row r="230" spans="5:11" ht="12.75">
      <c r="E230" s="375"/>
      <c r="K230" s="375"/>
    </row>
    <row r="231" spans="5:11" ht="12.75">
      <c r="E231" s="375"/>
      <c r="K231" s="375"/>
    </row>
    <row r="232" spans="5:11" ht="12.75">
      <c r="E232" s="375"/>
      <c r="K232" s="375"/>
    </row>
    <row r="233" spans="5:11" ht="12.75">
      <c r="E233" s="375"/>
      <c r="K233" s="375"/>
    </row>
    <row r="234" spans="5:11" ht="12.75">
      <c r="E234" s="375"/>
      <c r="K234" s="375"/>
    </row>
    <row r="235" spans="5:11" ht="12.75">
      <c r="E235" s="375"/>
      <c r="K235" s="375"/>
    </row>
    <row r="236" spans="5:11" ht="12.75">
      <c r="E236" s="375"/>
      <c r="K236" s="375"/>
    </row>
    <row r="237" spans="5:11" ht="12.75">
      <c r="E237" s="375"/>
      <c r="K237" s="375"/>
    </row>
    <row r="238" spans="5:11" ht="12.75">
      <c r="E238" s="375"/>
      <c r="K238" s="375"/>
    </row>
    <row r="239" spans="5:11" ht="12.75">
      <c r="E239" s="375"/>
      <c r="K239" s="375"/>
    </row>
    <row r="240" spans="5:11" ht="12.75">
      <c r="E240" s="375"/>
      <c r="K240" s="375"/>
    </row>
    <row r="241" spans="5:11" ht="12.75">
      <c r="E241" s="375"/>
      <c r="K241" s="375"/>
    </row>
    <row r="242" spans="5:11" ht="12.75">
      <c r="E242" s="375"/>
      <c r="K242" s="375"/>
    </row>
    <row r="243" spans="5:11" ht="12.75">
      <c r="E243" s="375"/>
      <c r="K243" s="375"/>
    </row>
    <row r="244" spans="5:11" ht="12.75">
      <c r="E244" s="375"/>
      <c r="K244" s="375"/>
    </row>
    <row r="245" spans="5:11" ht="12.75">
      <c r="E245" s="375"/>
      <c r="K245" s="375"/>
    </row>
    <row r="246" spans="5:11" ht="12.75">
      <c r="E246" s="375"/>
      <c r="K246" s="375"/>
    </row>
    <row r="247" spans="5:11" ht="12.75">
      <c r="E247" s="375"/>
      <c r="K247" s="375"/>
    </row>
    <row r="248" spans="5:11" ht="12.75">
      <c r="E248" s="375"/>
      <c r="K248" s="375"/>
    </row>
    <row r="249" spans="5:11" ht="12.75">
      <c r="E249" s="375"/>
      <c r="K249" s="375"/>
    </row>
    <row r="250" spans="5:11" ht="12.75">
      <c r="E250" s="375"/>
      <c r="K250" s="375"/>
    </row>
    <row r="251" spans="5:11" ht="12.75">
      <c r="E251" s="375"/>
      <c r="K251" s="375"/>
    </row>
    <row r="252" spans="5:11" ht="12.75">
      <c r="E252" s="375"/>
      <c r="K252" s="375"/>
    </row>
    <row r="253" spans="5:11" ht="12.75">
      <c r="E253" s="375"/>
      <c r="K253" s="375"/>
    </row>
    <row r="254" spans="5:11" ht="12.75">
      <c r="E254" s="375"/>
      <c r="K254" s="375"/>
    </row>
    <row r="255" spans="5:11" ht="12.75">
      <c r="E255" s="375"/>
      <c r="K255" s="375"/>
    </row>
    <row r="256" spans="5:11" ht="12.75">
      <c r="E256" s="375"/>
      <c r="K256" s="375"/>
    </row>
    <row r="257" spans="5:11" ht="12.75">
      <c r="E257" s="375"/>
      <c r="K257" s="375"/>
    </row>
    <row r="258" spans="5:11" ht="12.75">
      <c r="E258" s="375"/>
      <c r="K258" s="375"/>
    </row>
    <row r="259" spans="5:11" ht="12.75">
      <c r="E259" s="375"/>
      <c r="K259" s="375"/>
    </row>
    <row r="260" spans="5:11" ht="12.75">
      <c r="E260" s="375"/>
      <c r="K260" s="375"/>
    </row>
    <row r="261" spans="5:11" ht="12.75">
      <c r="E261" s="375"/>
      <c r="K261" s="375"/>
    </row>
    <row r="262" spans="5:11" ht="12.75">
      <c r="E262" s="375"/>
      <c r="K262" s="375"/>
    </row>
    <row r="263" spans="5:11" ht="12.75">
      <c r="E263" s="375"/>
      <c r="K263" s="375"/>
    </row>
    <row r="264" spans="5:11" ht="12.75">
      <c r="E264" s="375"/>
      <c r="K264" s="375"/>
    </row>
    <row r="265" spans="5:11" ht="12.75">
      <c r="E265" s="375"/>
      <c r="K265" s="375"/>
    </row>
    <row r="266" spans="5:11" ht="12.75">
      <c r="E266" s="375"/>
      <c r="K266" s="375"/>
    </row>
    <row r="267" spans="5:11" ht="12.75">
      <c r="E267" s="375"/>
      <c r="K267" s="375"/>
    </row>
    <row r="268" spans="5:11" ht="12.75">
      <c r="E268" s="375"/>
      <c r="K268" s="375"/>
    </row>
    <row r="269" spans="5:11" ht="12.75">
      <c r="E269" s="375"/>
      <c r="K269" s="375"/>
    </row>
    <row r="270" spans="5:11" ht="12.75">
      <c r="E270" s="375"/>
      <c r="K270" s="375"/>
    </row>
    <row r="271" spans="5:11" ht="12.75">
      <c r="E271" s="375"/>
      <c r="K271" s="375"/>
    </row>
    <row r="272" spans="5:11" ht="12.75">
      <c r="E272" s="375"/>
      <c r="K272" s="375"/>
    </row>
    <row r="273" spans="5:11" ht="12.75">
      <c r="E273" s="375"/>
      <c r="K273" s="375"/>
    </row>
    <row r="274" spans="5:11" ht="12.75">
      <c r="E274" s="375"/>
      <c r="K274" s="375"/>
    </row>
    <row r="275" spans="5:11" ht="12.75">
      <c r="E275" s="375"/>
      <c r="K275" s="375"/>
    </row>
    <row r="276" spans="5:11" ht="12.75">
      <c r="E276" s="375"/>
      <c r="K276" s="375"/>
    </row>
    <row r="277" spans="5:11" ht="12.75">
      <c r="E277" s="375"/>
      <c r="K277" s="375"/>
    </row>
    <row r="278" spans="5:11" ht="12.75">
      <c r="E278" s="375"/>
      <c r="K278" s="375"/>
    </row>
    <row r="279" spans="5:11" ht="12.75">
      <c r="E279" s="375"/>
      <c r="K279" s="375"/>
    </row>
    <row r="280" spans="5:11" ht="12.75">
      <c r="E280" s="375"/>
      <c r="K280" s="375"/>
    </row>
    <row r="281" spans="5:11" ht="12.75">
      <c r="E281" s="375"/>
      <c r="K281" s="375"/>
    </row>
    <row r="282" spans="5:11" ht="12.75">
      <c r="E282" s="375"/>
      <c r="K282" s="375"/>
    </row>
    <row r="283" spans="5:11" ht="12.75">
      <c r="E283" s="375"/>
      <c r="K283" s="375"/>
    </row>
    <row r="284" spans="5:11" ht="12.75">
      <c r="E284" s="375"/>
      <c r="K284" s="375"/>
    </row>
    <row r="285" spans="5:11" ht="12.75">
      <c r="E285" s="375"/>
      <c r="K285" s="375"/>
    </row>
    <row r="286" spans="5:11" ht="12.75">
      <c r="E286" s="375"/>
      <c r="K286" s="375"/>
    </row>
    <row r="287" spans="5:11" ht="12.75">
      <c r="E287" s="375"/>
      <c r="K287" s="375"/>
    </row>
    <row r="288" spans="5:11" ht="12.75">
      <c r="E288" s="375"/>
      <c r="K288" s="375"/>
    </row>
    <row r="289" spans="5:11" ht="12.75">
      <c r="E289" s="375"/>
      <c r="K289" s="375"/>
    </row>
    <row r="290" spans="5:11" ht="12.75">
      <c r="E290" s="375"/>
      <c r="K290" s="375"/>
    </row>
    <row r="291" spans="5:11" ht="12.75">
      <c r="E291" s="375"/>
      <c r="K291" s="375"/>
    </row>
  </sheetData>
  <sheetProtection password="CC53" sheet="1" objects="1" scenarios="1"/>
  <conditionalFormatting sqref="K27:K28 K31:K34 K36:K64 E108 K111:K113 K102:K105 C13:M14 E110:F112 E26:F31 E20:F21 K20:K22 E102:F107 E33:F72 K66:K79 E74:F100">
    <cfRule type="cellIs" priority="6" dxfId="0" operator="equal">
      <formula>0</formula>
    </cfRule>
  </conditionalFormatting>
  <conditionalFormatting sqref="K80">
    <cfRule type="cellIs" priority="5" dxfId="0" operator="equal">
      <formula>0</formula>
    </cfRule>
  </conditionalFormatting>
  <conditionalFormatting sqref="K27:K28 K31:K34 K36:K64 E198:E291 K216:K291 E108 K111:K196 K102:K105 C13:M14 E110:F112 E26:F31 E20:F21 K20:K22 E102:F107 E33:F72 K66:K79 E74:F100">
    <cfRule type="cellIs" priority="4" dxfId="0" operator="equal">
      <formula>0</formula>
    </cfRule>
  </conditionalFormatting>
  <conditionalFormatting sqref="K80">
    <cfRule type="cellIs" priority="3" dxfId="0" operator="equal">
      <formula>0</formula>
    </cfRule>
  </conditionalFormatting>
  <conditionalFormatting sqref="K27:K28 K31:K34 K36:K64 E198:E291 K216:K291 E108 K111:K196 K102:K105 C13:M14 E110:F112 E26:F31 E20:F21 K20:K22 E102:F107 E33:F72 K66:K79 E74:F100">
    <cfRule type="cellIs" priority="2" dxfId="0" operator="equal">
      <formula>0</formula>
    </cfRule>
  </conditionalFormatting>
  <conditionalFormatting sqref="K80">
    <cfRule type="cellIs" priority="1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90"/>
  <sheetViews>
    <sheetView showGridLines="0" workbookViewId="0" topLeftCell="H1">
      <selection activeCell="I29" sqref="I29"/>
    </sheetView>
  </sheetViews>
  <sheetFormatPr defaultColWidth="8.7109375" defaultRowHeight="15" customHeight="1"/>
  <cols>
    <col min="1" max="1" width="8.7109375" style="390" customWidth="1"/>
    <col min="2" max="2" width="13.7109375" style="390" customWidth="1"/>
    <col min="3" max="3" width="13.28125" style="390" customWidth="1"/>
    <col min="4" max="4" width="9.140625" style="390" bestFit="1" customWidth="1"/>
    <col min="5" max="5" width="9.57421875" style="390" bestFit="1" customWidth="1"/>
    <col min="6" max="6" width="9.00390625" style="390" customWidth="1"/>
    <col min="7" max="7" width="8.8515625" style="390" bestFit="1" customWidth="1"/>
    <col min="8" max="9" width="11.421875" style="390" customWidth="1"/>
    <col min="10" max="10" width="9.28125" style="390" customWidth="1"/>
    <col min="11" max="12" width="8.8515625" style="390" bestFit="1" customWidth="1"/>
    <col min="13" max="13" width="9.421875" style="390" bestFit="1" customWidth="1"/>
    <col min="14" max="257" width="8.7109375" style="390" customWidth="1"/>
    <col min="258" max="258" width="13.7109375" style="390" customWidth="1"/>
    <col min="259" max="259" width="13.28125" style="390" customWidth="1"/>
    <col min="260" max="260" width="9.140625" style="390" bestFit="1" customWidth="1"/>
    <col min="261" max="261" width="9.57421875" style="390" bestFit="1" customWidth="1"/>
    <col min="262" max="262" width="9.00390625" style="390" customWidth="1"/>
    <col min="263" max="263" width="8.8515625" style="390" bestFit="1" customWidth="1"/>
    <col min="264" max="265" width="11.421875" style="390" customWidth="1"/>
    <col min="266" max="266" width="9.28125" style="390" customWidth="1"/>
    <col min="267" max="268" width="8.8515625" style="390" bestFit="1" customWidth="1"/>
    <col min="269" max="269" width="9.421875" style="390" bestFit="1" customWidth="1"/>
    <col min="270" max="513" width="8.7109375" style="390" customWidth="1"/>
    <col min="514" max="514" width="13.7109375" style="390" customWidth="1"/>
    <col min="515" max="515" width="13.28125" style="390" customWidth="1"/>
    <col min="516" max="516" width="9.140625" style="390" bestFit="1" customWidth="1"/>
    <col min="517" max="517" width="9.57421875" style="390" bestFit="1" customWidth="1"/>
    <col min="518" max="518" width="9.00390625" style="390" customWidth="1"/>
    <col min="519" max="519" width="8.8515625" style="390" bestFit="1" customWidth="1"/>
    <col min="520" max="521" width="11.421875" style="390" customWidth="1"/>
    <col min="522" max="522" width="9.28125" style="390" customWidth="1"/>
    <col min="523" max="524" width="8.8515625" style="390" bestFit="1" customWidth="1"/>
    <col min="525" max="525" width="9.421875" style="390" bestFit="1" customWidth="1"/>
    <col min="526" max="769" width="8.7109375" style="390" customWidth="1"/>
    <col min="770" max="770" width="13.7109375" style="390" customWidth="1"/>
    <col min="771" max="771" width="13.28125" style="390" customWidth="1"/>
    <col min="772" max="772" width="9.140625" style="390" bestFit="1" customWidth="1"/>
    <col min="773" max="773" width="9.57421875" style="390" bestFit="1" customWidth="1"/>
    <col min="774" max="774" width="9.00390625" style="390" customWidth="1"/>
    <col min="775" max="775" width="8.8515625" style="390" bestFit="1" customWidth="1"/>
    <col min="776" max="777" width="11.421875" style="390" customWidth="1"/>
    <col min="778" max="778" width="9.28125" style="390" customWidth="1"/>
    <col min="779" max="780" width="8.8515625" style="390" bestFit="1" customWidth="1"/>
    <col min="781" max="781" width="9.421875" style="390" bestFit="1" customWidth="1"/>
    <col min="782" max="1025" width="8.7109375" style="390" customWidth="1"/>
    <col min="1026" max="1026" width="13.7109375" style="390" customWidth="1"/>
    <col min="1027" max="1027" width="13.28125" style="390" customWidth="1"/>
    <col min="1028" max="1028" width="9.140625" style="390" bestFit="1" customWidth="1"/>
    <col min="1029" max="1029" width="9.57421875" style="390" bestFit="1" customWidth="1"/>
    <col min="1030" max="1030" width="9.00390625" style="390" customWidth="1"/>
    <col min="1031" max="1031" width="8.8515625" style="390" bestFit="1" customWidth="1"/>
    <col min="1032" max="1033" width="11.421875" style="390" customWidth="1"/>
    <col min="1034" max="1034" width="9.28125" style="390" customWidth="1"/>
    <col min="1035" max="1036" width="8.8515625" style="390" bestFit="1" customWidth="1"/>
    <col min="1037" max="1037" width="9.421875" style="390" bestFit="1" customWidth="1"/>
    <col min="1038" max="1281" width="8.7109375" style="390" customWidth="1"/>
    <col min="1282" max="1282" width="13.7109375" style="390" customWidth="1"/>
    <col min="1283" max="1283" width="13.28125" style="390" customWidth="1"/>
    <col min="1284" max="1284" width="9.140625" style="390" bestFit="1" customWidth="1"/>
    <col min="1285" max="1285" width="9.57421875" style="390" bestFit="1" customWidth="1"/>
    <col min="1286" max="1286" width="9.00390625" style="390" customWidth="1"/>
    <col min="1287" max="1287" width="8.8515625" style="390" bestFit="1" customWidth="1"/>
    <col min="1288" max="1289" width="11.421875" style="390" customWidth="1"/>
    <col min="1290" max="1290" width="9.28125" style="390" customWidth="1"/>
    <col min="1291" max="1292" width="8.8515625" style="390" bestFit="1" customWidth="1"/>
    <col min="1293" max="1293" width="9.421875" style="390" bestFit="1" customWidth="1"/>
    <col min="1294" max="1537" width="8.7109375" style="390" customWidth="1"/>
    <col min="1538" max="1538" width="13.7109375" style="390" customWidth="1"/>
    <col min="1539" max="1539" width="13.28125" style="390" customWidth="1"/>
    <col min="1540" max="1540" width="9.140625" style="390" bestFit="1" customWidth="1"/>
    <col min="1541" max="1541" width="9.57421875" style="390" bestFit="1" customWidth="1"/>
    <col min="1542" max="1542" width="9.00390625" style="390" customWidth="1"/>
    <col min="1543" max="1543" width="8.8515625" style="390" bestFit="1" customWidth="1"/>
    <col min="1544" max="1545" width="11.421875" style="390" customWidth="1"/>
    <col min="1546" max="1546" width="9.28125" style="390" customWidth="1"/>
    <col min="1547" max="1548" width="8.8515625" style="390" bestFit="1" customWidth="1"/>
    <col min="1549" max="1549" width="9.421875" style="390" bestFit="1" customWidth="1"/>
    <col min="1550" max="1793" width="8.7109375" style="390" customWidth="1"/>
    <col min="1794" max="1794" width="13.7109375" style="390" customWidth="1"/>
    <col min="1795" max="1795" width="13.28125" style="390" customWidth="1"/>
    <col min="1796" max="1796" width="9.140625" style="390" bestFit="1" customWidth="1"/>
    <col min="1797" max="1797" width="9.57421875" style="390" bestFit="1" customWidth="1"/>
    <col min="1798" max="1798" width="9.00390625" style="390" customWidth="1"/>
    <col min="1799" max="1799" width="8.8515625" style="390" bestFit="1" customWidth="1"/>
    <col min="1800" max="1801" width="11.421875" style="390" customWidth="1"/>
    <col min="1802" max="1802" width="9.28125" style="390" customWidth="1"/>
    <col min="1803" max="1804" width="8.8515625" style="390" bestFit="1" customWidth="1"/>
    <col min="1805" max="1805" width="9.421875" style="390" bestFit="1" customWidth="1"/>
    <col min="1806" max="2049" width="8.7109375" style="390" customWidth="1"/>
    <col min="2050" max="2050" width="13.7109375" style="390" customWidth="1"/>
    <col min="2051" max="2051" width="13.28125" style="390" customWidth="1"/>
    <col min="2052" max="2052" width="9.140625" style="390" bestFit="1" customWidth="1"/>
    <col min="2053" max="2053" width="9.57421875" style="390" bestFit="1" customWidth="1"/>
    <col min="2054" max="2054" width="9.00390625" style="390" customWidth="1"/>
    <col min="2055" max="2055" width="8.8515625" style="390" bestFit="1" customWidth="1"/>
    <col min="2056" max="2057" width="11.421875" style="390" customWidth="1"/>
    <col min="2058" max="2058" width="9.28125" style="390" customWidth="1"/>
    <col min="2059" max="2060" width="8.8515625" style="390" bestFit="1" customWidth="1"/>
    <col min="2061" max="2061" width="9.421875" style="390" bestFit="1" customWidth="1"/>
    <col min="2062" max="2305" width="8.7109375" style="390" customWidth="1"/>
    <col min="2306" max="2306" width="13.7109375" style="390" customWidth="1"/>
    <col min="2307" max="2307" width="13.28125" style="390" customWidth="1"/>
    <col min="2308" max="2308" width="9.140625" style="390" bestFit="1" customWidth="1"/>
    <col min="2309" max="2309" width="9.57421875" style="390" bestFit="1" customWidth="1"/>
    <col min="2310" max="2310" width="9.00390625" style="390" customWidth="1"/>
    <col min="2311" max="2311" width="8.8515625" style="390" bestFit="1" customWidth="1"/>
    <col min="2312" max="2313" width="11.421875" style="390" customWidth="1"/>
    <col min="2314" max="2314" width="9.28125" style="390" customWidth="1"/>
    <col min="2315" max="2316" width="8.8515625" style="390" bestFit="1" customWidth="1"/>
    <col min="2317" max="2317" width="9.421875" style="390" bestFit="1" customWidth="1"/>
    <col min="2318" max="2561" width="8.7109375" style="390" customWidth="1"/>
    <col min="2562" max="2562" width="13.7109375" style="390" customWidth="1"/>
    <col min="2563" max="2563" width="13.28125" style="390" customWidth="1"/>
    <col min="2564" max="2564" width="9.140625" style="390" bestFit="1" customWidth="1"/>
    <col min="2565" max="2565" width="9.57421875" style="390" bestFit="1" customWidth="1"/>
    <col min="2566" max="2566" width="9.00390625" style="390" customWidth="1"/>
    <col min="2567" max="2567" width="8.8515625" style="390" bestFit="1" customWidth="1"/>
    <col min="2568" max="2569" width="11.421875" style="390" customWidth="1"/>
    <col min="2570" max="2570" width="9.28125" style="390" customWidth="1"/>
    <col min="2571" max="2572" width="8.8515625" style="390" bestFit="1" customWidth="1"/>
    <col min="2573" max="2573" width="9.421875" style="390" bestFit="1" customWidth="1"/>
    <col min="2574" max="2817" width="8.7109375" style="390" customWidth="1"/>
    <col min="2818" max="2818" width="13.7109375" style="390" customWidth="1"/>
    <col min="2819" max="2819" width="13.28125" style="390" customWidth="1"/>
    <col min="2820" max="2820" width="9.140625" style="390" bestFit="1" customWidth="1"/>
    <col min="2821" max="2821" width="9.57421875" style="390" bestFit="1" customWidth="1"/>
    <col min="2822" max="2822" width="9.00390625" style="390" customWidth="1"/>
    <col min="2823" max="2823" width="8.8515625" style="390" bestFit="1" customWidth="1"/>
    <col min="2824" max="2825" width="11.421875" style="390" customWidth="1"/>
    <col min="2826" max="2826" width="9.28125" style="390" customWidth="1"/>
    <col min="2827" max="2828" width="8.8515625" style="390" bestFit="1" customWidth="1"/>
    <col min="2829" max="2829" width="9.421875" style="390" bestFit="1" customWidth="1"/>
    <col min="2830" max="3073" width="8.7109375" style="390" customWidth="1"/>
    <col min="3074" max="3074" width="13.7109375" style="390" customWidth="1"/>
    <col min="3075" max="3075" width="13.28125" style="390" customWidth="1"/>
    <col min="3076" max="3076" width="9.140625" style="390" bestFit="1" customWidth="1"/>
    <col min="3077" max="3077" width="9.57421875" style="390" bestFit="1" customWidth="1"/>
    <col min="3078" max="3078" width="9.00390625" style="390" customWidth="1"/>
    <col min="3079" max="3079" width="8.8515625" style="390" bestFit="1" customWidth="1"/>
    <col min="3080" max="3081" width="11.421875" style="390" customWidth="1"/>
    <col min="3082" max="3082" width="9.28125" style="390" customWidth="1"/>
    <col min="3083" max="3084" width="8.8515625" style="390" bestFit="1" customWidth="1"/>
    <col min="3085" max="3085" width="9.421875" style="390" bestFit="1" customWidth="1"/>
    <col min="3086" max="3329" width="8.7109375" style="390" customWidth="1"/>
    <col min="3330" max="3330" width="13.7109375" style="390" customWidth="1"/>
    <col min="3331" max="3331" width="13.28125" style="390" customWidth="1"/>
    <col min="3332" max="3332" width="9.140625" style="390" bestFit="1" customWidth="1"/>
    <col min="3333" max="3333" width="9.57421875" style="390" bestFit="1" customWidth="1"/>
    <col min="3334" max="3334" width="9.00390625" style="390" customWidth="1"/>
    <col min="3335" max="3335" width="8.8515625" style="390" bestFit="1" customWidth="1"/>
    <col min="3336" max="3337" width="11.421875" style="390" customWidth="1"/>
    <col min="3338" max="3338" width="9.28125" style="390" customWidth="1"/>
    <col min="3339" max="3340" width="8.8515625" style="390" bestFit="1" customWidth="1"/>
    <col min="3341" max="3341" width="9.421875" style="390" bestFit="1" customWidth="1"/>
    <col min="3342" max="3585" width="8.7109375" style="390" customWidth="1"/>
    <col min="3586" max="3586" width="13.7109375" style="390" customWidth="1"/>
    <col min="3587" max="3587" width="13.28125" style="390" customWidth="1"/>
    <col min="3588" max="3588" width="9.140625" style="390" bestFit="1" customWidth="1"/>
    <col min="3589" max="3589" width="9.57421875" style="390" bestFit="1" customWidth="1"/>
    <col min="3590" max="3590" width="9.00390625" style="390" customWidth="1"/>
    <col min="3591" max="3591" width="8.8515625" style="390" bestFit="1" customWidth="1"/>
    <col min="3592" max="3593" width="11.421875" style="390" customWidth="1"/>
    <col min="3594" max="3594" width="9.28125" style="390" customWidth="1"/>
    <col min="3595" max="3596" width="8.8515625" style="390" bestFit="1" customWidth="1"/>
    <col min="3597" max="3597" width="9.421875" style="390" bestFit="1" customWidth="1"/>
    <col min="3598" max="3841" width="8.7109375" style="390" customWidth="1"/>
    <col min="3842" max="3842" width="13.7109375" style="390" customWidth="1"/>
    <col min="3843" max="3843" width="13.28125" style="390" customWidth="1"/>
    <col min="3844" max="3844" width="9.140625" style="390" bestFit="1" customWidth="1"/>
    <col min="3845" max="3845" width="9.57421875" style="390" bestFit="1" customWidth="1"/>
    <col min="3846" max="3846" width="9.00390625" style="390" customWidth="1"/>
    <col min="3847" max="3847" width="8.8515625" style="390" bestFit="1" customWidth="1"/>
    <col min="3848" max="3849" width="11.421875" style="390" customWidth="1"/>
    <col min="3850" max="3850" width="9.28125" style="390" customWidth="1"/>
    <col min="3851" max="3852" width="8.8515625" style="390" bestFit="1" customWidth="1"/>
    <col min="3853" max="3853" width="9.421875" style="390" bestFit="1" customWidth="1"/>
    <col min="3854" max="4097" width="8.7109375" style="390" customWidth="1"/>
    <col min="4098" max="4098" width="13.7109375" style="390" customWidth="1"/>
    <col min="4099" max="4099" width="13.28125" style="390" customWidth="1"/>
    <col min="4100" max="4100" width="9.140625" style="390" bestFit="1" customWidth="1"/>
    <col min="4101" max="4101" width="9.57421875" style="390" bestFit="1" customWidth="1"/>
    <col min="4102" max="4102" width="9.00390625" style="390" customWidth="1"/>
    <col min="4103" max="4103" width="8.8515625" style="390" bestFit="1" customWidth="1"/>
    <col min="4104" max="4105" width="11.421875" style="390" customWidth="1"/>
    <col min="4106" max="4106" width="9.28125" style="390" customWidth="1"/>
    <col min="4107" max="4108" width="8.8515625" style="390" bestFit="1" customWidth="1"/>
    <col min="4109" max="4109" width="9.421875" style="390" bestFit="1" customWidth="1"/>
    <col min="4110" max="4353" width="8.7109375" style="390" customWidth="1"/>
    <col min="4354" max="4354" width="13.7109375" style="390" customWidth="1"/>
    <col min="4355" max="4355" width="13.28125" style="390" customWidth="1"/>
    <col min="4356" max="4356" width="9.140625" style="390" bestFit="1" customWidth="1"/>
    <col min="4357" max="4357" width="9.57421875" style="390" bestFit="1" customWidth="1"/>
    <col min="4358" max="4358" width="9.00390625" style="390" customWidth="1"/>
    <col min="4359" max="4359" width="8.8515625" style="390" bestFit="1" customWidth="1"/>
    <col min="4360" max="4361" width="11.421875" style="390" customWidth="1"/>
    <col min="4362" max="4362" width="9.28125" style="390" customWidth="1"/>
    <col min="4363" max="4364" width="8.8515625" style="390" bestFit="1" customWidth="1"/>
    <col min="4365" max="4365" width="9.421875" style="390" bestFit="1" customWidth="1"/>
    <col min="4366" max="4609" width="8.7109375" style="390" customWidth="1"/>
    <col min="4610" max="4610" width="13.7109375" style="390" customWidth="1"/>
    <col min="4611" max="4611" width="13.28125" style="390" customWidth="1"/>
    <col min="4612" max="4612" width="9.140625" style="390" bestFit="1" customWidth="1"/>
    <col min="4613" max="4613" width="9.57421875" style="390" bestFit="1" customWidth="1"/>
    <col min="4614" max="4614" width="9.00390625" style="390" customWidth="1"/>
    <col min="4615" max="4615" width="8.8515625" style="390" bestFit="1" customWidth="1"/>
    <col min="4616" max="4617" width="11.421875" style="390" customWidth="1"/>
    <col min="4618" max="4618" width="9.28125" style="390" customWidth="1"/>
    <col min="4619" max="4620" width="8.8515625" style="390" bestFit="1" customWidth="1"/>
    <col min="4621" max="4621" width="9.421875" style="390" bestFit="1" customWidth="1"/>
    <col min="4622" max="4865" width="8.7109375" style="390" customWidth="1"/>
    <col min="4866" max="4866" width="13.7109375" style="390" customWidth="1"/>
    <col min="4867" max="4867" width="13.28125" style="390" customWidth="1"/>
    <col min="4868" max="4868" width="9.140625" style="390" bestFit="1" customWidth="1"/>
    <col min="4869" max="4869" width="9.57421875" style="390" bestFit="1" customWidth="1"/>
    <col min="4870" max="4870" width="9.00390625" style="390" customWidth="1"/>
    <col min="4871" max="4871" width="8.8515625" style="390" bestFit="1" customWidth="1"/>
    <col min="4872" max="4873" width="11.421875" style="390" customWidth="1"/>
    <col min="4874" max="4874" width="9.28125" style="390" customWidth="1"/>
    <col min="4875" max="4876" width="8.8515625" style="390" bestFit="1" customWidth="1"/>
    <col min="4877" max="4877" width="9.421875" style="390" bestFit="1" customWidth="1"/>
    <col min="4878" max="5121" width="8.7109375" style="390" customWidth="1"/>
    <col min="5122" max="5122" width="13.7109375" style="390" customWidth="1"/>
    <col min="5123" max="5123" width="13.28125" style="390" customWidth="1"/>
    <col min="5124" max="5124" width="9.140625" style="390" bestFit="1" customWidth="1"/>
    <col min="5125" max="5125" width="9.57421875" style="390" bestFit="1" customWidth="1"/>
    <col min="5126" max="5126" width="9.00390625" style="390" customWidth="1"/>
    <col min="5127" max="5127" width="8.8515625" style="390" bestFit="1" customWidth="1"/>
    <col min="5128" max="5129" width="11.421875" style="390" customWidth="1"/>
    <col min="5130" max="5130" width="9.28125" style="390" customWidth="1"/>
    <col min="5131" max="5132" width="8.8515625" style="390" bestFit="1" customWidth="1"/>
    <col min="5133" max="5133" width="9.421875" style="390" bestFit="1" customWidth="1"/>
    <col min="5134" max="5377" width="8.7109375" style="390" customWidth="1"/>
    <col min="5378" max="5378" width="13.7109375" style="390" customWidth="1"/>
    <col min="5379" max="5379" width="13.28125" style="390" customWidth="1"/>
    <col min="5380" max="5380" width="9.140625" style="390" bestFit="1" customWidth="1"/>
    <col min="5381" max="5381" width="9.57421875" style="390" bestFit="1" customWidth="1"/>
    <col min="5382" max="5382" width="9.00390625" style="390" customWidth="1"/>
    <col min="5383" max="5383" width="8.8515625" style="390" bestFit="1" customWidth="1"/>
    <col min="5384" max="5385" width="11.421875" style="390" customWidth="1"/>
    <col min="5386" max="5386" width="9.28125" style="390" customWidth="1"/>
    <col min="5387" max="5388" width="8.8515625" style="390" bestFit="1" customWidth="1"/>
    <col min="5389" max="5389" width="9.421875" style="390" bestFit="1" customWidth="1"/>
    <col min="5390" max="5633" width="8.7109375" style="390" customWidth="1"/>
    <col min="5634" max="5634" width="13.7109375" style="390" customWidth="1"/>
    <col min="5635" max="5635" width="13.28125" style="390" customWidth="1"/>
    <col min="5636" max="5636" width="9.140625" style="390" bestFit="1" customWidth="1"/>
    <col min="5637" max="5637" width="9.57421875" style="390" bestFit="1" customWidth="1"/>
    <col min="5638" max="5638" width="9.00390625" style="390" customWidth="1"/>
    <col min="5639" max="5639" width="8.8515625" style="390" bestFit="1" customWidth="1"/>
    <col min="5640" max="5641" width="11.421875" style="390" customWidth="1"/>
    <col min="5642" max="5642" width="9.28125" style="390" customWidth="1"/>
    <col min="5643" max="5644" width="8.8515625" style="390" bestFit="1" customWidth="1"/>
    <col min="5645" max="5645" width="9.421875" style="390" bestFit="1" customWidth="1"/>
    <col min="5646" max="5889" width="8.7109375" style="390" customWidth="1"/>
    <col min="5890" max="5890" width="13.7109375" style="390" customWidth="1"/>
    <col min="5891" max="5891" width="13.28125" style="390" customWidth="1"/>
    <col min="5892" max="5892" width="9.140625" style="390" bestFit="1" customWidth="1"/>
    <col min="5893" max="5893" width="9.57421875" style="390" bestFit="1" customWidth="1"/>
    <col min="5894" max="5894" width="9.00390625" style="390" customWidth="1"/>
    <col min="5895" max="5895" width="8.8515625" style="390" bestFit="1" customWidth="1"/>
    <col min="5896" max="5897" width="11.421875" style="390" customWidth="1"/>
    <col min="5898" max="5898" width="9.28125" style="390" customWidth="1"/>
    <col min="5899" max="5900" width="8.8515625" style="390" bestFit="1" customWidth="1"/>
    <col min="5901" max="5901" width="9.421875" style="390" bestFit="1" customWidth="1"/>
    <col min="5902" max="6145" width="8.7109375" style="390" customWidth="1"/>
    <col min="6146" max="6146" width="13.7109375" style="390" customWidth="1"/>
    <col min="6147" max="6147" width="13.28125" style="390" customWidth="1"/>
    <col min="6148" max="6148" width="9.140625" style="390" bestFit="1" customWidth="1"/>
    <col min="6149" max="6149" width="9.57421875" style="390" bestFit="1" customWidth="1"/>
    <col min="6150" max="6150" width="9.00390625" style="390" customWidth="1"/>
    <col min="6151" max="6151" width="8.8515625" style="390" bestFit="1" customWidth="1"/>
    <col min="6152" max="6153" width="11.421875" style="390" customWidth="1"/>
    <col min="6154" max="6154" width="9.28125" style="390" customWidth="1"/>
    <col min="6155" max="6156" width="8.8515625" style="390" bestFit="1" customWidth="1"/>
    <col min="6157" max="6157" width="9.421875" style="390" bestFit="1" customWidth="1"/>
    <col min="6158" max="6401" width="8.7109375" style="390" customWidth="1"/>
    <col min="6402" max="6402" width="13.7109375" style="390" customWidth="1"/>
    <col min="6403" max="6403" width="13.28125" style="390" customWidth="1"/>
    <col min="6404" max="6404" width="9.140625" style="390" bestFit="1" customWidth="1"/>
    <col min="6405" max="6405" width="9.57421875" style="390" bestFit="1" customWidth="1"/>
    <col min="6406" max="6406" width="9.00390625" style="390" customWidth="1"/>
    <col min="6407" max="6407" width="8.8515625" style="390" bestFit="1" customWidth="1"/>
    <col min="6408" max="6409" width="11.421875" style="390" customWidth="1"/>
    <col min="6410" max="6410" width="9.28125" style="390" customWidth="1"/>
    <col min="6411" max="6412" width="8.8515625" style="390" bestFit="1" customWidth="1"/>
    <col min="6413" max="6413" width="9.421875" style="390" bestFit="1" customWidth="1"/>
    <col min="6414" max="6657" width="8.7109375" style="390" customWidth="1"/>
    <col min="6658" max="6658" width="13.7109375" style="390" customWidth="1"/>
    <col min="6659" max="6659" width="13.28125" style="390" customWidth="1"/>
    <col min="6660" max="6660" width="9.140625" style="390" bestFit="1" customWidth="1"/>
    <col min="6661" max="6661" width="9.57421875" style="390" bestFit="1" customWidth="1"/>
    <col min="6662" max="6662" width="9.00390625" style="390" customWidth="1"/>
    <col min="6663" max="6663" width="8.8515625" style="390" bestFit="1" customWidth="1"/>
    <col min="6664" max="6665" width="11.421875" style="390" customWidth="1"/>
    <col min="6666" max="6666" width="9.28125" style="390" customWidth="1"/>
    <col min="6667" max="6668" width="8.8515625" style="390" bestFit="1" customWidth="1"/>
    <col min="6669" max="6669" width="9.421875" style="390" bestFit="1" customWidth="1"/>
    <col min="6670" max="6913" width="8.7109375" style="390" customWidth="1"/>
    <col min="6914" max="6914" width="13.7109375" style="390" customWidth="1"/>
    <col min="6915" max="6915" width="13.28125" style="390" customWidth="1"/>
    <col min="6916" max="6916" width="9.140625" style="390" bestFit="1" customWidth="1"/>
    <col min="6917" max="6917" width="9.57421875" style="390" bestFit="1" customWidth="1"/>
    <col min="6918" max="6918" width="9.00390625" style="390" customWidth="1"/>
    <col min="6919" max="6919" width="8.8515625" style="390" bestFit="1" customWidth="1"/>
    <col min="6920" max="6921" width="11.421875" style="390" customWidth="1"/>
    <col min="6922" max="6922" width="9.28125" style="390" customWidth="1"/>
    <col min="6923" max="6924" width="8.8515625" style="390" bestFit="1" customWidth="1"/>
    <col min="6925" max="6925" width="9.421875" style="390" bestFit="1" customWidth="1"/>
    <col min="6926" max="7169" width="8.7109375" style="390" customWidth="1"/>
    <col min="7170" max="7170" width="13.7109375" style="390" customWidth="1"/>
    <col min="7171" max="7171" width="13.28125" style="390" customWidth="1"/>
    <col min="7172" max="7172" width="9.140625" style="390" bestFit="1" customWidth="1"/>
    <col min="7173" max="7173" width="9.57421875" style="390" bestFit="1" customWidth="1"/>
    <col min="7174" max="7174" width="9.00390625" style="390" customWidth="1"/>
    <col min="7175" max="7175" width="8.8515625" style="390" bestFit="1" customWidth="1"/>
    <col min="7176" max="7177" width="11.421875" style="390" customWidth="1"/>
    <col min="7178" max="7178" width="9.28125" style="390" customWidth="1"/>
    <col min="7179" max="7180" width="8.8515625" style="390" bestFit="1" customWidth="1"/>
    <col min="7181" max="7181" width="9.421875" style="390" bestFit="1" customWidth="1"/>
    <col min="7182" max="7425" width="8.7109375" style="390" customWidth="1"/>
    <col min="7426" max="7426" width="13.7109375" style="390" customWidth="1"/>
    <col min="7427" max="7427" width="13.28125" style="390" customWidth="1"/>
    <col min="7428" max="7428" width="9.140625" style="390" bestFit="1" customWidth="1"/>
    <col min="7429" max="7429" width="9.57421875" style="390" bestFit="1" customWidth="1"/>
    <col min="7430" max="7430" width="9.00390625" style="390" customWidth="1"/>
    <col min="7431" max="7431" width="8.8515625" style="390" bestFit="1" customWidth="1"/>
    <col min="7432" max="7433" width="11.421875" style="390" customWidth="1"/>
    <col min="7434" max="7434" width="9.28125" style="390" customWidth="1"/>
    <col min="7435" max="7436" width="8.8515625" style="390" bestFit="1" customWidth="1"/>
    <col min="7437" max="7437" width="9.421875" style="390" bestFit="1" customWidth="1"/>
    <col min="7438" max="7681" width="8.7109375" style="390" customWidth="1"/>
    <col min="7682" max="7682" width="13.7109375" style="390" customWidth="1"/>
    <col min="7683" max="7683" width="13.28125" style="390" customWidth="1"/>
    <col min="7684" max="7684" width="9.140625" style="390" bestFit="1" customWidth="1"/>
    <col min="7685" max="7685" width="9.57421875" style="390" bestFit="1" customWidth="1"/>
    <col min="7686" max="7686" width="9.00390625" style="390" customWidth="1"/>
    <col min="7687" max="7687" width="8.8515625" style="390" bestFit="1" customWidth="1"/>
    <col min="7688" max="7689" width="11.421875" style="390" customWidth="1"/>
    <col min="7690" max="7690" width="9.28125" style="390" customWidth="1"/>
    <col min="7691" max="7692" width="8.8515625" style="390" bestFit="1" customWidth="1"/>
    <col min="7693" max="7693" width="9.421875" style="390" bestFit="1" customWidth="1"/>
    <col min="7694" max="7937" width="8.7109375" style="390" customWidth="1"/>
    <col min="7938" max="7938" width="13.7109375" style="390" customWidth="1"/>
    <col min="7939" max="7939" width="13.28125" style="390" customWidth="1"/>
    <col min="7940" max="7940" width="9.140625" style="390" bestFit="1" customWidth="1"/>
    <col min="7941" max="7941" width="9.57421875" style="390" bestFit="1" customWidth="1"/>
    <col min="7942" max="7942" width="9.00390625" style="390" customWidth="1"/>
    <col min="7943" max="7943" width="8.8515625" style="390" bestFit="1" customWidth="1"/>
    <col min="7944" max="7945" width="11.421875" style="390" customWidth="1"/>
    <col min="7946" max="7946" width="9.28125" style="390" customWidth="1"/>
    <col min="7947" max="7948" width="8.8515625" style="390" bestFit="1" customWidth="1"/>
    <col min="7949" max="7949" width="9.421875" style="390" bestFit="1" customWidth="1"/>
    <col min="7950" max="8193" width="8.7109375" style="390" customWidth="1"/>
    <col min="8194" max="8194" width="13.7109375" style="390" customWidth="1"/>
    <col min="8195" max="8195" width="13.28125" style="390" customWidth="1"/>
    <col min="8196" max="8196" width="9.140625" style="390" bestFit="1" customWidth="1"/>
    <col min="8197" max="8197" width="9.57421875" style="390" bestFit="1" customWidth="1"/>
    <col min="8198" max="8198" width="9.00390625" style="390" customWidth="1"/>
    <col min="8199" max="8199" width="8.8515625" style="390" bestFit="1" customWidth="1"/>
    <col min="8200" max="8201" width="11.421875" style="390" customWidth="1"/>
    <col min="8202" max="8202" width="9.28125" style="390" customWidth="1"/>
    <col min="8203" max="8204" width="8.8515625" style="390" bestFit="1" customWidth="1"/>
    <col min="8205" max="8205" width="9.421875" style="390" bestFit="1" customWidth="1"/>
    <col min="8206" max="8449" width="8.7109375" style="390" customWidth="1"/>
    <col min="8450" max="8450" width="13.7109375" style="390" customWidth="1"/>
    <col min="8451" max="8451" width="13.28125" style="390" customWidth="1"/>
    <col min="8452" max="8452" width="9.140625" style="390" bestFit="1" customWidth="1"/>
    <col min="8453" max="8453" width="9.57421875" style="390" bestFit="1" customWidth="1"/>
    <col min="8454" max="8454" width="9.00390625" style="390" customWidth="1"/>
    <col min="8455" max="8455" width="8.8515625" style="390" bestFit="1" customWidth="1"/>
    <col min="8456" max="8457" width="11.421875" style="390" customWidth="1"/>
    <col min="8458" max="8458" width="9.28125" style="390" customWidth="1"/>
    <col min="8459" max="8460" width="8.8515625" style="390" bestFit="1" customWidth="1"/>
    <col min="8461" max="8461" width="9.421875" style="390" bestFit="1" customWidth="1"/>
    <col min="8462" max="8705" width="8.7109375" style="390" customWidth="1"/>
    <col min="8706" max="8706" width="13.7109375" style="390" customWidth="1"/>
    <col min="8707" max="8707" width="13.28125" style="390" customWidth="1"/>
    <col min="8708" max="8708" width="9.140625" style="390" bestFit="1" customWidth="1"/>
    <col min="8709" max="8709" width="9.57421875" style="390" bestFit="1" customWidth="1"/>
    <col min="8710" max="8710" width="9.00390625" style="390" customWidth="1"/>
    <col min="8711" max="8711" width="8.8515625" style="390" bestFit="1" customWidth="1"/>
    <col min="8712" max="8713" width="11.421875" style="390" customWidth="1"/>
    <col min="8714" max="8714" width="9.28125" style="390" customWidth="1"/>
    <col min="8715" max="8716" width="8.8515625" style="390" bestFit="1" customWidth="1"/>
    <col min="8717" max="8717" width="9.421875" style="390" bestFit="1" customWidth="1"/>
    <col min="8718" max="8961" width="8.7109375" style="390" customWidth="1"/>
    <col min="8962" max="8962" width="13.7109375" style="390" customWidth="1"/>
    <col min="8963" max="8963" width="13.28125" style="390" customWidth="1"/>
    <col min="8964" max="8964" width="9.140625" style="390" bestFit="1" customWidth="1"/>
    <col min="8965" max="8965" width="9.57421875" style="390" bestFit="1" customWidth="1"/>
    <col min="8966" max="8966" width="9.00390625" style="390" customWidth="1"/>
    <col min="8967" max="8967" width="8.8515625" style="390" bestFit="1" customWidth="1"/>
    <col min="8968" max="8969" width="11.421875" style="390" customWidth="1"/>
    <col min="8970" max="8970" width="9.28125" style="390" customWidth="1"/>
    <col min="8971" max="8972" width="8.8515625" style="390" bestFit="1" customWidth="1"/>
    <col min="8973" max="8973" width="9.421875" style="390" bestFit="1" customWidth="1"/>
    <col min="8974" max="9217" width="8.7109375" style="390" customWidth="1"/>
    <col min="9218" max="9218" width="13.7109375" style="390" customWidth="1"/>
    <col min="9219" max="9219" width="13.28125" style="390" customWidth="1"/>
    <col min="9220" max="9220" width="9.140625" style="390" bestFit="1" customWidth="1"/>
    <col min="9221" max="9221" width="9.57421875" style="390" bestFit="1" customWidth="1"/>
    <col min="9222" max="9222" width="9.00390625" style="390" customWidth="1"/>
    <col min="9223" max="9223" width="8.8515625" style="390" bestFit="1" customWidth="1"/>
    <col min="9224" max="9225" width="11.421875" style="390" customWidth="1"/>
    <col min="9226" max="9226" width="9.28125" style="390" customWidth="1"/>
    <col min="9227" max="9228" width="8.8515625" style="390" bestFit="1" customWidth="1"/>
    <col min="9229" max="9229" width="9.421875" style="390" bestFit="1" customWidth="1"/>
    <col min="9230" max="9473" width="8.7109375" style="390" customWidth="1"/>
    <col min="9474" max="9474" width="13.7109375" style="390" customWidth="1"/>
    <col min="9475" max="9475" width="13.28125" style="390" customWidth="1"/>
    <col min="9476" max="9476" width="9.140625" style="390" bestFit="1" customWidth="1"/>
    <col min="9477" max="9477" width="9.57421875" style="390" bestFit="1" customWidth="1"/>
    <col min="9478" max="9478" width="9.00390625" style="390" customWidth="1"/>
    <col min="9479" max="9479" width="8.8515625" style="390" bestFit="1" customWidth="1"/>
    <col min="9480" max="9481" width="11.421875" style="390" customWidth="1"/>
    <col min="9482" max="9482" width="9.28125" style="390" customWidth="1"/>
    <col min="9483" max="9484" width="8.8515625" style="390" bestFit="1" customWidth="1"/>
    <col min="9485" max="9485" width="9.421875" style="390" bestFit="1" customWidth="1"/>
    <col min="9486" max="9729" width="8.7109375" style="390" customWidth="1"/>
    <col min="9730" max="9730" width="13.7109375" style="390" customWidth="1"/>
    <col min="9731" max="9731" width="13.28125" style="390" customWidth="1"/>
    <col min="9732" max="9732" width="9.140625" style="390" bestFit="1" customWidth="1"/>
    <col min="9733" max="9733" width="9.57421875" style="390" bestFit="1" customWidth="1"/>
    <col min="9734" max="9734" width="9.00390625" style="390" customWidth="1"/>
    <col min="9735" max="9735" width="8.8515625" style="390" bestFit="1" customWidth="1"/>
    <col min="9736" max="9737" width="11.421875" style="390" customWidth="1"/>
    <col min="9738" max="9738" width="9.28125" style="390" customWidth="1"/>
    <col min="9739" max="9740" width="8.8515625" style="390" bestFit="1" customWidth="1"/>
    <col min="9741" max="9741" width="9.421875" style="390" bestFit="1" customWidth="1"/>
    <col min="9742" max="9985" width="8.7109375" style="390" customWidth="1"/>
    <col min="9986" max="9986" width="13.7109375" style="390" customWidth="1"/>
    <col min="9987" max="9987" width="13.28125" style="390" customWidth="1"/>
    <col min="9988" max="9988" width="9.140625" style="390" bestFit="1" customWidth="1"/>
    <col min="9989" max="9989" width="9.57421875" style="390" bestFit="1" customWidth="1"/>
    <col min="9990" max="9990" width="9.00390625" style="390" customWidth="1"/>
    <col min="9991" max="9991" width="8.8515625" style="390" bestFit="1" customWidth="1"/>
    <col min="9992" max="9993" width="11.421875" style="390" customWidth="1"/>
    <col min="9994" max="9994" width="9.28125" style="390" customWidth="1"/>
    <col min="9995" max="9996" width="8.8515625" style="390" bestFit="1" customWidth="1"/>
    <col min="9997" max="9997" width="9.421875" style="390" bestFit="1" customWidth="1"/>
    <col min="9998" max="10241" width="8.7109375" style="390" customWidth="1"/>
    <col min="10242" max="10242" width="13.7109375" style="390" customWidth="1"/>
    <col min="10243" max="10243" width="13.28125" style="390" customWidth="1"/>
    <col min="10244" max="10244" width="9.140625" style="390" bestFit="1" customWidth="1"/>
    <col min="10245" max="10245" width="9.57421875" style="390" bestFit="1" customWidth="1"/>
    <col min="10246" max="10246" width="9.00390625" style="390" customWidth="1"/>
    <col min="10247" max="10247" width="8.8515625" style="390" bestFit="1" customWidth="1"/>
    <col min="10248" max="10249" width="11.421875" style="390" customWidth="1"/>
    <col min="10250" max="10250" width="9.28125" style="390" customWidth="1"/>
    <col min="10251" max="10252" width="8.8515625" style="390" bestFit="1" customWidth="1"/>
    <col min="10253" max="10253" width="9.421875" style="390" bestFit="1" customWidth="1"/>
    <col min="10254" max="10497" width="8.7109375" style="390" customWidth="1"/>
    <col min="10498" max="10498" width="13.7109375" style="390" customWidth="1"/>
    <col min="10499" max="10499" width="13.28125" style="390" customWidth="1"/>
    <col min="10500" max="10500" width="9.140625" style="390" bestFit="1" customWidth="1"/>
    <col min="10501" max="10501" width="9.57421875" style="390" bestFit="1" customWidth="1"/>
    <col min="10502" max="10502" width="9.00390625" style="390" customWidth="1"/>
    <col min="10503" max="10503" width="8.8515625" style="390" bestFit="1" customWidth="1"/>
    <col min="10504" max="10505" width="11.421875" style="390" customWidth="1"/>
    <col min="10506" max="10506" width="9.28125" style="390" customWidth="1"/>
    <col min="10507" max="10508" width="8.8515625" style="390" bestFit="1" customWidth="1"/>
    <col min="10509" max="10509" width="9.421875" style="390" bestFit="1" customWidth="1"/>
    <col min="10510" max="10753" width="8.7109375" style="390" customWidth="1"/>
    <col min="10754" max="10754" width="13.7109375" style="390" customWidth="1"/>
    <col min="10755" max="10755" width="13.28125" style="390" customWidth="1"/>
    <col min="10756" max="10756" width="9.140625" style="390" bestFit="1" customWidth="1"/>
    <col min="10757" max="10757" width="9.57421875" style="390" bestFit="1" customWidth="1"/>
    <col min="10758" max="10758" width="9.00390625" style="390" customWidth="1"/>
    <col min="10759" max="10759" width="8.8515625" style="390" bestFit="1" customWidth="1"/>
    <col min="10760" max="10761" width="11.421875" style="390" customWidth="1"/>
    <col min="10762" max="10762" width="9.28125" style="390" customWidth="1"/>
    <col min="10763" max="10764" width="8.8515625" style="390" bestFit="1" customWidth="1"/>
    <col min="10765" max="10765" width="9.421875" style="390" bestFit="1" customWidth="1"/>
    <col min="10766" max="11009" width="8.7109375" style="390" customWidth="1"/>
    <col min="11010" max="11010" width="13.7109375" style="390" customWidth="1"/>
    <col min="11011" max="11011" width="13.28125" style="390" customWidth="1"/>
    <col min="11012" max="11012" width="9.140625" style="390" bestFit="1" customWidth="1"/>
    <col min="11013" max="11013" width="9.57421875" style="390" bestFit="1" customWidth="1"/>
    <col min="11014" max="11014" width="9.00390625" style="390" customWidth="1"/>
    <col min="11015" max="11015" width="8.8515625" style="390" bestFit="1" customWidth="1"/>
    <col min="11016" max="11017" width="11.421875" style="390" customWidth="1"/>
    <col min="11018" max="11018" width="9.28125" style="390" customWidth="1"/>
    <col min="11019" max="11020" width="8.8515625" style="390" bestFit="1" customWidth="1"/>
    <col min="11021" max="11021" width="9.421875" style="390" bestFit="1" customWidth="1"/>
    <col min="11022" max="11265" width="8.7109375" style="390" customWidth="1"/>
    <col min="11266" max="11266" width="13.7109375" style="390" customWidth="1"/>
    <col min="11267" max="11267" width="13.28125" style="390" customWidth="1"/>
    <col min="11268" max="11268" width="9.140625" style="390" bestFit="1" customWidth="1"/>
    <col min="11269" max="11269" width="9.57421875" style="390" bestFit="1" customWidth="1"/>
    <col min="11270" max="11270" width="9.00390625" style="390" customWidth="1"/>
    <col min="11271" max="11271" width="8.8515625" style="390" bestFit="1" customWidth="1"/>
    <col min="11272" max="11273" width="11.421875" style="390" customWidth="1"/>
    <col min="11274" max="11274" width="9.28125" style="390" customWidth="1"/>
    <col min="11275" max="11276" width="8.8515625" style="390" bestFit="1" customWidth="1"/>
    <col min="11277" max="11277" width="9.421875" style="390" bestFit="1" customWidth="1"/>
    <col min="11278" max="11521" width="8.7109375" style="390" customWidth="1"/>
    <col min="11522" max="11522" width="13.7109375" style="390" customWidth="1"/>
    <col min="11523" max="11523" width="13.28125" style="390" customWidth="1"/>
    <col min="11524" max="11524" width="9.140625" style="390" bestFit="1" customWidth="1"/>
    <col min="11525" max="11525" width="9.57421875" style="390" bestFit="1" customWidth="1"/>
    <col min="11526" max="11526" width="9.00390625" style="390" customWidth="1"/>
    <col min="11527" max="11527" width="8.8515625" style="390" bestFit="1" customWidth="1"/>
    <col min="11528" max="11529" width="11.421875" style="390" customWidth="1"/>
    <col min="11530" max="11530" width="9.28125" style="390" customWidth="1"/>
    <col min="11531" max="11532" width="8.8515625" style="390" bestFit="1" customWidth="1"/>
    <col min="11533" max="11533" width="9.421875" style="390" bestFit="1" customWidth="1"/>
    <col min="11534" max="11777" width="8.7109375" style="390" customWidth="1"/>
    <col min="11778" max="11778" width="13.7109375" style="390" customWidth="1"/>
    <col min="11779" max="11779" width="13.28125" style="390" customWidth="1"/>
    <col min="11780" max="11780" width="9.140625" style="390" bestFit="1" customWidth="1"/>
    <col min="11781" max="11781" width="9.57421875" style="390" bestFit="1" customWidth="1"/>
    <col min="11782" max="11782" width="9.00390625" style="390" customWidth="1"/>
    <col min="11783" max="11783" width="8.8515625" style="390" bestFit="1" customWidth="1"/>
    <col min="11784" max="11785" width="11.421875" style="390" customWidth="1"/>
    <col min="11786" max="11786" width="9.28125" style="390" customWidth="1"/>
    <col min="11787" max="11788" width="8.8515625" style="390" bestFit="1" customWidth="1"/>
    <col min="11789" max="11789" width="9.421875" style="390" bestFit="1" customWidth="1"/>
    <col min="11790" max="12033" width="8.7109375" style="390" customWidth="1"/>
    <col min="12034" max="12034" width="13.7109375" style="390" customWidth="1"/>
    <col min="12035" max="12035" width="13.28125" style="390" customWidth="1"/>
    <col min="12036" max="12036" width="9.140625" style="390" bestFit="1" customWidth="1"/>
    <col min="12037" max="12037" width="9.57421875" style="390" bestFit="1" customWidth="1"/>
    <col min="12038" max="12038" width="9.00390625" style="390" customWidth="1"/>
    <col min="12039" max="12039" width="8.8515625" style="390" bestFit="1" customWidth="1"/>
    <col min="12040" max="12041" width="11.421875" style="390" customWidth="1"/>
    <col min="12042" max="12042" width="9.28125" style="390" customWidth="1"/>
    <col min="12043" max="12044" width="8.8515625" style="390" bestFit="1" customWidth="1"/>
    <col min="12045" max="12045" width="9.421875" style="390" bestFit="1" customWidth="1"/>
    <col min="12046" max="12289" width="8.7109375" style="390" customWidth="1"/>
    <col min="12290" max="12290" width="13.7109375" style="390" customWidth="1"/>
    <col min="12291" max="12291" width="13.28125" style="390" customWidth="1"/>
    <col min="12292" max="12292" width="9.140625" style="390" bestFit="1" customWidth="1"/>
    <col min="12293" max="12293" width="9.57421875" style="390" bestFit="1" customWidth="1"/>
    <col min="12294" max="12294" width="9.00390625" style="390" customWidth="1"/>
    <col min="12295" max="12295" width="8.8515625" style="390" bestFit="1" customWidth="1"/>
    <col min="12296" max="12297" width="11.421875" style="390" customWidth="1"/>
    <col min="12298" max="12298" width="9.28125" style="390" customWidth="1"/>
    <col min="12299" max="12300" width="8.8515625" style="390" bestFit="1" customWidth="1"/>
    <col min="12301" max="12301" width="9.421875" style="390" bestFit="1" customWidth="1"/>
    <col min="12302" max="12545" width="8.7109375" style="390" customWidth="1"/>
    <col min="12546" max="12546" width="13.7109375" style="390" customWidth="1"/>
    <col min="12547" max="12547" width="13.28125" style="390" customWidth="1"/>
    <col min="12548" max="12548" width="9.140625" style="390" bestFit="1" customWidth="1"/>
    <col min="12549" max="12549" width="9.57421875" style="390" bestFit="1" customWidth="1"/>
    <col min="12550" max="12550" width="9.00390625" style="390" customWidth="1"/>
    <col min="12551" max="12551" width="8.8515625" style="390" bestFit="1" customWidth="1"/>
    <col min="12552" max="12553" width="11.421875" style="390" customWidth="1"/>
    <col min="12554" max="12554" width="9.28125" style="390" customWidth="1"/>
    <col min="12555" max="12556" width="8.8515625" style="390" bestFit="1" customWidth="1"/>
    <col min="12557" max="12557" width="9.421875" style="390" bestFit="1" customWidth="1"/>
    <col min="12558" max="12801" width="8.7109375" style="390" customWidth="1"/>
    <col min="12802" max="12802" width="13.7109375" style="390" customWidth="1"/>
    <col min="12803" max="12803" width="13.28125" style="390" customWidth="1"/>
    <col min="12804" max="12804" width="9.140625" style="390" bestFit="1" customWidth="1"/>
    <col min="12805" max="12805" width="9.57421875" style="390" bestFit="1" customWidth="1"/>
    <col min="12806" max="12806" width="9.00390625" style="390" customWidth="1"/>
    <col min="12807" max="12807" width="8.8515625" style="390" bestFit="1" customWidth="1"/>
    <col min="12808" max="12809" width="11.421875" style="390" customWidth="1"/>
    <col min="12810" max="12810" width="9.28125" style="390" customWidth="1"/>
    <col min="12811" max="12812" width="8.8515625" style="390" bestFit="1" customWidth="1"/>
    <col min="12813" max="12813" width="9.421875" style="390" bestFit="1" customWidth="1"/>
    <col min="12814" max="13057" width="8.7109375" style="390" customWidth="1"/>
    <col min="13058" max="13058" width="13.7109375" style="390" customWidth="1"/>
    <col min="13059" max="13059" width="13.28125" style="390" customWidth="1"/>
    <col min="13060" max="13060" width="9.140625" style="390" bestFit="1" customWidth="1"/>
    <col min="13061" max="13061" width="9.57421875" style="390" bestFit="1" customWidth="1"/>
    <col min="13062" max="13062" width="9.00390625" style="390" customWidth="1"/>
    <col min="13063" max="13063" width="8.8515625" style="390" bestFit="1" customWidth="1"/>
    <col min="13064" max="13065" width="11.421875" style="390" customWidth="1"/>
    <col min="13066" max="13066" width="9.28125" style="390" customWidth="1"/>
    <col min="13067" max="13068" width="8.8515625" style="390" bestFit="1" customWidth="1"/>
    <col min="13069" max="13069" width="9.421875" style="390" bestFit="1" customWidth="1"/>
    <col min="13070" max="13313" width="8.7109375" style="390" customWidth="1"/>
    <col min="13314" max="13314" width="13.7109375" style="390" customWidth="1"/>
    <col min="13315" max="13315" width="13.28125" style="390" customWidth="1"/>
    <col min="13316" max="13316" width="9.140625" style="390" bestFit="1" customWidth="1"/>
    <col min="13317" max="13317" width="9.57421875" style="390" bestFit="1" customWidth="1"/>
    <col min="13318" max="13318" width="9.00390625" style="390" customWidth="1"/>
    <col min="13319" max="13319" width="8.8515625" style="390" bestFit="1" customWidth="1"/>
    <col min="13320" max="13321" width="11.421875" style="390" customWidth="1"/>
    <col min="13322" max="13322" width="9.28125" style="390" customWidth="1"/>
    <col min="13323" max="13324" width="8.8515625" style="390" bestFit="1" customWidth="1"/>
    <col min="13325" max="13325" width="9.421875" style="390" bestFit="1" customWidth="1"/>
    <col min="13326" max="13569" width="8.7109375" style="390" customWidth="1"/>
    <col min="13570" max="13570" width="13.7109375" style="390" customWidth="1"/>
    <col min="13571" max="13571" width="13.28125" style="390" customWidth="1"/>
    <col min="13572" max="13572" width="9.140625" style="390" bestFit="1" customWidth="1"/>
    <col min="13573" max="13573" width="9.57421875" style="390" bestFit="1" customWidth="1"/>
    <col min="13574" max="13574" width="9.00390625" style="390" customWidth="1"/>
    <col min="13575" max="13575" width="8.8515625" style="390" bestFit="1" customWidth="1"/>
    <col min="13576" max="13577" width="11.421875" style="390" customWidth="1"/>
    <col min="13578" max="13578" width="9.28125" style="390" customWidth="1"/>
    <col min="13579" max="13580" width="8.8515625" style="390" bestFit="1" customWidth="1"/>
    <col min="13581" max="13581" width="9.421875" style="390" bestFit="1" customWidth="1"/>
    <col min="13582" max="13825" width="8.7109375" style="390" customWidth="1"/>
    <col min="13826" max="13826" width="13.7109375" style="390" customWidth="1"/>
    <col min="13827" max="13827" width="13.28125" style="390" customWidth="1"/>
    <col min="13828" max="13828" width="9.140625" style="390" bestFit="1" customWidth="1"/>
    <col min="13829" max="13829" width="9.57421875" style="390" bestFit="1" customWidth="1"/>
    <col min="13830" max="13830" width="9.00390625" style="390" customWidth="1"/>
    <col min="13831" max="13831" width="8.8515625" style="390" bestFit="1" customWidth="1"/>
    <col min="13832" max="13833" width="11.421875" style="390" customWidth="1"/>
    <col min="13834" max="13834" width="9.28125" style="390" customWidth="1"/>
    <col min="13835" max="13836" width="8.8515625" style="390" bestFit="1" customWidth="1"/>
    <col min="13837" max="13837" width="9.421875" style="390" bestFit="1" customWidth="1"/>
    <col min="13838" max="14081" width="8.7109375" style="390" customWidth="1"/>
    <col min="14082" max="14082" width="13.7109375" style="390" customWidth="1"/>
    <col min="14083" max="14083" width="13.28125" style="390" customWidth="1"/>
    <col min="14084" max="14084" width="9.140625" style="390" bestFit="1" customWidth="1"/>
    <col min="14085" max="14085" width="9.57421875" style="390" bestFit="1" customWidth="1"/>
    <col min="14086" max="14086" width="9.00390625" style="390" customWidth="1"/>
    <col min="14087" max="14087" width="8.8515625" style="390" bestFit="1" customWidth="1"/>
    <col min="14088" max="14089" width="11.421875" style="390" customWidth="1"/>
    <col min="14090" max="14090" width="9.28125" style="390" customWidth="1"/>
    <col min="14091" max="14092" width="8.8515625" style="390" bestFit="1" customWidth="1"/>
    <col min="14093" max="14093" width="9.421875" style="390" bestFit="1" customWidth="1"/>
    <col min="14094" max="14337" width="8.7109375" style="390" customWidth="1"/>
    <col min="14338" max="14338" width="13.7109375" style="390" customWidth="1"/>
    <col min="14339" max="14339" width="13.28125" style="390" customWidth="1"/>
    <col min="14340" max="14340" width="9.140625" style="390" bestFit="1" customWidth="1"/>
    <col min="14341" max="14341" width="9.57421875" style="390" bestFit="1" customWidth="1"/>
    <col min="14342" max="14342" width="9.00390625" style="390" customWidth="1"/>
    <col min="14343" max="14343" width="8.8515625" style="390" bestFit="1" customWidth="1"/>
    <col min="14344" max="14345" width="11.421875" style="390" customWidth="1"/>
    <col min="14346" max="14346" width="9.28125" style="390" customWidth="1"/>
    <col min="14347" max="14348" width="8.8515625" style="390" bestFit="1" customWidth="1"/>
    <col min="14349" max="14349" width="9.421875" style="390" bestFit="1" customWidth="1"/>
    <col min="14350" max="14593" width="8.7109375" style="390" customWidth="1"/>
    <col min="14594" max="14594" width="13.7109375" style="390" customWidth="1"/>
    <col min="14595" max="14595" width="13.28125" style="390" customWidth="1"/>
    <col min="14596" max="14596" width="9.140625" style="390" bestFit="1" customWidth="1"/>
    <col min="14597" max="14597" width="9.57421875" style="390" bestFit="1" customWidth="1"/>
    <col min="14598" max="14598" width="9.00390625" style="390" customWidth="1"/>
    <col min="14599" max="14599" width="8.8515625" style="390" bestFit="1" customWidth="1"/>
    <col min="14600" max="14601" width="11.421875" style="390" customWidth="1"/>
    <col min="14602" max="14602" width="9.28125" style="390" customWidth="1"/>
    <col min="14603" max="14604" width="8.8515625" style="390" bestFit="1" customWidth="1"/>
    <col min="14605" max="14605" width="9.421875" style="390" bestFit="1" customWidth="1"/>
    <col min="14606" max="14849" width="8.7109375" style="390" customWidth="1"/>
    <col min="14850" max="14850" width="13.7109375" style="390" customWidth="1"/>
    <col min="14851" max="14851" width="13.28125" style="390" customWidth="1"/>
    <col min="14852" max="14852" width="9.140625" style="390" bestFit="1" customWidth="1"/>
    <col min="14853" max="14853" width="9.57421875" style="390" bestFit="1" customWidth="1"/>
    <col min="14854" max="14854" width="9.00390625" style="390" customWidth="1"/>
    <col min="14855" max="14855" width="8.8515625" style="390" bestFit="1" customWidth="1"/>
    <col min="14856" max="14857" width="11.421875" style="390" customWidth="1"/>
    <col min="14858" max="14858" width="9.28125" style="390" customWidth="1"/>
    <col min="14859" max="14860" width="8.8515625" style="390" bestFit="1" customWidth="1"/>
    <col min="14861" max="14861" width="9.421875" style="390" bestFit="1" customWidth="1"/>
    <col min="14862" max="15105" width="8.7109375" style="390" customWidth="1"/>
    <col min="15106" max="15106" width="13.7109375" style="390" customWidth="1"/>
    <col min="15107" max="15107" width="13.28125" style="390" customWidth="1"/>
    <col min="15108" max="15108" width="9.140625" style="390" bestFit="1" customWidth="1"/>
    <col min="15109" max="15109" width="9.57421875" style="390" bestFit="1" customWidth="1"/>
    <col min="15110" max="15110" width="9.00390625" style="390" customWidth="1"/>
    <col min="15111" max="15111" width="8.8515625" style="390" bestFit="1" customWidth="1"/>
    <col min="15112" max="15113" width="11.421875" style="390" customWidth="1"/>
    <col min="15114" max="15114" width="9.28125" style="390" customWidth="1"/>
    <col min="15115" max="15116" width="8.8515625" style="390" bestFit="1" customWidth="1"/>
    <col min="15117" max="15117" width="9.421875" style="390" bestFit="1" customWidth="1"/>
    <col min="15118" max="15361" width="8.7109375" style="390" customWidth="1"/>
    <col min="15362" max="15362" width="13.7109375" style="390" customWidth="1"/>
    <col min="15363" max="15363" width="13.28125" style="390" customWidth="1"/>
    <col min="15364" max="15364" width="9.140625" style="390" bestFit="1" customWidth="1"/>
    <col min="15365" max="15365" width="9.57421875" style="390" bestFit="1" customWidth="1"/>
    <col min="15366" max="15366" width="9.00390625" style="390" customWidth="1"/>
    <col min="15367" max="15367" width="8.8515625" style="390" bestFit="1" customWidth="1"/>
    <col min="15368" max="15369" width="11.421875" style="390" customWidth="1"/>
    <col min="15370" max="15370" width="9.28125" style="390" customWidth="1"/>
    <col min="15371" max="15372" width="8.8515625" style="390" bestFit="1" customWidth="1"/>
    <col min="15373" max="15373" width="9.421875" style="390" bestFit="1" customWidth="1"/>
    <col min="15374" max="15617" width="8.7109375" style="390" customWidth="1"/>
    <col min="15618" max="15618" width="13.7109375" style="390" customWidth="1"/>
    <col min="15619" max="15619" width="13.28125" style="390" customWidth="1"/>
    <col min="15620" max="15620" width="9.140625" style="390" bestFit="1" customWidth="1"/>
    <col min="15621" max="15621" width="9.57421875" style="390" bestFit="1" customWidth="1"/>
    <col min="15622" max="15622" width="9.00390625" style="390" customWidth="1"/>
    <col min="15623" max="15623" width="8.8515625" style="390" bestFit="1" customWidth="1"/>
    <col min="15624" max="15625" width="11.421875" style="390" customWidth="1"/>
    <col min="15626" max="15626" width="9.28125" style="390" customWidth="1"/>
    <col min="15627" max="15628" width="8.8515625" style="390" bestFit="1" customWidth="1"/>
    <col min="15629" max="15629" width="9.421875" style="390" bestFit="1" customWidth="1"/>
    <col min="15630" max="15873" width="8.7109375" style="390" customWidth="1"/>
    <col min="15874" max="15874" width="13.7109375" style="390" customWidth="1"/>
    <col min="15875" max="15875" width="13.28125" style="390" customWidth="1"/>
    <col min="15876" max="15876" width="9.140625" style="390" bestFit="1" customWidth="1"/>
    <col min="15877" max="15877" width="9.57421875" style="390" bestFit="1" customWidth="1"/>
    <col min="15878" max="15878" width="9.00390625" style="390" customWidth="1"/>
    <col min="15879" max="15879" width="8.8515625" style="390" bestFit="1" customWidth="1"/>
    <col min="15880" max="15881" width="11.421875" style="390" customWidth="1"/>
    <col min="15882" max="15882" width="9.28125" style="390" customWidth="1"/>
    <col min="15883" max="15884" width="8.8515625" style="390" bestFit="1" customWidth="1"/>
    <col min="15885" max="15885" width="9.421875" style="390" bestFit="1" customWidth="1"/>
    <col min="15886" max="16129" width="8.7109375" style="390" customWidth="1"/>
    <col min="16130" max="16130" width="13.7109375" style="390" customWidth="1"/>
    <col min="16131" max="16131" width="13.28125" style="390" customWidth="1"/>
    <col min="16132" max="16132" width="9.140625" style="390" bestFit="1" customWidth="1"/>
    <col min="16133" max="16133" width="9.57421875" style="390" bestFit="1" customWidth="1"/>
    <col min="16134" max="16134" width="9.00390625" style="390" customWidth="1"/>
    <col min="16135" max="16135" width="8.8515625" style="390" bestFit="1" customWidth="1"/>
    <col min="16136" max="16137" width="11.421875" style="390" customWidth="1"/>
    <col min="16138" max="16138" width="9.28125" style="390" customWidth="1"/>
    <col min="16139" max="16140" width="8.8515625" style="390" bestFit="1" customWidth="1"/>
    <col min="16141" max="16141" width="9.421875" style="390" bestFit="1" customWidth="1"/>
    <col min="16142" max="16384" width="8.7109375" style="390" customWidth="1"/>
  </cols>
  <sheetData>
    <row r="3" spans="2:4" ht="24.95" customHeight="1">
      <c r="B3" s="391" t="s">
        <v>154</v>
      </c>
      <c r="C3" s="392">
        <v>4</v>
      </c>
      <c r="D3" s="393" t="s">
        <v>265</v>
      </c>
    </row>
    <row r="4" spans="2:7" ht="15" customHeight="1">
      <c r="B4" s="394"/>
      <c r="C4" s="395" t="s">
        <v>228</v>
      </c>
      <c r="D4" s="396"/>
      <c r="E4" s="397" t="s">
        <v>157</v>
      </c>
      <c r="F4" s="398"/>
      <c r="G4" s="399" t="s">
        <v>158</v>
      </c>
    </row>
    <row r="5" spans="2:11" ht="15" customHeight="1">
      <c r="B5" s="400" t="s">
        <v>159</v>
      </c>
      <c r="C5" s="401">
        <v>69722.94281661615</v>
      </c>
      <c r="D5" s="402">
        <f>C5/$C$5</f>
        <v>1</v>
      </c>
      <c r="E5" s="403" t="e">
        <f>SUM(E6:E7)</f>
        <v>#VALUE!</v>
      </c>
      <c r="F5" s="404" t="e">
        <f>E5/$E$5</f>
        <v>#VALUE!</v>
      </c>
      <c r="G5" s="405" t="s">
        <v>160</v>
      </c>
      <c r="I5" s="406" t="s">
        <v>161</v>
      </c>
      <c r="J5" s="407">
        <v>0.7</v>
      </c>
      <c r="K5" s="408">
        <f>J5*C5</f>
        <v>48806.0599716313</v>
      </c>
    </row>
    <row r="6" spans="2:11" ht="15" customHeight="1">
      <c r="B6" s="409" t="s">
        <v>140</v>
      </c>
      <c r="C6" s="410">
        <f>0.8304*C5</f>
        <v>57897.93171491806</v>
      </c>
      <c r="D6" s="411">
        <f>C6/$C$5</f>
        <v>0.8304</v>
      </c>
      <c r="E6" s="412" t="e">
        <v>#VALUE!</v>
      </c>
      <c r="F6" s="413" t="e">
        <f>E6/$E$5</f>
        <v>#VALUE!</v>
      </c>
      <c r="G6" s="414" t="e">
        <f>C6/E6</f>
        <v>#VALUE!</v>
      </c>
      <c r="I6" s="406" t="s">
        <v>162</v>
      </c>
      <c r="J6" s="407">
        <v>0.3</v>
      </c>
      <c r="K6" s="408">
        <f>J6*C5</f>
        <v>20916.882844984844</v>
      </c>
    </row>
    <row r="7" spans="2:7" ht="15" customHeight="1">
      <c r="B7" s="415" t="s">
        <v>163</v>
      </c>
      <c r="C7" s="416">
        <f>0.1696*C5</f>
        <v>11825.011101698099</v>
      </c>
      <c r="D7" s="417">
        <f>C7/$C$5</f>
        <v>0.1696</v>
      </c>
      <c r="E7" s="418" t="e">
        <v>#VALUE!</v>
      </c>
      <c r="F7" s="419" t="e">
        <f>E7/$E$5</f>
        <v>#VALUE!</v>
      </c>
      <c r="G7" s="420" t="e">
        <f>C7/E7</f>
        <v>#VALUE!</v>
      </c>
    </row>
    <row r="8" spans="2:14" ht="15" customHeight="1">
      <c r="B8" s="421"/>
      <c r="C8" s="421"/>
      <c r="I8" s="422" t="s">
        <v>264</v>
      </c>
      <c r="N8" s="423">
        <v>11922.086083203456</v>
      </c>
    </row>
    <row r="9" spans="2:8" ht="15" customHeight="1">
      <c r="B9" s="424" t="s">
        <v>164</v>
      </c>
      <c r="C9" s="401">
        <v>26841.777626595</v>
      </c>
      <c r="D9" s="425">
        <v>1</v>
      </c>
      <c r="E9" s="426" t="e">
        <v>#VALUE!</v>
      </c>
      <c r="F9" s="425">
        <v>1</v>
      </c>
      <c r="G9" s="427" t="e">
        <f>IF(C9&gt;0,C9/E9,0)</f>
        <v>#VALUE!</v>
      </c>
      <c r="H9" s="390" t="s">
        <v>165</v>
      </c>
    </row>
    <row r="11" spans="2:13" ht="15" customHeight="1">
      <c r="B11" s="506" t="s">
        <v>277</v>
      </c>
      <c r="C11" s="507"/>
      <c r="D11" s="507"/>
      <c r="E11" s="507"/>
      <c r="F11" s="507"/>
      <c r="G11" s="507"/>
      <c r="H11" s="507"/>
      <c r="I11" s="507"/>
      <c r="J11" s="507"/>
      <c r="K11" s="507"/>
      <c r="L11" s="507"/>
      <c r="M11" s="507"/>
    </row>
    <row r="12" spans="2:13" ht="15" customHeight="1">
      <c r="B12" s="429" t="s">
        <v>166</v>
      </c>
      <c r="C12" s="430" t="s">
        <v>29</v>
      </c>
      <c r="D12" s="431" t="s">
        <v>30</v>
      </c>
      <c r="E12" s="431" t="s">
        <v>31</v>
      </c>
      <c r="F12" s="431" t="s">
        <v>32</v>
      </c>
      <c r="G12" s="431" t="s">
        <v>33</v>
      </c>
      <c r="H12" s="431" t="s">
        <v>34</v>
      </c>
      <c r="I12" s="431" t="s">
        <v>35</v>
      </c>
      <c r="J12" s="431" t="s">
        <v>36</v>
      </c>
      <c r="K12" s="431" t="s">
        <v>37</v>
      </c>
      <c r="L12" s="432" t="s">
        <v>38</v>
      </c>
      <c r="M12" s="433" t="s">
        <v>16</v>
      </c>
    </row>
    <row r="13" spans="2:14" ht="15" customHeight="1">
      <c r="B13" s="434" t="s">
        <v>167</v>
      </c>
      <c r="C13" s="435">
        <f>E19</f>
        <v>260.2</v>
      </c>
      <c r="D13" s="435">
        <f>E26</f>
        <v>537.77</v>
      </c>
      <c r="E13" s="435">
        <f>E33</f>
        <v>173.344</v>
      </c>
      <c r="F13" s="435">
        <f>E44</f>
        <v>435.473</v>
      </c>
      <c r="G13" s="435">
        <f>E74</f>
        <v>395.54999999999995</v>
      </c>
      <c r="H13" s="435">
        <f>E89</f>
        <v>105.8</v>
      </c>
      <c r="I13" s="435">
        <f>E94</f>
        <v>188.76</v>
      </c>
      <c r="J13" s="435">
        <f>E99</f>
        <v>260</v>
      </c>
      <c r="K13" s="435">
        <f>E102</f>
        <v>1462.4</v>
      </c>
      <c r="L13" s="435">
        <f>E112</f>
        <v>254.02999999999997</v>
      </c>
      <c r="M13" s="436">
        <f>SUM(C13:L13)</f>
        <v>4073.327</v>
      </c>
      <c r="N13" s="437">
        <f>SUM(E19:E115)-E19-E26-E33-E44-E74-E89-E94-E99-E102-E112</f>
        <v>4073.327</v>
      </c>
    </row>
    <row r="14" spans="2:14" ht="15" customHeight="1">
      <c r="B14" s="438" t="s">
        <v>168</v>
      </c>
      <c r="C14" s="439">
        <f>K19</f>
        <v>29.75</v>
      </c>
      <c r="D14" s="439">
        <f>K24</f>
        <v>0</v>
      </c>
      <c r="E14" s="439">
        <f>K26</f>
        <v>0.08</v>
      </c>
      <c r="F14" s="439">
        <f>K30</f>
        <v>116.22</v>
      </c>
      <c r="G14" s="439">
        <f>K36</f>
        <v>192.7</v>
      </c>
      <c r="H14" s="439">
        <f>K45</f>
        <v>127.96000000000001</v>
      </c>
      <c r="I14" s="439">
        <f>K51</f>
        <v>1133.8700000000006</v>
      </c>
      <c r="J14" s="439">
        <f>K65</f>
        <v>1.74</v>
      </c>
      <c r="K14" s="439">
        <f>K69</f>
        <v>183.947</v>
      </c>
      <c r="L14" s="439">
        <f>K76</f>
        <v>44.989999999999995</v>
      </c>
      <c r="M14" s="440">
        <f>SUM(C14:L14)</f>
        <v>1831.2570000000007</v>
      </c>
      <c r="N14" s="437">
        <f>SUM(K19:K80)-K19-K24-K26-K30-K36-K45-K51-K65-K69-K76</f>
        <v>1831.2570000000003</v>
      </c>
    </row>
    <row r="17" spans="2:13" ht="15" customHeight="1">
      <c r="B17" s="428" t="s">
        <v>169</v>
      </c>
      <c r="C17" s="441"/>
      <c r="D17" s="441"/>
      <c r="E17" s="441"/>
      <c r="F17" s="441"/>
      <c r="G17" s="441"/>
      <c r="H17" s="442" t="s">
        <v>170</v>
      </c>
      <c r="I17" s="441"/>
      <c r="J17" s="441"/>
      <c r="K17" s="441"/>
      <c r="L17" s="441"/>
      <c r="M17" s="441"/>
    </row>
    <row r="18" spans="2:11" ht="25.5">
      <c r="B18" s="443" t="s">
        <v>171</v>
      </c>
      <c r="C18" s="444"/>
      <c r="D18" s="445" t="s">
        <v>172</v>
      </c>
      <c r="E18" s="446" t="s">
        <v>167</v>
      </c>
      <c r="F18" s="446" t="s">
        <v>173</v>
      </c>
      <c r="H18" s="400" t="s">
        <v>171</v>
      </c>
      <c r="I18" s="447"/>
      <c r="J18" s="448" t="s">
        <v>172</v>
      </c>
      <c r="K18" s="449" t="s">
        <v>168</v>
      </c>
    </row>
    <row r="19" spans="2:11" ht="15" customHeight="1">
      <c r="B19" s="450">
        <v>1</v>
      </c>
      <c r="C19" s="451"/>
      <c r="D19" s="452"/>
      <c r="E19" s="453">
        <f>SUM(E20:E25)</f>
        <v>260.2</v>
      </c>
      <c r="F19" s="454"/>
      <c r="H19" s="450">
        <v>1</v>
      </c>
      <c r="I19" s="451"/>
      <c r="J19" s="452"/>
      <c r="K19" s="453">
        <f>SUM(K20:K23)</f>
        <v>29.75</v>
      </c>
    </row>
    <row r="20" spans="2:11" ht="15" customHeight="1">
      <c r="B20" s="455" t="s">
        <v>95</v>
      </c>
      <c r="C20" s="456"/>
      <c r="D20" s="457">
        <v>6014</v>
      </c>
      <c r="E20" s="458">
        <v>88.2</v>
      </c>
      <c r="F20" s="459">
        <v>0</v>
      </c>
      <c r="H20" s="460" t="s">
        <v>103</v>
      </c>
      <c r="I20" s="456"/>
      <c r="J20" s="457"/>
      <c r="K20" s="458"/>
    </row>
    <row r="21" spans="2:11" ht="15" customHeight="1">
      <c r="B21" s="455" t="s">
        <v>40</v>
      </c>
      <c r="C21" s="456"/>
      <c r="D21" s="457">
        <v>6014</v>
      </c>
      <c r="E21" s="458">
        <v>56</v>
      </c>
      <c r="F21" s="459">
        <v>0</v>
      </c>
      <c r="H21" s="455" t="s">
        <v>174</v>
      </c>
      <c r="I21" s="456"/>
      <c r="J21" s="457">
        <v>6014</v>
      </c>
      <c r="K21" s="458">
        <v>28.85</v>
      </c>
    </row>
    <row r="22" spans="2:11" ht="15" customHeight="1">
      <c r="B22" s="455" t="s">
        <v>175</v>
      </c>
      <c r="C22" s="456"/>
      <c r="D22" s="457">
        <v>6014</v>
      </c>
      <c r="E22" s="458">
        <v>10</v>
      </c>
      <c r="F22" s="459">
        <v>0</v>
      </c>
      <c r="H22" s="455" t="s">
        <v>176</v>
      </c>
      <c r="I22" s="456"/>
      <c r="J22" s="457">
        <v>6014</v>
      </c>
      <c r="K22" s="458">
        <v>0.9</v>
      </c>
    </row>
    <row r="23" spans="2:11" ht="15" customHeight="1">
      <c r="B23" s="455" t="s">
        <v>229</v>
      </c>
      <c r="C23" s="456"/>
      <c r="D23" s="457">
        <v>6014</v>
      </c>
      <c r="E23" s="458">
        <v>56</v>
      </c>
      <c r="F23" s="459">
        <v>0</v>
      </c>
      <c r="H23" s="461" t="s">
        <v>177</v>
      </c>
      <c r="I23" s="462"/>
      <c r="J23" s="463"/>
      <c r="K23" s="464"/>
    </row>
    <row r="24" spans="2:11" ht="15" customHeight="1">
      <c r="B24" s="465" t="s">
        <v>247</v>
      </c>
      <c r="C24" s="466"/>
      <c r="D24" s="467">
        <v>6014</v>
      </c>
      <c r="E24" s="468">
        <v>50</v>
      </c>
      <c r="F24" s="469">
        <v>0</v>
      </c>
      <c r="H24" s="470">
        <v>2</v>
      </c>
      <c r="I24" s="471"/>
      <c r="J24" s="472"/>
      <c r="K24" s="473">
        <f>SUM(K25)</f>
        <v>0</v>
      </c>
    </row>
    <row r="25" spans="2:11" ht="15" customHeight="1">
      <c r="B25" s="461" t="s">
        <v>177</v>
      </c>
      <c r="C25" s="462"/>
      <c r="D25" s="457"/>
      <c r="E25" s="458"/>
      <c r="F25" s="459"/>
      <c r="H25" s="461" t="s">
        <v>177</v>
      </c>
      <c r="I25" s="462"/>
      <c r="J25" s="463"/>
      <c r="K25" s="464"/>
    </row>
    <row r="26" spans="2:11" ht="15" customHeight="1">
      <c r="B26" s="470">
        <v>2</v>
      </c>
      <c r="C26" s="471"/>
      <c r="D26" s="472"/>
      <c r="E26" s="473">
        <f>SUM(E27:E32)</f>
        <v>537.77</v>
      </c>
      <c r="F26" s="474"/>
      <c r="H26" s="450">
        <v>3</v>
      </c>
      <c r="I26" s="451"/>
      <c r="J26" s="452"/>
      <c r="K26" s="453">
        <f>SUM(K27:K29)</f>
        <v>0.08</v>
      </c>
    </row>
    <row r="27" spans="2:11" ht="15" customHeight="1">
      <c r="B27" s="455" t="s">
        <v>41</v>
      </c>
      <c r="C27" s="456"/>
      <c r="D27" s="457">
        <v>6096</v>
      </c>
      <c r="E27" s="458">
        <v>300</v>
      </c>
      <c r="F27" s="459">
        <v>0</v>
      </c>
      <c r="H27" s="460" t="s">
        <v>103</v>
      </c>
      <c r="I27" s="456"/>
      <c r="J27" s="457"/>
      <c r="K27" s="458"/>
    </row>
    <row r="28" spans="2:11" ht="15" customHeight="1">
      <c r="B28" s="455" t="s">
        <v>42</v>
      </c>
      <c r="C28" s="456"/>
      <c r="D28" s="457">
        <v>6179</v>
      </c>
      <c r="E28" s="458">
        <v>120</v>
      </c>
      <c r="F28" s="459">
        <v>0</v>
      </c>
      <c r="H28" s="455" t="s">
        <v>104</v>
      </c>
      <c r="I28" s="456"/>
      <c r="J28" s="457">
        <v>6087</v>
      </c>
      <c r="K28" s="458">
        <v>0.08</v>
      </c>
    </row>
    <row r="29" spans="2:11" ht="15" customHeight="1">
      <c r="B29" s="455" t="s">
        <v>88</v>
      </c>
      <c r="C29" s="456"/>
      <c r="D29" s="457">
        <v>6179</v>
      </c>
      <c r="E29" s="458">
        <v>25.34</v>
      </c>
      <c r="F29" s="459">
        <v>0</v>
      </c>
      <c r="H29" s="461" t="s">
        <v>177</v>
      </c>
      <c r="I29" s="462"/>
      <c r="J29" s="457"/>
      <c r="K29" s="458"/>
    </row>
    <row r="30" spans="2:11" ht="15" customHeight="1">
      <c r="B30" s="455" t="s">
        <v>89</v>
      </c>
      <c r="C30" s="456"/>
      <c r="D30" s="457">
        <v>6179</v>
      </c>
      <c r="E30" s="458">
        <v>33.77</v>
      </c>
      <c r="F30" s="459">
        <v>0</v>
      </c>
      <c r="H30" s="470">
        <v>4</v>
      </c>
      <c r="I30" s="471"/>
      <c r="J30" s="472"/>
      <c r="K30" s="473">
        <f>SUM(K31:K35)</f>
        <v>116.22</v>
      </c>
    </row>
    <row r="31" spans="2:11" ht="15" customHeight="1">
      <c r="B31" s="455" t="s">
        <v>90</v>
      </c>
      <c r="C31" s="456"/>
      <c r="D31" s="457">
        <v>6179</v>
      </c>
      <c r="E31" s="458">
        <v>58.66</v>
      </c>
      <c r="F31" s="459">
        <v>0</v>
      </c>
      <c r="H31" s="460" t="s">
        <v>103</v>
      </c>
      <c r="I31" s="456"/>
      <c r="J31" s="457"/>
      <c r="K31" s="458"/>
    </row>
    <row r="32" spans="2:11" ht="15" customHeight="1">
      <c r="B32" s="461" t="s">
        <v>177</v>
      </c>
      <c r="C32" s="462"/>
      <c r="D32" s="463"/>
      <c r="E32" s="464"/>
      <c r="F32" s="475"/>
      <c r="H32" s="455" t="s">
        <v>179</v>
      </c>
      <c r="I32" s="456"/>
      <c r="J32" s="457">
        <v>6013</v>
      </c>
      <c r="K32" s="458">
        <v>10.68</v>
      </c>
    </row>
    <row r="33" spans="2:11" ht="15" customHeight="1">
      <c r="B33" s="450">
        <v>3</v>
      </c>
      <c r="C33" s="451"/>
      <c r="D33" s="452"/>
      <c r="E33" s="453">
        <f>SUM(E34:E43)</f>
        <v>173.344</v>
      </c>
      <c r="F33" s="454"/>
      <c r="H33" s="455" t="s">
        <v>180</v>
      </c>
      <c r="I33" s="456"/>
      <c r="J33" s="457">
        <v>6013</v>
      </c>
      <c r="K33" s="458">
        <v>83.17</v>
      </c>
    </row>
    <row r="34" spans="2:11" ht="15" customHeight="1">
      <c r="B34" s="455" t="s">
        <v>178</v>
      </c>
      <c r="C34" s="456"/>
      <c r="D34" s="457">
        <v>6088</v>
      </c>
      <c r="E34" s="458">
        <v>47.2</v>
      </c>
      <c r="F34" s="459">
        <v>0</v>
      </c>
      <c r="H34" s="455" t="s">
        <v>230</v>
      </c>
      <c r="I34" s="456"/>
      <c r="J34" s="457">
        <v>6012</v>
      </c>
      <c r="K34" s="458">
        <v>22.37</v>
      </c>
    </row>
    <row r="35" spans="2:11" ht="15" customHeight="1">
      <c r="B35" s="455" t="s">
        <v>43</v>
      </c>
      <c r="C35" s="456"/>
      <c r="D35" s="457">
        <v>6092</v>
      </c>
      <c r="E35" s="458">
        <v>54.76</v>
      </c>
      <c r="F35" s="459">
        <v>0</v>
      </c>
      <c r="H35" s="461" t="s">
        <v>177</v>
      </c>
      <c r="I35" s="462"/>
      <c r="J35" s="463"/>
      <c r="K35" s="464"/>
    </row>
    <row r="36" spans="2:11" ht="15" customHeight="1">
      <c r="B36" s="455" t="s">
        <v>92</v>
      </c>
      <c r="C36" s="456"/>
      <c r="D36" s="457">
        <v>6300</v>
      </c>
      <c r="E36" s="458">
        <v>19.75</v>
      </c>
      <c r="F36" s="459">
        <v>0</v>
      </c>
      <c r="H36" s="450">
        <v>5</v>
      </c>
      <c r="I36" s="451"/>
      <c r="J36" s="452"/>
      <c r="K36" s="453">
        <f>SUM(K37:K44)</f>
        <v>192.7</v>
      </c>
    </row>
    <row r="37" spans="2:11" ht="15" customHeight="1">
      <c r="B37" s="455" t="s">
        <v>91</v>
      </c>
      <c r="C37" s="456"/>
      <c r="D37" s="457">
        <v>6300</v>
      </c>
      <c r="E37" s="458">
        <v>15.5</v>
      </c>
      <c r="F37" s="459">
        <v>0</v>
      </c>
      <c r="H37" s="460" t="s">
        <v>182</v>
      </c>
      <c r="I37" s="456"/>
      <c r="J37" s="457"/>
      <c r="K37" s="458"/>
    </row>
    <row r="38" spans="2:11" ht="15" customHeight="1">
      <c r="B38" s="455" t="s">
        <v>181</v>
      </c>
      <c r="C38" s="456"/>
      <c r="D38" s="457">
        <v>6300</v>
      </c>
      <c r="E38" s="458">
        <v>8</v>
      </c>
      <c r="F38" s="459">
        <v>0</v>
      </c>
      <c r="H38" s="455" t="s">
        <v>184</v>
      </c>
      <c r="I38" s="456"/>
      <c r="J38" s="457" t="s">
        <v>231</v>
      </c>
      <c r="K38" s="458">
        <v>190.75</v>
      </c>
    </row>
    <row r="39" spans="2:11" ht="15" customHeight="1">
      <c r="B39" s="455" t="s">
        <v>183</v>
      </c>
      <c r="C39" s="456"/>
      <c r="D39" s="457">
        <v>6300</v>
      </c>
      <c r="E39" s="458">
        <v>9.86</v>
      </c>
      <c r="F39" s="459">
        <v>0</v>
      </c>
      <c r="H39" s="460" t="s">
        <v>185</v>
      </c>
      <c r="I39" s="456"/>
      <c r="J39" s="457"/>
      <c r="K39" s="458"/>
    </row>
    <row r="40" spans="2:11" ht="15" customHeight="1">
      <c r="B40" s="455" t="s">
        <v>232</v>
      </c>
      <c r="C40" s="456"/>
      <c r="D40" s="457">
        <v>6300</v>
      </c>
      <c r="E40" s="458">
        <v>10</v>
      </c>
      <c r="F40" s="459">
        <v>0</v>
      </c>
      <c r="H40" s="455" t="s">
        <v>186</v>
      </c>
      <c r="I40" s="456"/>
      <c r="J40" s="457">
        <v>6009</v>
      </c>
      <c r="K40" s="458">
        <v>1.13</v>
      </c>
    </row>
    <row r="41" spans="2:11" ht="15" customHeight="1">
      <c r="B41" s="455" t="s">
        <v>233</v>
      </c>
      <c r="C41" s="456"/>
      <c r="D41" s="457">
        <v>6300</v>
      </c>
      <c r="E41" s="458">
        <v>4.1</v>
      </c>
      <c r="F41" s="459">
        <v>0</v>
      </c>
      <c r="H41" s="455" t="s">
        <v>187</v>
      </c>
      <c r="I41" s="456"/>
      <c r="J41" s="457">
        <v>6009</v>
      </c>
      <c r="K41" s="458">
        <v>0.82</v>
      </c>
    </row>
    <row r="42" spans="2:11" ht="15" customHeight="1">
      <c r="B42" s="455" t="s">
        <v>266</v>
      </c>
      <c r="C42" s="456"/>
      <c r="D42" s="457">
        <v>6300</v>
      </c>
      <c r="E42" s="458">
        <v>4.174</v>
      </c>
      <c r="F42" s="459">
        <v>7</v>
      </c>
      <c r="H42" s="460" t="s">
        <v>234</v>
      </c>
      <c r="I42" s="456"/>
      <c r="J42" s="457"/>
      <c r="K42" s="458"/>
    </row>
    <row r="43" spans="2:11" ht="15" customHeight="1">
      <c r="B43" s="461" t="s">
        <v>177</v>
      </c>
      <c r="C43" s="462"/>
      <c r="D43" s="457"/>
      <c r="E43" s="458"/>
      <c r="F43" s="459"/>
      <c r="H43" s="455" t="s">
        <v>235</v>
      </c>
      <c r="I43" s="456"/>
      <c r="J43" s="457">
        <v>6008</v>
      </c>
      <c r="K43" s="458">
        <v>0</v>
      </c>
    </row>
    <row r="44" spans="2:11" ht="15" customHeight="1">
      <c r="B44" s="470">
        <v>4</v>
      </c>
      <c r="C44" s="471"/>
      <c r="D44" s="472"/>
      <c r="E44" s="473">
        <f>SUM(E45:E73)</f>
        <v>435.473</v>
      </c>
      <c r="F44" s="474"/>
      <c r="H44" s="461" t="s">
        <v>177</v>
      </c>
      <c r="I44" s="462"/>
      <c r="J44" s="457"/>
      <c r="K44" s="458"/>
    </row>
    <row r="45" spans="2:11" ht="15" customHeight="1">
      <c r="B45" s="455" t="s">
        <v>94</v>
      </c>
      <c r="C45" s="456"/>
      <c r="D45" s="457">
        <v>6381</v>
      </c>
      <c r="E45" s="458">
        <v>10</v>
      </c>
      <c r="F45" s="459">
        <v>0</v>
      </c>
      <c r="H45" s="470">
        <v>6</v>
      </c>
      <c r="I45" s="471"/>
      <c r="J45" s="472"/>
      <c r="K45" s="473">
        <f>SUM(K46:K50)</f>
        <v>127.96000000000001</v>
      </c>
    </row>
    <row r="46" spans="2:11" ht="15" customHeight="1">
      <c r="B46" s="455" t="s">
        <v>188</v>
      </c>
      <c r="C46" s="456"/>
      <c r="D46" s="457">
        <v>6381</v>
      </c>
      <c r="E46" s="458">
        <v>3.5</v>
      </c>
      <c r="F46" s="459">
        <v>0</v>
      </c>
      <c r="H46" s="460" t="s">
        <v>182</v>
      </c>
      <c r="I46" s="456"/>
      <c r="J46" s="457"/>
      <c r="K46" s="458"/>
    </row>
    <row r="47" spans="2:11" ht="15" customHeight="1">
      <c r="B47" s="455" t="s">
        <v>100</v>
      </c>
      <c r="C47" s="456"/>
      <c r="D47" s="457">
        <v>6013</v>
      </c>
      <c r="E47" s="458">
        <v>6.12</v>
      </c>
      <c r="F47" s="459">
        <v>0</v>
      </c>
      <c r="H47" s="455" t="s">
        <v>190</v>
      </c>
      <c r="I47" s="456"/>
      <c r="J47" s="457">
        <v>6005</v>
      </c>
      <c r="K47" s="458">
        <v>126.73</v>
      </c>
    </row>
    <row r="48" spans="2:11" ht="15" customHeight="1">
      <c r="B48" s="455" t="s">
        <v>189</v>
      </c>
      <c r="C48" s="456"/>
      <c r="D48" s="457">
        <v>6013</v>
      </c>
      <c r="E48" s="458">
        <v>4.95</v>
      </c>
      <c r="F48" s="459">
        <v>0</v>
      </c>
      <c r="H48" s="460" t="s">
        <v>185</v>
      </c>
      <c r="I48" s="456"/>
      <c r="J48" s="457"/>
      <c r="K48" s="458"/>
    </row>
    <row r="49" spans="2:11" ht="15" customHeight="1">
      <c r="B49" s="455" t="s">
        <v>93</v>
      </c>
      <c r="C49" s="456"/>
      <c r="D49" s="457">
        <v>6381</v>
      </c>
      <c r="E49" s="458">
        <v>20</v>
      </c>
      <c r="F49" s="459">
        <v>0</v>
      </c>
      <c r="H49" s="455" t="s">
        <v>186</v>
      </c>
      <c r="I49" s="456"/>
      <c r="J49" s="457">
        <v>6005</v>
      </c>
      <c r="K49" s="458">
        <v>1.23</v>
      </c>
    </row>
    <row r="50" spans="2:11" ht="15" customHeight="1">
      <c r="B50" s="455" t="s">
        <v>191</v>
      </c>
      <c r="C50" s="456"/>
      <c r="D50" s="457">
        <v>6381</v>
      </c>
      <c r="E50" s="458">
        <v>12.89</v>
      </c>
      <c r="F50" s="459">
        <v>0</v>
      </c>
      <c r="H50" s="461" t="s">
        <v>177</v>
      </c>
      <c r="I50" s="462"/>
      <c r="J50" s="463"/>
      <c r="K50" s="464"/>
    </row>
    <row r="51" spans="2:11" ht="15" customHeight="1">
      <c r="B51" s="455" t="s">
        <v>192</v>
      </c>
      <c r="C51" s="456"/>
      <c r="D51" s="457">
        <v>6386</v>
      </c>
      <c r="E51" s="458">
        <v>14</v>
      </c>
      <c r="F51" s="459">
        <v>0</v>
      </c>
      <c r="H51" s="450">
        <v>7</v>
      </c>
      <c r="I51" s="451"/>
      <c r="J51" s="452"/>
      <c r="K51" s="453">
        <f>SUM(K52:K64)</f>
        <v>1133.8700000000006</v>
      </c>
    </row>
    <row r="52" spans="2:11" ht="15" customHeight="1">
      <c r="B52" s="455" t="s">
        <v>0</v>
      </c>
      <c r="C52" s="456"/>
      <c r="D52" s="476" t="s">
        <v>193</v>
      </c>
      <c r="E52" s="458">
        <v>2.5</v>
      </c>
      <c r="F52" s="459">
        <v>0</v>
      </c>
      <c r="H52" s="460" t="s">
        <v>195</v>
      </c>
      <c r="I52" s="456"/>
      <c r="J52" s="457"/>
      <c r="K52" s="458"/>
    </row>
    <row r="53" spans="2:11" ht="15" customHeight="1">
      <c r="B53" s="455" t="s">
        <v>1</v>
      </c>
      <c r="C53" s="456"/>
      <c r="D53" s="476" t="s">
        <v>193</v>
      </c>
      <c r="E53" s="458">
        <v>3.12</v>
      </c>
      <c r="F53" s="459">
        <v>0</v>
      </c>
      <c r="H53" s="455" t="s">
        <v>197</v>
      </c>
      <c r="I53" s="456"/>
      <c r="J53" s="457" t="s">
        <v>198</v>
      </c>
      <c r="K53" s="458">
        <v>581.08</v>
      </c>
    </row>
    <row r="54" spans="2:11" ht="15" customHeight="1">
      <c r="B54" s="455" t="s">
        <v>194</v>
      </c>
      <c r="C54" s="456"/>
      <c r="D54" s="457">
        <v>6381</v>
      </c>
      <c r="E54" s="458">
        <v>10</v>
      </c>
      <c r="F54" s="459">
        <v>0</v>
      </c>
      <c r="H54" s="460" t="s">
        <v>182</v>
      </c>
      <c r="I54" s="456"/>
      <c r="J54" s="457"/>
      <c r="K54" s="458"/>
    </row>
    <row r="55" spans="2:11" ht="15" customHeight="1">
      <c r="B55" s="455" t="s">
        <v>196</v>
      </c>
      <c r="C55" s="456"/>
      <c r="D55" s="457">
        <v>6381</v>
      </c>
      <c r="E55" s="458">
        <v>10</v>
      </c>
      <c r="F55" s="459">
        <v>0</v>
      </c>
      <c r="H55" s="455" t="s">
        <v>197</v>
      </c>
      <c r="I55" s="456"/>
      <c r="J55" s="457" t="s">
        <v>236</v>
      </c>
      <c r="K55" s="458">
        <v>514.35</v>
      </c>
    </row>
    <row r="56" spans="2:11" ht="15" customHeight="1">
      <c r="B56" s="455" t="s">
        <v>199</v>
      </c>
      <c r="C56" s="456"/>
      <c r="D56" s="457">
        <v>6013</v>
      </c>
      <c r="E56" s="458">
        <v>8.4</v>
      </c>
      <c r="F56" s="459">
        <v>0</v>
      </c>
      <c r="H56" s="460" t="s">
        <v>185</v>
      </c>
      <c r="I56" s="456"/>
      <c r="J56" s="457"/>
      <c r="K56" s="458"/>
    </row>
    <row r="57" spans="2:11" ht="15" customHeight="1">
      <c r="B57" s="455" t="s">
        <v>96</v>
      </c>
      <c r="C57" s="456"/>
      <c r="D57" s="457">
        <v>6690</v>
      </c>
      <c r="E57" s="458">
        <v>33.3</v>
      </c>
      <c r="F57" s="459">
        <v>0</v>
      </c>
      <c r="H57" s="455" t="s">
        <v>200</v>
      </c>
      <c r="I57" s="456"/>
      <c r="J57" s="457">
        <v>6002</v>
      </c>
      <c r="K57" s="458">
        <v>2.9</v>
      </c>
    </row>
    <row r="58" spans="2:11" ht="15" customHeight="1">
      <c r="B58" s="455" t="s">
        <v>97</v>
      </c>
      <c r="C58" s="456"/>
      <c r="D58" s="457">
        <v>6690</v>
      </c>
      <c r="E58" s="458">
        <v>49.95</v>
      </c>
      <c r="F58" s="459">
        <v>0</v>
      </c>
      <c r="H58" s="455" t="s">
        <v>201</v>
      </c>
      <c r="I58" s="456"/>
      <c r="J58" s="457">
        <v>6024</v>
      </c>
      <c r="K58" s="458">
        <v>24.65</v>
      </c>
    </row>
    <row r="59" spans="2:11" ht="15" customHeight="1">
      <c r="B59" s="455" t="s">
        <v>98</v>
      </c>
      <c r="C59" s="456"/>
      <c r="D59" s="457">
        <v>6690</v>
      </c>
      <c r="E59" s="458">
        <v>69.48</v>
      </c>
      <c r="F59" s="459">
        <v>0</v>
      </c>
      <c r="H59" s="455" t="s">
        <v>105</v>
      </c>
      <c r="I59" s="456"/>
      <c r="J59" s="457">
        <v>6002</v>
      </c>
      <c r="K59" s="458">
        <v>0.64</v>
      </c>
    </row>
    <row r="60" spans="2:11" ht="15" customHeight="1">
      <c r="B60" s="455" t="s">
        <v>237</v>
      </c>
      <c r="C60" s="456"/>
      <c r="D60" s="457">
        <v>6386</v>
      </c>
      <c r="E60" s="458">
        <v>4.1</v>
      </c>
      <c r="F60" s="459">
        <v>0</v>
      </c>
      <c r="H60" s="455" t="s">
        <v>204</v>
      </c>
      <c r="I60" s="456"/>
      <c r="J60" s="457">
        <v>6002</v>
      </c>
      <c r="K60" s="458">
        <v>0.93</v>
      </c>
    </row>
    <row r="61" spans="2:11" ht="15" customHeight="1">
      <c r="B61" s="455" t="s">
        <v>99</v>
      </c>
      <c r="C61" s="456"/>
      <c r="D61" s="457">
        <v>6860</v>
      </c>
      <c r="E61" s="458">
        <v>28.56</v>
      </c>
      <c r="F61" s="459">
        <v>0</v>
      </c>
      <c r="H61" s="455" t="s">
        <v>205</v>
      </c>
      <c r="I61" s="456"/>
      <c r="J61" s="457">
        <v>6018</v>
      </c>
      <c r="K61" s="458">
        <v>1.22</v>
      </c>
    </row>
    <row r="62" spans="2:11" ht="15" customHeight="1">
      <c r="B62" s="455" t="s">
        <v>238</v>
      </c>
      <c r="C62" s="456"/>
      <c r="D62" s="457">
        <v>6013</v>
      </c>
      <c r="E62" s="458">
        <v>8.58</v>
      </c>
      <c r="F62" s="459">
        <v>0</v>
      </c>
      <c r="H62" s="455" t="s">
        <v>186</v>
      </c>
      <c r="I62" s="456"/>
      <c r="J62" s="457">
        <v>6002</v>
      </c>
      <c r="K62" s="458">
        <v>7.16</v>
      </c>
    </row>
    <row r="63" spans="2:11" ht="15" customHeight="1">
      <c r="B63" s="455" t="s">
        <v>239</v>
      </c>
      <c r="C63" s="456"/>
      <c r="D63" s="457">
        <v>6760</v>
      </c>
      <c r="E63" s="458">
        <v>26</v>
      </c>
      <c r="F63" s="459">
        <v>0</v>
      </c>
      <c r="H63" s="455" t="s">
        <v>207</v>
      </c>
      <c r="I63" s="456"/>
      <c r="J63" s="457">
        <v>6002</v>
      </c>
      <c r="K63" s="458">
        <v>0.94</v>
      </c>
    </row>
    <row r="64" spans="2:11" ht="15" customHeight="1">
      <c r="B64" s="455" t="s">
        <v>240</v>
      </c>
      <c r="C64" s="456"/>
      <c r="D64" s="457">
        <v>6760</v>
      </c>
      <c r="E64" s="458">
        <v>6</v>
      </c>
      <c r="F64" s="459">
        <v>0</v>
      </c>
      <c r="H64" s="461" t="s">
        <v>177</v>
      </c>
      <c r="I64" s="462"/>
      <c r="J64" s="463"/>
      <c r="K64" s="464"/>
    </row>
    <row r="65" spans="2:11" ht="15" customHeight="1">
      <c r="B65" s="455" t="s">
        <v>241</v>
      </c>
      <c r="C65" s="456"/>
      <c r="D65" s="457">
        <v>6760</v>
      </c>
      <c r="E65" s="458">
        <v>12.3</v>
      </c>
      <c r="F65" s="459">
        <v>0</v>
      </c>
      <c r="H65" s="470">
        <v>8</v>
      </c>
      <c r="I65" s="471"/>
      <c r="J65" s="472"/>
      <c r="K65" s="473">
        <f>SUM(K66:K68)</f>
        <v>1.74</v>
      </c>
    </row>
    <row r="66" spans="2:11" ht="15" customHeight="1">
      <c r="B66" s="455" t="s">
        <v>242</v>
      </c>
      <c r="C66" s="456"/>
      <c r="D66" s="457">
        <v>6386</v>
      </c>
      <c r="E66" s="458">
        <v>4.643</v>
      </c>
      <c r="F66" s="459">
        <v>0</v>
      </c>
      <c r="H66" s="460" t="s">
        <v>195</v>
      </c>
      <c r="I66" s="456"/>
      <c r="J66" s="457"/>
      <c r="K66" s="458"/>
    </row>
    <row r="67" spans="2:11" ht="15" customHeight="1">
      <c r="B67" s="465" t="s">
        <v>248</v>
      </c>
      <c r="C67" s="466"/>
      <c r="D67" s="467">
        <v>6386</v>
      </c>
      <c r="E67" s="468">
        <v>5</v>
      </c>
      <c r="F67" s="469">
        <v>0</v>
      </c>
      <c r="H67" s="455" t="s">
        <v>212</v>
      </c>
      <c r="I67" s="456"/>
      <c r="J67" s="457">
        <v>6100</v>
      </c>
      <c r="K67" s="458">
        <v>1.74</v>
      </c>
    </row>
    <row r="68" spans="2:11" ht="15" customHeight="1">
      <c r="B68" s="465" t="s">
        <v>249</v>
      </c>
      <c r="C68" s="466"/>
      <c r="D68" s="467">
        <v>6760</v>
      </c>
      <c r="E68" s="468">
        <v>14.4</v>
      </c>
      <c r="F68" s="469">
        <v>0</v>
      </c>
      <c r="H68" s="461" t="s">
        <v>177</v>
      </c>
      <c r="I68" s="462"/>
      <c r="J68" s="463"/>
      <c r="K68" s="464"/>
    </row>
    <row r="69" spans="2:11" ht="15" customHeight="1">
      <c r="B69" s="465" t="s">
        <v>250</v>
      </c>
      <c r="C69" s="466"/>
      <c r="D69" s="467">
        <v>6760</v>
      </c>
      <c r="E69" s="468">
        <v>15.08</v>
      </c>
      <c r="F69" s="469">
        <v>0</v>
      </c>
      <c r="H69" s="450">
        <v>9</v>
      </c>
      <c r="I69" s="451"/>
      <c r="J69" s="452"/>
      <c r="K69" s="453">
        <f>SUM(K70:K75)</f>
        <v>183.947</v>
      </c>
    </row>
    <row r="70" spans="2:11" ht="15" customHeight="1">
      <c r="B70" s="465" t="s">
        <v>251</v>
      </c>
      <c r="C70" s="466"/>
      <c r="D70" s="467">
        <v>6760</v>
      </c>
      <c r="E70" s="468">
        <v>9.3</v>
      </c>
      <c r="F70" s="469">
        <v>0</v>
      </c>
      <c r="H70" s="460" t="s">
        <v>195</v>
      </c>
      <c r="I70" s="456"/>
      <c r="J70" s="457"/>
      <c r="K70" s="458"/>
    </row>
    <row r="71" spans="2:11" ht="15" customHeight="1">
      <c r="B71" s="465" t="s">
        <v>252</v>
      </c>
      <c r="C71" s="466"/>
      <c r="D71" s="467">
        <v>6386</v>
      </c>
      <c r="E71" s="468">
        <v>8.8</v>
      </c>
      <c r="F71" s="469">
        <v>0</v>
      </c>
      <c r="H71" s="455" t="s">
        <v>39</v>
      </c>
      <c r="I71" s="456"/>
      <c r="J71" s="457">
        <v>6059</v>
      </c>
      <c r="K71" s="458">
        <v>174.46</v>
      </c>
    </row>
    <row r="72" spans="2:11" ht="15" customHeight="1">
      <c r="B72" s="465" t="s">
        <v>253</v>
      </c>
      <c r="C72" s="466"/>
      <c r="D72" s="467">
        <v>6182</v>
      </c>
      <c r="E72" s="468">
        <v>34.5</v>
      </c>
      <c r="F72" s="469">
        <v>0</v>
      </c>
      <c r="H72" s="460" t="s">
        <v>185</v>
      </c>
      <c r="I72" s="456"/>
      <c r="J72" s="457"/>
      <c r="K72" s="458"/>
    </row>
    <row r="73" spans="2:11" ht="15" customHeight="1">
      <c r="B73" s="461" t="s">
        <v>177</v>
      </c>
      <c r="C73" s="462"/>
      <c r="D73" s="463"/>
      <c r="E73" s="464"/>
      <c r="F73" s="475"/>
      <c r="H73" s="455" t="s">
        <v>215</v>
      </c>
      <c r="I73" s="456"/>
      <c r="J73" s="457">
        <v>6170</v>
      </c>
      <c r="K73" s="458">
        <v>8.5</v>
      </c>
    </row>
    <row r="74" spans="2:11" ht="15" customHeight="1">
      <c r="B74" s="450">
        <v>5</v>
      </c>
      <c r="C74" s="451"/>
      <c r="D74" s="452"/>
      <c r="E74" s="453">
        <f>SUM(E75:E88)</f>
        <v>395.54999999999995</v>
      </c>
      <c r="F74" s="454"/>
      <c r="H74" s="455" t="s">
        <v>186</v>
      </c>
      <c r="I74" s="456"/>
      <c r="J74" s="457">
        <v>6059</v>
      </c>
      <c r="K74" s="458">
        <v>0.987</v>
      </c>
    </row>
    <row r="75" spans="2:11" ht="15" customHeight="1">
      <c r="B75" s="455" t="s">
        <v>202</v>
      </c>
      <c r="C75" s="456"/>
      <c r="D75" s="457">
        <v>6010</v>
      </c>
      <c r="E75" s="458">
        <v>5.35</v>
      </c>
      <c r="F75" s="459">
        <v>0</v>
      </c>
      <c r="H75" s="461" t="s">
        <v>177</v>
      </c>
      <c r="I75" s="462"/>
      <c r="J75" s="463"/>
      <c r="K75" s="464"/>
    </row>
    <row r="76" spans="2:11" ht="15" customHeight="1">
      <c r="B76" s="455" t="s">
        <v>203</v>
      </c>
      <c r="C76" s="456"/>
      <c r="D76" s="457">
        <v>6010</v>
      </c>
      <c r="E76" s="458">
        <v>5.05</v>
      </c>
      <c r="F76" s="459">
        <v>0</v>
      </c>
      <c r="H76" s="470">
        <v>10</v>
      </c>
      <c r="I76" s="471"/>
      <c r="J76" s="472"/>
      <c r="K76" s="473">
        <f>SUM(K77:K80)</f>
        <v>44.989999999999995</v>
      </c>
    </row>
    <row r="77" spans="2:11" ht="15" customHeight="1">
      <c r="B77" s="455" t="s">
        <v>5</v>
      </c>
      <c r="C77" s="456"/>
      <c r="D77" s="476" t="s">
        <v>193</v>
      </c>
      <c r="E77" s="458">
        <v>6.6</v>
      </c>
      <c r="F77" s="459">
        <v>0</v>
      </c>
      <c r="H77" s="460" t="s">
        <v>217</v>
      </c>
      <c r="I77" s="456"/>
      <c r="J77" s="457"/>
      <c r="K77" s="458"/>
    </row>
    <row r="78" spans="2:11" ht="15" customHeight="1">
      <c r="B78" s="455" t="s">
        <v>44</v>
      </c>
      <c r="C78" s="456"/>
      <c r="D78" s="476" t="s">
        <v>193</v>
      </c>
      <c r="E78" s="458">
        <v>4.5</v>
      </c>
      <c r="F78" s="459">
        <v>0</v>
      </c>
      <c r="H78" s="455" t="s">
        <v>220</v>
      </c>
      <c r="I78" s="456"/>
      <c r="J78" s="457">
        <v>6340</v>
      </c>
      <c r="K78" s="458">
        <v>30.65</v>
      </c>
    </row>
    <row r="79" spans="2:11" ht="15" customHeight="1">
      <c r="B79" s="455" t="s">
        <v>206</v>
      </c>
      <c r="C79" s="456"/>
      <c r="D79" s="476" t="s">
        <v>193</v>
      </c>
      <c r="E79" s="458">
        <v>2.4</v>
      </c>
      <c r="F79" s="459">
        <v>0</v>
      </c>
      <c r="H79" s="455" t="s">
        <v>222</v>
      </c>
      <c r="I79" s="456"/>
      <c r="J79" s="457">
        <v>6261</v>
      </c>
      <c r="K79" s="458">
        <v>14.34</v>
      </c>
    </row>
    <row r="80" spans="2:11" ht="15" customHeight="1">
      <c r="B80" s="455" t="s">
        <v>208</v>
      </c>
      <c r="C80" s="456"/>
      <c r="D80" s="457">
        <v>6430</v>
      </c>
      <c r="E80" s="458">
        <v>100</v>
      </c>
      <c r="F80" s="459">
        <v>0</v>
      </c>
      <c r="H80" s="461" t="s">
        <v>177</v>
      </c>
      <c r="I80" s="462"/>
      <c r="J80" s="463"/>
      <c r="K80" s="464"/>
    </row>
    <row r="81" spans="2:6" ht="15" customHeight="1">
      <c r="B81" s="455" t="s">
        <v>209</v>
      </c>
      <c r="C81" s="456"/>
      <c r="D81" s="457">
        <v>6430</v>
      </c>
      <c r="E81" s="458">
        <v>17.5</v>
      </c>
      <c r="F81" s="459">
        <v>0</v>
      </c>
    </row>
    <row r="82" spans="2:6" ht="15" customHeight="1">
      <c r="B82" s="455" t="s">
        <v>210</v>
      </c>
      <c r="C82" s="456"/>
      <c r="D82" s="457">
        <v>6430</v>
      </c>
      <c r="E82" s="458">
        <v>62.5</v>
      </c>
      <c r="F82" s="459">
        <v>0</v>
      </c>
    </row>
    <row r="83" spans="2:6" ht="15" customHeight="1">
      <c r="B83" s="455" t="s">
        <v>211</v>
      </c>
      <c r="C83" s="456"/>
      <c r="D83" s="457">
        <v>6430</v>
      </c>
      <c r="E83" s="458">
        <v>40</v>
      </c>
      <c r="F83" s="459">
        <v>0</v>
      </c>
    </row>
    <row r="84" spans="2:6" ht="15" customHeight="1">
      <c r="B84" s="455" t="s">
        <v>243</v>
      </c>
      <c r="C84" s="456"/>
      <c r="D84" s="457">
        <v>6008</v>
      </c>
      <c r="E84" s="458">
        <v>25.8</v>
      </c>
      <c r="F84" s="459">
        <v>0</v>
      </c>
    </row>
    <row r="85" spans="2:6" ht="15" customHeight="1">
      <c r="B85" s="455" t="s">
        <v>244</v>
      </c>
      <c r="C85" s="456"/>
      <c r="D85" s="457">
        <v>6010</v>
      </c>
      <c r="E85" s="458">
        <v>9</v>
      </c>
      <c r="F85" s="459">
        <v>0</v>
      </c>
    </row>
    <row r="86" spans="2:6" ht="15" customHeight="1">
      <c r="B86" s="465" t="s">
        <v>254</v>
      </c>
      <c r="C86" s="466"/>
      <c r="D86" s="467">
        <v>6010</v>
      </c>
      <c r="E86" s="468">
        <v>2.02</v>
      </c>
      <c r="F86" s="469">
        <v>0</v>
      </c>
    </row>
    <row r="87" spans="2:6" ht="15" customHeight="1">
      <c r="B87" s="465" t="s">
        <v>255</v>
      </c>
      <c r="C87" s="466"/>
      <c r="D87" s="467">
        <v>6008</v>
      </c>
      <c r="E87" s="468">
        <v>114.83</v>
      </c>
      <c r="F87" s="469">
        <v>0</v>
      </c>
    </row>
    <row r="88" spans="2:6" ht="15" customHeight="1">
      <c r="B88" s="461" t="s">
        <v>177</v>
      </c>
      <c r="C88" s="462"/>
      <c r="D88" s="457"/>
      <c r="E88" s="458"/>
      <c r="F88" s="459"/>
    </row>
    <row r="89" spans="2:6" ht="15" customHeight="1">
      <c r="B89" s="470">
        <v>6</v>
      </c>
      <c r="C89" s="471"/>
      <c r="D89" s="472"/>
      <c r="E89" s="473">
        <f>SUM(E90:E93)</f>
        <v>105.8</v>
      </c>
      <c r="F89" s="474"/>
    </row>
    <row r="90" spans="2:6" ht="15" customHeight="1">
      <c r="B90" s="455" t="s">
        <v>213</v>
      </c>
      <c r="C90" s="456"/>
      <c r="D90" s="457">
        <v>6005</v>
      </c>
      <c r="E90" s="458">
        <v>96</v>
      </c>
      <c r="F90" s="459">
        <v>0</v>
      </c>
    </row>
    <row r="91" spans="2:6" ht="15" customHeight="1">
      <c r="B91" s="455" t="s">
        <v>45</v>
      </c>
      <c r="C91" s="456"/>
      <c r="D91" s="476" t="s">
        <v>193</v>
      </c>
      <c r="E91" s="458">
        <v>5.5</v>
      </c>
      <c r="F91" s="459">
        <v>0</v>
      </c>
    </row>
    <row r="92" spans="2:6" ht="15" customHeight="1">
      <c r="B92" s="455" t="s">
        <v>101</v>
      </c>
      <c r="C92" s="456"/>
      <c r="D92" s="476" t="s">
        <v>193</v>
      </c>
      <c r="E92" s="458">
        <v>4.3</v>
      </c>
      <c r="F92" s="459">
        <v>0</v>
      </c>
    </row>
    <row r="93" spans="2:6" ht="15" customHeight="1">
      <c r="B93" s="461" t="s">
        <v>177</v>
      </c>
      <c r="C93" s="462"/>
      <c r="D93" s="463"/>
      <c r="E93" s="464"/>
      <c r="F93" s="475"/>
    </row>
    <row r="94" spans="2:6" ht="15" customHeight="1">
      <c r="B94" s="450">
        <v>7</v>
      </c>
      <c r="C94" s="451"/>
      <c r="D94" s="452"/>
      <c r="E94" s="453">
        <f>SUM(E95:E98)</f>
        <v>188.76</v>
      </c>
      <c r="F94" s="454"/>
    </row>
    <row r="95" spans="2:6" ht="15" customHeight="1">
      <c r="B95" s="455" t="s">
        <v>46</v>
      </c>
      <c r="C95" s="456"/>
      <c r="D95" s="457">
        <v>6171</v>
      </c>
      <c r="E95" s="458">
        <v>54</v>
      </c>
      <c r="F95" s="459">
        <v>0</v>
      </c>
    </row>
    <row r="96" spans="2:6" ht="15" customHeight="1">
      <c r="B96" s="455" t="s">
        <v>218</v>
      </c>
      <c r="C96" s="456"/>
      <c r="D96" s="457" t="s">
        <v>245</v>
      </c>
      <c r="E96" s="458">
        <v>56</v>
      </c>
      <c r="F96" s="459">
        <v>0</v>
      </c>
    </row>
    <row r="97" spans="2:6" ht="15" customHeight="1">
      <c r="B97" s="455" t="s">
        <v>221</v>
      </c>
      <c r="C97" s="456"/>
      <c r="D97" s="457" t="s">
        <v>245</v>
      </c>
      <c r="E97" s="458">
        <v>78.76</v>
      </c>
      <c r="F97" s="459">
        <v>0</v>
      </c>
    </row>
    <row r="98" spans="2:6" ht="15" customHeight="1">
      <c r="B98" s="461" t="s">
        <v>177</v>
      </c>
      <c r="C98" s="462"/>
      <c r="D98" s="477"/>
      <c r="E98" s="478"/>
      <c r="F98" s="479"/>
    </row>
    <row r="99" spans="2:6" ht="15" customHeight="1">
      <c r="B99" s="470">
        <v>8</v>
      </c>
      <c r="C99" s="471"/>
      <c r="D99" s="472"/>
      <c r="E99" s="473">
        <f>SUM(E100:E101)</f>
        <v>260</v>
      </c>
      <c r="F99" s="474"/>
    </row>
    <row r="100" spans="2:6" ht="15" customHeight="1">
      <c r="B100" s="455" t="s">
        <v>4</v>
      </c>
      <c r="C100" s="456"/>
      <c r="D100" s="457">
        <v>6100</v>
      </c>
      <c r="E100" s="458">
        <v>260</v>
      </c>
      <c r="F100" s="459">
        <v>0</v>
      </c>
    </row>
    <row r="101" spans="2:6" ht="15" customHeight="1">
      <c r="B101" s="461" t="s">
        <v>177</v>
      </c>
      <c r="C101" s="462"/>
      <c r="D101" s="463"/>
      <c r="E101" s="464"/>
      <c r="F101" s="475"/>
    </row>
    <row r="102" spans="2:6" ht="15" customHeight="1">
      <c r="B102" s="450">
        <v>9</v>
      </c>
      <c r="C102" s="480"/>
      <c r="D102" s="481"/>
      <c r="E102" s="453">
        <f>SUM(E103:E111)</f>
        <v>1462.4</v>
      </c>
      <c r="F102" s="454"/>
    </row>
    <row r="103" spans="2:6" ht="15" customHeight="1">
      <c r="B103" s="455" t="s">
        <v>223</v>
      </c>
      <c r="C103" s="456"/>
      <c r="D103" s="457">
        <v>6059</v>
      </c>
      <c r="E103" s="458">
        <v>160</v>
      </c>
      <c r="F103" s="459">
        <v>0</v>
      </c>
    </row>
    <row r="104" spans="2:6" ht="15" customHeight="1">
      <c r="B104" s="455" t="s">
        <v>224</v>
      </c>
      <c r="C104" s="456"/>
      <c r="D104" s="457">
        <v>6060</v>
      </c>
      <c r="E104" s="458">
        <v>120</v>
      </c>
      <c r="F104" s="459">
        <v>0</v>
      </c>
    </row>
    <row r="105" spans="2:6" ht="15" customHeight="1">
      <c r="B105" s="455" t="s">
        <v>225</v>
      </c>
      <c r="C105" s="456"/>
      <c r="D105" s="457">
        <v>6270</v>
      </c>
      <c r="E105" s="458">
        <v>87</v>
      </c>
      <c r="F105" s="459">
        <v>0</v>
      </c>
    </row>
    <row r="106" spans="2:6" ht="15" customHeight="1">
      <c r="B106" s="455" t="s">
        <v>226</v>
      </c>
      <c r="C106" s="456"/>
      <c r="D106" s="457">
        <v>6290</v>
      </c>
      <c r="E106" s="458">
        <v>150</v>
      </c>
      <c r="F106" s="459">
        <v>0</v>
      </c>
    </row>
    <row r="107" spans="2:6" ht="15" customHeight="1">
      <c r="B107" s="455" t="s">
        <v>102</v>
      </c>
      <c r="C107" s="456"/>
      <c r="D107" s="457">
        <v>6170</v>
      </c>
      <c r="E107" s="458">
        <v>50.4</v>
      </c>
      <c r="F107" s="459">
        <v>0</v>
      </c>
    </row>
    <row r="108" spans="2:6" ht="15" customHeight="1">
      <c r="B108" s="465" t="s">
        <v>256</v>
      </c>
      <c r="C108" s="466"/>
      <c r="D108" s="467">
        <v>6074</v>
      </c>
      <c r="E108" s="468">
        <v>10</v>
      </c>
      <c r="F108" s="469">
        <v>0</v>
      </c>
    </row>
    <row r="109" spans="2:6" ht="15" customHeight="1">
      <c r="B109" s="465" t="s">
        <v>267</v>
      </c>
      <c r="C109" s="466"/>
      <c r="D109" s="467">
        <v>6173</v>
      </c>
      <c r="E109" s="468">
        <v>225</v>
      </c>
      <c r="F109" s="469">
        <v>7</v>
      </c>
    </row>
    <row r="110" spans="2:6" ht="15" customHeight="1">
      <c r="B110" s="465" t="s">
        <v>268</v>
      </c>
      <c r="C110" s="466"/>
      <c r="D110" s="467">
        <v>6429</v>
      </c>
      <c r="E110" s="468">
        <v>660</v>
      </c>
      <c r="F110" s="469">
        <v>7</v>
      </c>
    </row>
    <row r="111" spans="2:6" ht="15" customHeight="1">
      <c r="B111" s="461" t="s">
        <v>177</v>
      </c>
      <c r="C111" s="462"/>
      <c r="D111" s="457"/>
      <c r="E111" s="458"/>
      <c r="F111" s="459"/>
    </row>
    <row r="112" spans="2:11" ht="15" customHeight="1">
      <c r="B112" s="470">
        <v>10</v>
      </c>
      <c r="C112" s="482"/>
      <c r="D112" s="483"/>
      <c r="E112" s="473">
        <f>SUM(E113:E115)</f>
        <v>254.02999999999997</v>
      </c>
      <c r="F112" s="474"/>
      <c r="K112" s="484"/>
    </row>
    <row r="113" spans="2:11" ht="15" customHeight="1">
      <c r="B113" s="455" t="s">
        <v>222</v>
      </c>
      <c r="C113" s="456"/>
      <c r="D113" s="457">
        <v>6263</v>
      </c>
      <c r="E113" s="458">
        <v>222.17</v>
      </c>
      <c r="F113" s="459">
        <v>0</v>
      </c>
      <c r="K113" s="484"/>
    </row>
    <row r="114" spans="2:11" ht="15" customHeight="1">
      <c r="B114" s="455" t="s">
        <v>15</v>
      </c>
      <c r="C114" s="456"/>
      <c r="D114" s="457">
        <v>6261</v>
      </c>
      <c r="E114" s="458">
        <v>31.86</v>
      </c>
      <c r="F114" s="459">
        <v>0</v>
      </c>
      <c r="K114" s="484"/>
    </row>
    <row r="115" spans="2:11" ht="15" customHeight="1">
      <c r="B115" s="461" t="s">
        <v>177</v>
      </c>
      <c r="C115" s="462"/>
      <c r="D115" s="463"/>
      <c r="E115" s="464"/>
      <c r="F115" s="475"/>
      <c r="K115" s="484"/>
    </row>
    <row r="116" ht="15" customHeight="1">
      <c r="K116" s="484"/>
    </row>
    <row r="117" ht="15" customHeight="1">
      <c r="K117" s="484"/>
    </row>
    <row r="118" ht="15" customHeight="1">
      <c r="K118" s="484"/>
    </row>
    <row r="119" ht="15" customHeight="1">
      <c r="K119" s="484"/>
    </row>
    <row r="120" ht="15" customHeight="1">
      <c r="K120" s="484"/>
    </row>
    <row r="121" ht="15" customHeight="1">
      <c r="K121" s="484"/>
    </row>
    <row r="122" ht="15" customHeight="1">
      <c r="K122" s="484"/>
    </row>
    <row r="123" ht="15" customHeight="1">
      <c r="K123" s="484"/>
    </row>
    <row r="124" ht="15" customHeight="1">
      <c r="K124" s="484"/>
    </row>
    <row r="125" ht="15" customHeight="1">
      <c r="K125" s="484"/>
    </row>
    <row r="126" ht="15" customHeight="1">
      <c r="K126" s="484"/>
    </row>
    <row r="127" ht="15" customHeight="1">
      <c r="K127" s="484"/>
    </row>
    <row r="128" ht="15" customHeight="1">
      <c r="K128" s="484"/>
    </row>
    <row r="129" ht="15" customHeight="1">
      <c r="K129" s="484"/>
    </row>
    <row r="130" ht="15" customHeight="1">
      <c r="K130" s="484"/>
    </row>
    <row r="131" ht="15" customHeight="1">
      <c r="K131" s="484"/>
    </row>
    <row r="132" ht="15" customHeight="1">
      <c r="K132" s="484"/>
    </row>
    <row r="133" ht="15" customHeight="1">
      <c r="K133" s="484"/>
    </row>
    <row r="134" ht="15" customHeight="1">
      <c r="K134" s="484"/>
    </row>
    <row r="135" ht="15" customHeight="1">
      <c r="K135" s="484"/>
    </row>
    <row r="136" ht="15" customHeight="1">
      <c r="K136" s="484"/>
    </row>
    <row r="137" ht="15" customHeight="1">
      <c r="K137" s="484"/>
    </row>
    <row r="138" ht="15" customHeight="1">
      <c r="K138" s="484"/>
    </row>
    <row r="139" ht="15" customHeight="1">
      <c r="K139" s="484"/>
    </row>
    <row r="140" ht="15" customHeight="1">
      <c r="K140" s="484"/>
    </row>
    <row r="141" ht="15" customHeight="1">
      <c r="K141" s="484"/>
    </row>
    <row r="142" ht="15" customHeight="1">
      <c r="K142" s="484"/>
    </row>
    <row r="143" ht="15" customHeight="1">
      <c r="K143" s="484"/>
    </row>
    <row r="144" ht="15" customHeight="1">
      <c r="K144" s="484"/>
    </row>
    <row r="145" ht="15" customHeight="1">
      <c r="K145" s="484"/>
    </row>
    <row r="146" ht="15" customHeight="1">
      <c r="K146" s="484"/>
    </row>
    <row r="147" ht="15" customHeight="1">
      <c r="K147" s="484"/>
    </row>
    <row r="148" ht="15" customHeight="1">
      <c r="K148" s="484"/>
    </row>
    <row r="149" ht="15" customHeight="1">
      <c r="K149" s="484"/>
    </row>
    <row r="150" ht="15" customHeight="1">
      <c r="K150" s="484"/>
    </row>
    <row r="151" ht="15" customHeight="1">
      <c r="K151" s="484"/>
    </row>
    <row r="152" ht="15" customHeight="1">
      <c r="K152" s="484"/>
    </row>
    <row r="153" ht="15" customHeight="1">
      <c r="K153" s="484"/>
    </row>
    <row r="154" ht="15" customHeight="1">
      <c r="K154" s="484"/>
    </row>
    <row r="155" ht="15" customHeight="1">
      <c r="K155" s="484"/>
    </row>
    <row r="156" ht="15" customHeight="1">
      <c r="K156" s="484"/>
    </row>
    <row r="157" ht="15" customHeight="1">
      <c r="K157" s="484"/>
    </row>
    <row r="158" ht="15" customHeight="1">
      <c r="K158" s="484"/>
    </row>
    <row r="159" ht="15" customHeight="1">
      <c r="K159" s="484"/>
    </row>
    <row r="160" ht="15" customHeight="1">
      <c r="K160" s="484"/>
    </row>
    <row r="161" ht="15" customHeight="1">
      <c r="K161" s="484"/>
    </row>
    <row r="162" ht="15" customHeight="1">
      <c r="K162" s="484"/>
    </row>
    <row r="163" ht="15" customHeight="1">
      <c r="K163" s="484"/>
    </row>
    <row r="164" ht="15" customHeight="1">
      <c r="K164" s="484"/>
    </row>
    <row r="165" ht="15" customHeight="1">
      <c r="K165" s="484"/>
    </row>
    <row r="166" ht="15" customHeight="1">
      <c r="K166" s="484"/>
    </row>
    <row r="167" ht="15" customHeight="1">
      <c r="K167" s="484"/>
    </row>
    <row r="168" ht="15" customHeight="1">
      <c r="K168" s="484"/>
    </row>
    <row r="169" ht="15" customHeight="1">
      <c r="K169" s="484"/>
    </row>
    <row r="170" ht="15" customHeight="1">
      <c r="K170" s="484"/>
    </row>
    <row r="171" ht="15" customHeight="1">
      <c r="K171" s="484"/>
    </row>
    <row r="172" ht="15" customHeight="1">
      <c r="K172" s="484"/>
    </row>
    <row r="173" ht="15" customHeight="1">
      <c r="K173" s="484"/>
    </row>
    <row r="174" ht="15" customHeight="1">
      <c r="K174" s="484"/>
    </row>
    <row r="175" ht="15" customHeight="1">
      <c r="K175" s="484"/>
    </row>
    <row r="176" ht="15" customHeight="1">
      <c r="K176" s="484"/>
    </row>
    <row r="177" ht="15" customHeight="1">
      <c r="K177" s="484"/>
    </row>
    <row r="178" ht="15" customHeight="1">
      <c r="K178" s="484"/>
    </row>
    <row r="179" ht="15" customHeight="1">
      <c r="K179" s="484"/>
    </row>
    <row r="180" ht="15" customHeight="1">
      <c r="K180" s="484"/>
    </row>
    <row r="181" ht="15" customHeight="1">
      <c r="K181" s="484"/>
    </row>
    <row r="182" ht="15" customHeight="1">
      <c r="K182" s="484"/>
    </row>
    <row r="183" ht="15" customHeight="1">
      <c r="K183" s="484"/>
    </row>
    <row r="184" ht="15" customHeight="1">
      <c r="K184" s="484"/>
    </row>
    <row r="185" ht="15" customHeight="1">
      <c r="K185" s="484"/>
    </row>
    <row r="186" ht="15" customHeight="1">
      <c r="K186" s="484"/>
    </row>
    <row r="187" ht="15" customHeight="1">
      <c r="K187" s="484"/>
    </row>
    <row r="188" ht="15" customHeight="1">
      <c r="K188" s="484"/>
    </row>
    <row r="189" ht="15" customHeight="1">
      <c r="K189" s="484"/>
    </row>
    <row r="190" ht="15" customHeight="1">
      <c r="K190" s="484"/>
    </row>
    <row r="191" ht="15" customHeight="1">
      <c r="K191" s="484"/>
    </row>
    <row r="192" ht="15" customHeight="1">
      <c r="K192" s="484"/>
    </row>
    <row r="193" ht="15" customHeight="1">
      <c r="K193" s="484"/>
    </row>
    <row r="194" ht="15" customHeight="1">
      <c r="K194" s="484"/>
    </row>
    <row r="195" ht="15" customHeight="1">
      <c r="K195" s="484"/>
    </row>
    <row r="197" ht="15" customHeight="1">
      <c r="E197" s="484"/>
    </row>
    <row r="198" ht="15" customHeight="1">
      <c r="E198" s="484"/>
    </row>
    <row r="199" ht="15" customHeight="1">
      <c r="E199" s="484"/>
    </row>
    <row r="200" ht="15" customHeight="1">
      <c r="E200" s="484"/>
    </row>
    <row r="201" ht="15" customHeight="1">
      <c r="E201" s="484"/>
    </row>
    <row r="202" ht="15" customHeight="1">
      <c r="E202" s="484"/>
    </row>
    <row r="203" ht="15" customHeight="1">
      <c r="E203" s="484"/>
    </row>
    <row r="204" ht="15" customHeight="1">
      <c r="E204" s="484"/>
    </row>
    <row r="205" ht="15" customHeight="1">
      <c r="E205" s="484"/>
    </row>
    <row r="206" ht="15" customHeight="1">
      <c r="E206" s="484"/>
    </row>
    <row r="207" ht="15" customHeight="1">
      <c r="E207" s="484"/>
    </row>
    <row r="208" ht="15" customHeight="1">
      <c r="E208" s="484"/>
    </row>
    <row r="209" ht="15" customHeight="1">
      <c r="E209" s="484"/>
    </row>
    <row r="210" ht="15" customHeight="1">
      <c r="E210" s="484"/>
    </row>
    <row r="211" ht="15" customHeight="1">
      <c r="E211" s="484"/>
    </row>
    <row r="212" ht="15" customHeight="1">
      <c r="E212" s="484"/>
    </row>
    <row r="213" ht="15" customHeight="1">
      <c r="E213" s="484"/>
    </row>
    <row r="214" ht="15" customHeight="1">
      <c r="E214" s="484"/>
    </row>
    <row r="215" spans="5:11" ht="15" customHeight="1">
      <c r="E215" s="484"/>
      <c r="K215" s="484"/>
    </row>
    <row r="216" spans="5:11" ht="15" customHeight="1">
      <c r="E216" s="484"/>
      <c r="K216" s="484"/>
    </row>
    <row r="217" spans="5:11" ht="15" customHeight="1">
      <c r="E217" s="484"/>
      <c r="K217" s="484"/>
    </row>
    <row r="218" spans="5:11" ht="15" customHeight="1">
      <c r="E218" s="484"/>
      <c r="K218" s="484"/>
    </row>
    <row r="219" spans="5:11" ht="15" customHeight="1">
      <c r="E219" s="484"/>
      <c r="K219" s="484"/>
    </row>
    <row r="220" spans="5:11" ht="15" customHeight="1">
      <c r="E220" s="484"/>
      <c r="K220" s="484"/>
    </row>
    <row r="221" spans="5:11" ht="15" customHeight="1">
      <c r="E221" s="484"/>
      <c r="K221" s="484"/>
    </row>
    <row r="222" spans="5:11" ht="15" customHeight="1">
      <c r="E222" s="484"/>
      <c r="K222" s="484"/>
    </row>
    <row r="223" spans="5:11" ht="15" customHeight="1">
      <c r="E223" s="484"/>
      <c r="K223" s="484"/>
    </row>
    <row r="224" spans="5:11" ht="15" customHeight="1">
      <c r="E224" s="484"/>
      <c r="K224" s="484"/>
    </row>
    <row r="225" spans="5:11" ht="15" customHeight="1">
      <c r="E225" s="484"/>
      <c r="K225" s="484"/>
    </row>
    <row r="226" spans="5:11" ht="15" customHeight="1">
      <c r="E226" s="484"/>
      <c r="K226" s="484"/>
    </row>
    <row r="227" spans="5:11" ht="15" customHeight="1">
      <c r="E227" s="484"/>
      <c r="K227" s="484"/>
    </row>
    <row r="228" spans="5:11" ht="15" customHeight="1">
      <c r="E228" s="484"/>
      <c r="K228" s="484"/>
    </row>
    <row r="229" spans="5:11" ht="15" customHeight="1">
      <c r="E229" s="484"/>
      <c r="K229" s="484"/>
    </row>
    <row r="230" spans="5:11" ht="15" customHeight="1">
      <c r="E230" s="484"/>
      <c r="K230" s="484"/>
    </row>
    <row r="231" spans="5:11" ht="15" customHeight="1">
      <c r="E231" s="484"/>
      <c r="K231" s="484"/>
    </row>
    <row r="232" spans="5:11" ht="15" customHeight="1">
      <c r="E232" s="484"/>
      <c r="K232" s="484"/>
    </row>
    <row r="233" spans="5:11" ht="15" customHeight="1">
      <c r="E233" s="484"/>
      <c r="K233" s="484"/>
    </row>
    <row r="234" spans="5:11" ht="15" customHeight="1">
      <c r="E234" s="484"/>
      <c r="K234" s="484"/>
    </row>
    <row r="235" spans="5:11" ht="15" customHeight="1">
      <c r="E235" s="484"/>
      <c r="K235" s="484"/>
    </row>
    <row r="236" spans="5:11" ht="15" customHeight="1">
      <c r="E236" s="484"/>
      <c r="K236" s="484"/>
    </row>
    <row r="237" spans="5:11" ht="15" customHeight="1">
      <c r="E237" s="484"/>
      <c r="K237" s="484"/>
    </row>
    <row r="238" spans="5:11" ht="15" customHeight="1">
      <c r="E238" s="484"/>
      <c r="K238" s="484"/>
    </row>
    <row r="239" spans="5:11" ht="15" customHeight="1">
      <c r="E239" s="484"/>
      <c r="K239" s="484"/>
    </row>
    <row r="240" spans="5:11" ht="15" customHeight="1">
      <c r="E240" s="484"/>
      <c r="K240" s="484"/>
    </row>
    <row r="241" spans="5:11" ht="15" customHeight="1">
      <c r="E241" s="484"/>
      <c r="K241" s="484"/>
    </row>
    <row r="242" spans="5:11" ht="15" customHeight="1">
      <c r="E242" s="484"/>
      <c r="K242" s="484"/>
    </row>
    <row r="243" spans="5:11" ht="15" customHeight="1">
      <c r="E243" s="484"/>
      <c r="K243" s="484"/>
    </row>
    <row r="244" spans="5:11" ht="15" customHeight="1">
      <c r="E244" s="484"/>
      <c r="K244" s="484"/>
    </row>
    <row r="245" spans="5:11" ht="15" customHeight="1">
      <c r="E245" s="484"/>
      <c r="K245" s="484"/>
    </row>
    <row r="246" spans="5:11" ht="15" customHeight="1">
      <c r="E246" s="484"/>
      <c r="K246" s="484"/>
    </row>
    <row r="247" spans="5:11" ht="15" customHeight="1">
      <c r="E247" s="484"/>
      <c r="K247" s="484"/>
    </row>
    <row r="248" spans="5:11" ht="15" customHeight="1">
      <c r="E248" s="484"/>
      <c r="K248" s="484"/>
    </row>
    <row r="249" spans="5:11" ht="15" customHeight="1">
      <c r="E249" s="484"/>
      <c r="K249" s="484"/>
    </row>
    <row r="250" spans="5:11" ht="15" customHeight="1">
      <c r="E250" s="484"/>
      <c r="K250" s="484"/>
    </row>
    <row r="251" spans="5:11" ht="15" customHeight="1">
      <c r="E251" s="484"/>
      <c r="K251" s="484"/>
    </row>
    <row r="252" spans="5:11" ht="15" customHeight="1">
      <c r="E252" s="484"/>
      <c r="K252" s="484"/>
    </row>
    <row r="253" spans="5:11" ht="15" customHeight="1">
      <c r="E253" s="484"/>
      <c r="K253" s="484"/>
    </row>
    <row r="254" spans="5:11" ht="15" customHeight="1">
      <c r="E254" s="484"/>
      <c r="K254" s="484"/>
    </row>
    <row r="255" spans="5:11" ht="15" customHeight="1">
      <c r="E255" s="484"/>
      <c r="K255" s="484"/>
    </row>
    <row r="256" spans="5:11" ht="15" customHeight="1">
      <c r="E256" s="484"/>
      <c r="K256" s="484"/>
    </row>
    <row r="257" spans="5:11" ht="15" customHeight="1">
      <c r="E257" s="484"/>
      <c r="K257" s="484"/>
    </row>
    <row r="258" spans="5:11" ht="15" customHeight="1">
      <c r="E258" s="484"/>
      <c r="K258" s="484"/>
    </row>
    <row r="259" spans="5:11" ht="15" customHeight="1">
      <c r="E259" s="484"/>
      <c r="K259" s="484"/>
    </row>
    <row r="260" spans="5:11" ht="15" customHeight="1">
      <c r="E260" s="484"/>
      <c r="K260" s="484"/>
    </row>
    <row r="261" spans="5:11" ht="15" customHeight="1">
      <c r="E261" s="484"/>
      <c r="K261" s="484"/>
    </row>
    <row r="262" spans="5:11" ht="15" customHeight="1">
      <c r="E262" s="484"/>
      <c r="K262" s="484"/>
    </row>
    <row r="263" spans="5:11" ht="15" customHeight="1">
      <c r="E263" s="484"/>
      <c r="K263" s="484"/>
    </row>
    <row r="264" spans="5:11" ht="15" customHeight="1">
      <c r="E264" s="484"/>
      <c r="K264" s="484"/>
    </row>
    <row r="265" spans="5:11" ht="15" customHeight="1">
      <c r="E265" s="484"/>
      <c r="K265" s="484"/>
    </row>
    <row r="266" spans="5:11" ht="15" customHeight="1">
      <c r="E266" s="484"/>
      <c r="K266" s="484"/>
    </row>
    <row r="267" spans="5:11" ht="15" customHeight="1">
      <c r="E267" s="484"/>
      <c r="K267" s="484"/>
    </row>
    <row r="268" spans="5:11" ht="15" customHeight="1">
      <c r="E268" s="484"/>
      <c r="K268" s="484"/>
    </row>
    <row r="269" spans="5:11" ht="15" customHeight="1">
      <c r="E269" s="484"/>
      <c r="K269" s="484"/>
    </row>
    <row r="270" spans="5:11" ht="15" customHeight="1">
      <c r="E270" s="484"/>
      <c r="K270" s="484"/>
    </row>
    <row r="271" spans="5:11" ht="15" customHeight="1">
      <c r="E271" s="484"/>
      <c r="K271" s="484"/>
    </row>
    <row r="272" spans="5:11" ht="15" customHeight="1">
      <c r="E272" s="484"/>
      <c r="K272" s="484"/>
    </row>
    <row r="273" spans="5:11" ht="15" customHeight="1">
      <c r="E273" s="484"/>
      <c r="K273" s="484"/>
    </row>
    <row r="274" spans="5:11" ht="15" customHeight="1">
      <c r="E274" s="484"/>
      <c r="K274" s="484"/>
    </row>
    <row r="275" spans="5:11" ht="15" customHeight="1">
      <c r="E275" s="484"/>
      <c r="K275" s="484"/>
    </row>
    <row r="276" spans="5:11" ht="15" customHeight="1">
      <c r="E276" s="484"/>
      <c r="K276" s="484"/>
    </row>
    <row r="277" spans="5:11" ht="15" customHeight="1">
      <c r="E277" s="484"/>
      <c r="K277" s="484"/>
    </row>
    <row r="278" spans="5:11" ht="15" customHeight="1">
      <c r="E278" s="484"/>
      <c r="K278" s="484"/>
    </row>
    <row r="279" spans="5:11" ht="15" customHeight="1">
      <c r="E279" s="484"/>
      <c r="K279" s="484"/>
    </row>
    <row r="280" spans="5:11" ht="15" customHeight="1">
      <c r="E280" s="484"/>
      <c r="K280" s="484"/>
    </row>
    <row r="281" spans="5:11" ht="15" customHeight="1">
      <c r="E281" s="484"/>
      <c r="K281" s="484"/>
    </row>
    <row r="282" spans="5:11" ht="15" customHeight="1">
      <c r="E282" s="484"/>
      <c r="K282" s="484"/>
    </row>
    <row r="283" spans="5:11" ht="15" customHeight="1">
      <c r="E283" s="484"/>
      <c r="K283" s="484"/>
    </row>
    <row r="284" spans="5:11" ht="15" customHeight="1">
      <c r="E284" s="484"/>
      <c r="K284" s="484"/>
    </row>
    <row r="285" spans="5:11" ht="15" customHeight="1">
      <c r="E285" s="484"/>
      <c r="K285" s="484"/>
    </row>
    <row r="286" spans="5:11" ht="15" customHeight="1">
      <c r="E286" s="484"/>
      <c r="K286" s="484"/>
    </row>
    <row r="287" spans="5:11" ht="15" customHeight="1">
      <c r="E287" s="484"/>
      <c r="K287" s="484"/>
    </row>
    <row r="288" spans="5:11" ht="15" customHeight="1">
      <c r="E288" s="484"/>
      <c r="K288" s="484"/>
    </row>
    <row r="289" spans="5:11" ht="15" customHeight="1">
      <c r="E289" s="484"/>
      <c r="K289" s="484"/>
    </row>
    <row r="290" spans="5:11" ht="15" customHeight="1">
      <c r="E290" s="484"/>
      <c r="K290" s="484"/>
    </row>
  </sheetData>
  <sheetProtection password="CC53" sheet="1" objects="1" scenarios="1"/>
  <conditionalFormatting sqref="E111 E113:F115 E197:E290 K215:K290 K27:K28 K31:K34 K36:K64 K111:K195 K102:K105 C13:M14 E26:F31 E20:F21 K20:K22 K66:K80 E75:F101 E33:F73 E103:F110">
    <cfRule type="cellIs" priority="2" dxfId="0" operator="equal">
      <formula>0</formula>
    </cfRule>
  </conditionalFormatting>
  <conditionalFormatting sqref="E111 E113:F115">
    <cfRule type="cellIs" priority="1" dxfId="0" operator="equal">
      <formula>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1200" verticalDpi="1200" orientation="portrait" paperSize="9" scale="62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Q140"/>
  <sheetViews>
    <sheetView zoomScale="70" zoomScaleNormal="70" workbookViewId="0" topLeftCell="A1">
      <selection activeCell="D83" sqref="D83"/>
    </sheetView>
  </sheetViews>
  <sheetFormatPr defaultColWidth="9.140625" defaultRowHeight="12.75"/>
  <cols>
    <col min="1" max="1" width="57.421875" style="0" customWidth="1"/>
    <col min="2" max="2" width="11.7109375" style="0" customWidth="1"/>
    <col min="3" max="3" width="18.140625" style="0" customWidth="1"/>
    <col min="4" max="5" width="14.8515625" style="0" customWidth="1"/>
    <col min="6" max="6" width="15.28125" style="0" customWidth="1"/>
    <col min="7" max="7" width="15.00390625" style="0" customWidth="1"/>
    <col min="8" max="8" width="14.140625" style="0" customWidth="1"/>
    <col min="9" max="9" width="13.7109375" style="0" customWidth="1"/>
    <col min="10" max="10" width="12.57421875" style="0" bestFit="1" customWidth="1"/>
    <col min="11" max="11" width="10.7109375" style="0" bestFit="1" customWidth="1"/>
    <col min="12" max="12" width="10.421875" style="0" bestFit="1" customWidth="1"/>
    <col min="13" max="13" width="10.7109375" style="0" bestFit="1" customWidth="1"/>
    <col min="14" max="14" width="10.28125" style="0" bestFit="1" customWidth="1"/>
  </cols>
  <sheetData>
    <row r="1" spans="1:8" ht="12.75">
      <c r="A1" s="543" t="s">
        <v>48</v>
      </c>
      <c r="B1" s="543"/>
      <c r="C1" s="543"/>
      <c r="D1" s="543"/>
      <c r="E1" s="543"/>
      <c r="F1" s="543"/>
      <c r="G1" s="543"/>
      <c r="H1" s="543"/>
    </row>
    <row r="2" spans="1:8" ht="12.75">
      <c r="A2" s="543" t="s">
        <v>49</v>
      </c>
      <c r="B2" s="543"/>
      <c r="C2" s="543"/>
      <c r="D2" s="543"/>
      <c r="E2" s="543"/>
      <c r="F2" s="543"/>
      <c r="G2" s="543"/>
      <c r="H2" s="543"/>
    </row>
    <row r="3" spans="1:8" ht="12.75">
      <c r="A3" s="543" t="s">
        <v>118</v>
      </c>
      <c r="B3" s="543"/>
      <c r="C3" s="543"/>
      <c r="D3" s="543"/>
      <c r="E3" s="543"/>
      <c r="F3" s="543"/>
      <c r="G3" s="543"/>
      <c r="H3" s="543"/>
    </row>
    <row r="4" spans="1:8" ht="13.5" thickBot="1">
      <c r="A4" s="52"/>
      <c r="B4" s="53"/>
      <c r="C4" s="53"/>
      <c r="D4" s="53"/>
      <c r="E4" s="53"/>
      <c r="F4" s="53"/>
      <c r="G4" s="53"/>
      <c r="H4" s="53"/>
    </row>
    <row r="5" spans="1:8" ht="12.75">
      <c r="A5" s="54" t="s">
        <v>50</v>
      </c>
      <c r="B5" s="55" t="s">
        <v>51</v>
      </c>
      <c r="C5" s="55">
        <v>2012</v>
      </c>
      <c r="D5" s="55">
        <v>2013</v>
      </c>
      <c r="E5" s="55">
        <v>2014</v>
      </c>
      <c r="F5" s="55">
        <v>2015</v>
      </c>
      <c r="G5" s="55">
        <v>2016</v>
      </c>
      <c r="H5" s="56">
        <v>2017</v>
      </c>
    </row>
    <row r="6" spans="1:12" ht="15">
      <c r="A6" s="57" t="s">
        <v>52</v>
      </c>
      <c r="B6" s="58" t="s">
        <v>53</v>
      </c>
      <c r="C6" s="59"/>
      <c r="D6" s="59">
        <v>0.0214</v>
      </c>
      <c r="E6" s="59">
        <v>0.0214</v>
      </c>
      <c r="F6" s="59">
        <v>0.0214</v>
      </c>
      <c r="G6" s="59">
        <v>0.0214</v>
      </c>
      <c r="H6" s="60">
        <v>0.0214</v>
      </c>
      <c r="I6" s="61"/>
      <c r="L6" s="62"/>
    </row>
    <row r="7" spans="1:9" ht="12.75">
      <c r="A7" s="63" t="s">
        <v>54</v>
      </c>
      <c r="B7" s="64" t="s">
        <v>53</v>
      </c>
      <c r="C7" s="65"/>
      <c r="D7" s="65">
        <v>0.006</v>
      </c>
      <c r="E7" s="65">
        <v>0.006</v>
      </c>
      <c r="F7" s="65">
        <v>0.006</v>
      </c>
      <c r="G7" s="65">
        <v>0.006</v>
      </c>
      <c r="H7" s="66">
        <v>0.006</v>
      </c>
      <c r="I7" s="61"/>
    </row>
    <row r="8" spans="1:9" ht="12.75">
      <c r="A8" s="67" t="s">
        <v>55</v>
      </c>
      <c r="B8" s="68" t="s">
        <v>53</v>
      </c>
      <c r="C8" s="69">
        <v>0.0785</v>
      </c>
      <c r="D8" s="70"/>
      <c r="E8" s="70"/>
      <c r="F8" s="70"/>
      <c r="G8" s="70"/>
      <c r="H8" s="71"/>
      <c r="I8" s="72"/>
    </row>
    <row r="9" spans="1:8" ht="12.75">
      <c r="A9" s="73" t="s">
        <v>56</v>
      </c>
      <c r="B9" s="58"/>
      <c r="C9" s="74"/>
      <c r="D9" s="75"/>
      <c r="E9" s="76"/>
      <c r="F9" s="75"/>
      <c r="G9" s="77"/>
      <c r="H9" s="78"/>
    </row>
    <row r="10" spans="1:8" ht="12.75">
      <c r="A10" s="63" t="s">
        <v>119</v>
      </c>
      <c r="B10" s="64" t="s">
        <v>58</v>
      </c>
      <c r="C10" s="79">
        <v>364992.40393933386</v>
      </c>
      <c r="D10" s="80">
        <v>371898.35220933385</v>
      </c>
      <c r="E10" s="79">
        <v>425055.19356942485</v>
      </c>
      <c r="F10" s="80">
        <v>500683.88535273896</v>
      </c>
      <c r="G10" s="79">
        <v>542493.6114082426</v>
      </c>
      <c r="H10" s="81">
        <v>667701.2313249976</v>
      </c>
    </row>
    <row r="11" spans="1:8" ht="12.75">
      <c r="A11" s="63" t="s">
        <v>59</v>
      </c>
      <c r="B11" s="64" t="s">
        <v>58</v>
      </c>
      <c r="C11" s="79">
        <v>21486.15398122545</v>
      </c>
      <c r="D11" s="80">
        <v>29812.15398122545</v>
      </c>
      <c r="E11" s="79">
        <v>40685.50434618895</v>
      </c>
      <c r="F11" s="80">
        <v>49556.89120750282</v>
      </c>
      <c r="G11" s="79">
        <v>49837.18317830574</v>
      </c>
      <c r="H11" s="81">
        <v>49837.18317830574</v>
      </c>
    </row>
    <row r="12" spans="1:8" ht="12.75">
      <c r="A12" s="63" t="s">
        <v>120</v>
      </c>
      <c r="B12" s="64" t="s">
        <v>58</v>
      </c>
      <c r="C12" s="79">
        <v>2000.9</v>
      </c>
      <c r="D12" s="80">
        <v>2000.9</v>
      </c>
      <c r="E12" s="79">
        <v>2000.9</v>
      </c>
      <c r="F12" s="80">
        <v>2000.9</v>
      </c>
      <c r="G12" s="79">
        <v>0</v>
      </c>
      <c r="H12" s="81">
        <v>0</v>
      </c>
    </row>
    <row r="13" spans="1:8" ht="12.75">
      <c r="A13" s="63" t="s">
        <v>121</v>
      </c>
      <c r="B13" s="64" t="s">
        <v>58</v>
      </c>
      <c r="C13" s="79">
        <v>208150.0790332263</v>
      </c>
      <c r="D13" s="80">
        <v>203804.44569557876</v>
      </c>
      <c r="E13" s="79">
        <v>245502.5269999222</v>
      </c>
      <c r="F13" s="80">
        <v>308077.7534866861</v>
      </c>
      <c r="G13" s="79">
        <v>334565.1534921401</v>
      </c>
      <c r="H13" s="81">
        <v>443196.1555771803</v>
      </c>
    </row>
    <row r="14" spans="1:8" ht="12.75">
      <c r="A14" s="63" t="s">
        <v>62</v>
      </c>
      <c r="B14" s="64" t="s">
        <v>58</v>
      </c>
      <c r="C14" s="79">
        <v>8607.546346667083</v>
      </c>
      <c r="D14" s="80">
        <v>16169.476097688785</v>
      </c>
      <c r="E14" s="79">
        <v>26028.97621367399</v>
      </c>
      <c r="F14" s="80">
        <v>33560.312315060655</v>
      </c>
      <c r="G14" s="79">
        <v>32234.411920096958</v>
      </c>
      <c r="H14" s="81">
        <v>30619.81079520625</v>
      </c>
    </row>
    <row r="15" spans="1:8" ht="12.75">
      <c r="A15" s="63" t="s">
        <v>122</v>
      </c>
      <c r="B15" s="64" t="s">
        <v>58</v>
      </c>
      <c r="C15" s="79">
        <v>269.1894999999995</v>
      </c>
      <c r="D15" s="80">
        <v>199.15799999999945</v>
      </c>
      <c r="E15" s="79">
        <v>129.1264999999994</v>
      </c>
      <c r="F15" s="80">
        <v>59.094999999999345</v>
      </c>
      <c r="G15" s="79">
        <v>0</v>
      </c>
      <c r="H15" s="81">
        <v>0</v>
      </c>
    </row>
    <row r="16" spans="1:9" ht="12.75">
      <c r="A16" s="82" t="s">
        <v>123</v>
      </c>
      <c r="B16" s="64"/>
      <c r="C16" s="74"/>
      <c r="D16" s="83"/>
      <c r="E16" s="76"/>
      <c r="F16" s="83"/>
      <c r="G16" s="76"/>
      <c r="H16" s="84"/>
      <c r="I16" s="35"/>
    </row>
    <row r="17" spans="1:9" ht="12.75">
      <c r="A17" s="63" t="s">
        <v>65</v>
      </c>
      <c r="B17" s="64" t="s">
        <v>58</v>
      </c>
      <c r="C17" s="79">
        <v>564912.051480781</v>
      </c>
      <c r="D17" s="80">
        <v>571817.999750781</v>
      </c>
      <c r="E17" s="79">
        <v>633386.841110872</v>
      </c>
      <c r="F17" s="80">
        <v>727100.5328941861</v>
      </c>
      <c r="G17" s="79">
        <v>768910.2589496898</v>
      </c>
      <c r="H17" s="81">
        <v>894117.8788664448</v>
      </c>
      <c r="I17" s="85"/>
    </row>
    <row r="18" spans="1:9" ht="12.75">
      <c r="A18" s="63" t="s">
        <v>124</v>
      </c>
      <c r="B18" s="64" t="s">
        <v>58</v>
      </c>
      <c r="C18" s="79"/>
      <c r="D18" s="80"/>
      <c r="E18" s="79"/>
      <c r="F18" s="80"/>
      <c r="G18" s="79">
        <v>146440</v>
      </c>
      <c r="H18" s="81">
        <v>146440</v>
      </c>
      <c r="I18" s="85"/>
    </row>
    <row r="19" spans="1:9" ht="12.75">
      <c r="A19" s="63" t="s">
        <v>66</v>
      </c>
      <c r="B19" s="64" t="s">
        <v>58</v>
      </c>
      <c r="C19" s="79">
        <v>39500.375681231126</v>
      </c>
      <c r="D19" s="80">
        <v>47826.375681231126</v>
      </c>
      <c r="E19" s="79">
        <v>58699.72604619463</v>
      </c>
      <c r="F19" s="80">
        <v>67571.11290750849</v>
      </c>
      <c r="G19" s="79">
        <v>67851.40487831141</v>
      </c>
      <c r="H19" s="81">
        <v>67851.40487831141</v>
      </c>
      <c r="I19" s="85"/>
    </row>
    <row r="20" spans="1:9" ht="12.75">
      <c r="A20" s="82" t="s">
        <v>67</v>
      </c>
      <c r="B20" s="64"/>
      <c r="C20" s="79"/>
      <c r="D20" s="80"/>
      <c r="E20" s="79"/>
      <c r="F20" s="80"/>
      <c r="G20" s="79"/>
      <c r="H20" s="81"/>
      <c r="I20" s="85"/>
    </row>
    <row r="21" spans="1:9" ht="12.75">
      <c r="A21" s="63" t="s">
        <v>65</v>
      </c>
      <c r="B21" s="64" t="s">
        <v>58</v>
      </c>
      <c r="C21" s="79"/>
      <c r="D21" s="80">
        <v>1819.7068916666667</v>
      </c>
      <c r="E21" s="79">
        <v>47608.97622270921</v>
      </c>
      <c r="F21" s="80">
        <v>59595.072808410434</v>
      </c>
      <c r="G21" s="79">
        <v>37662.16866619708</v>
      </c>
      <c r="H21" s="81">
        <v>106800.02828477375</v>
      </c>
      <c r="I21" s="85"/>
    </row>
    <row r="22" spans="1:9" ht="12.75">
      <c r="A22" s="63" t="s">
        <v>124</v>
      </c>
      <c r="B22" s="64" t="s">
        <v>58</v>
      </c>
      <c r="C22" s="79"/>
      <c r="D22" s="80"/>
      <c r="E22" s="79"/>
      <c r="F22" s="80"/>
      <c r="G22" s="79">
        <v>73220</v>
      </c>
      <c r="H22" s="81"/>
      <c r="I22" s="85"/>
    </row>
    <row r="23" spans="1:9" ht="13.5" thickBot="1">
      <c r="A23" s="86" t="s">
        <v>66</v>
      </c>
      <c r="B23" s="87" t="s">
        <v>58</v>
      </c>
      <c r="C23" s="88"/>
      <c r="D23" s="89">
        <v>4856.833333333333</v>
      </c>
      <c r="E23" s="88">
        <v>5096.279197080292</v>
      </c>
      <c r="F23" s="89">
        <v>8750.948905109488</v>
      </c>
      <c r="G23" s="88">
        <v>23.35766423357664</v>
      </c>
      <c r="H23" s="90">
        <v>0</v>
      </c>
      <c r="I23" s="85"/>
    </row>
    <row r="24" spans="1:8" ht="13.5" thickBot="1">
      <c r="A24" s="91"/>
      <c r="B24" s="91"/>
      <c r="C24" s="91"/>
      <c r="D24" s="91"/>
      <c r="E24" s="91"/>
      <c r="F24" s="91"/>
      <c r="G24" s="91"/>
      <c r="H24" s="91"/>
    </row>
    <row r="25" spans="1:8" ht="12.75">
      <c r="A25" s="547" t="s">
        <v>69</v>
      </c>
      <c r="B25" s="548"/>
      <c r="C25" s="92">
        <v>2012</v>
      </c>
      <c r="D25" s="92">
        <v>2013</v>
      </c>
      <c r="E25" s="92">
        <v>2014</v>
      </c>
      <c r="F25" s="92">
        <v>2015</v>
      </c>
      <c r="G25" s="92">
        <v>2016</v>
      </c>
      <c r="H25" s="93">
        <v>2017</v>
      </c>
    </row>
    <row r="26" spans="1:8" ht="12.75">
      <c r="A26" s="549"/>
      <c r="B26" s="550"/>
      <c r="C26" s="94"/>
      <c r="D26" s="95"/>
      <c r="E26" s="96"/>
      <c r="F26" s="96"/>
      <c r="G26" s="96"/>
      <c r="H26" s="97"/>
    </row>
    <row r="27" spans="1:8" ht="12.75">
      <c r="A27" s="98" t="s">
        <v>125</v>
      </c>
      <c r="B27" s="99"/>
      <c r="C27" s="99"/>
      <c r="D27" s="100">
        <v>43667.775582156675</v>
      </c>
      <c r="E27" s="100">
        <v>48572.12841800675</v>
      </c>
      <c r="F27" s="100">
        <v>56396.4469228927</v>
      </c>
      <c r="G27" s="100">
        <v>63822.5235618055</v>
      </c>
      <c r="H27" s="101">
        <v>75623.36207142682</v>
      </c>
    </row>
    <row r="28" spans="1:14" ht="12.75">
      <c r="A28" s="63" t="s">
        <v>71</v>
      </c>
      <c r="B28" s="58" t="s">
        <v>58</v>
      </c>
      <c r="C28" s="102"/>
      <c r="D28" s="103">
        <v>12128.05962917038</v>
      </c>
      <c r="E28" s="103">
        <v>13255.737285832689</v>
      </c>
      <c r="F28" s="103">
        <v>14829.812957872642</v>
      </c>
      <c r="G28" s="103">
        <v>16365.9218133922</v>
      </c>
      <c r="H28" s="104">
        <v>18740.20014681752</v>
      </c>
      <c r="J28" s="105"/>
      <c r="K28" s="105"/>
      <c r="L28" s="105"/>
      <c r="M28" s="105"/>
      <c r="N28" s="105"/>
    </row>
    <row r="29" spans="1:14" ht="12.75">
      <c r="A29" s="63" t="s">
        <v>72</v>
      </c>
      <c r="B29" s="64" t="s">
        <v>58</v>
      </c>
      <c r="C29" s="102"/>
      <c r="D29" s="103">
        <v>3400.390550234686</v>
      </c>
      <c r="E29" s="103">
        <v>3716.561855840941</v>
      </c>
      <c r="F29" s="103">
        <v>4157.891483515695</v>
      </c>
      <c r="G29" s="103">
        <v>4588.576209362299</v>
      </c>
      <c r="H29" s="104">
        <v>5254.261723406781</v>
      </c>
      <c r="J29" s="105"/>
      <c r="K29" s="105"/>
      <c r="L29" s="105"/>
      <c r="M29" s="105"/>
      <c r="N29" s="105"/>
    </row>
    <row r="30" spans="1:14" ht="12.75">
      <c r="A30" s="63" t="s">
        <v>73</v>
      </c>
      <c r="B30" s="64" t="s">
        <v>58</v>
      </c>
      <c r="C30" s="102"/>
      <c r="D30" s="103">
        <v>11251.581607647517</v>
      </c>
      <c r="E30" s="103">
        <v>11458.760055747516</v>
      </c>
      <c r="F30" s="103">
        <v>13053.465296550246</v>
      </c>
      <c r="G30" s="103">
        <v>15322.326050049669</v>
      </c>
      <c r="H30" s="104">
        <v>16576.61783171478</v>
      </c>
      <c r="I30" s="106"/>
      <c r="J30" s="105"/>
      <c r="K30" s="105"/>
      <c r="L30" s="105"/>
      <c r="M30" s="105"/>
      <c r="N30" s="105"/>
    </row>
    <row r="31" spans="1:14" ht="12.75">
      <c r="A31" s="63" t="s">
        <v>74</v>
      </c>
      <c r="B31" s="64" t="s">
        <v>58</v>
      </c>
      <c r="C31" s="102"/>
      <c r="D31" s="103">
        <v>16482.6281951041</v>
      </c>
      <c r="E31" s="103">
        <v>19735.953620585606</v>
      </c>
      <c r="F31" s="103">
        <v>23950.161584954112</v>
      </c>
      <c r="G31" s="103">
        <v>27140.583889001333</v>
      </c>
      <c r="H31" s="104">
        <v>34647.16676948774</v>
      </c>
      <c r="J31" s="105"/>
      <c r="K31" s="105"/>
      <c r="L31" s="105"/>
      <c r="M31" s="105"/>
      <c r="N31" s="105"/>
    </row>
    <row r="32" spans="1:14" ht="12.75">
      <c r="A32" s="63" t="s">
        <v>126</v>
      </c>
      <c r="B32" s="64" t="s">
        <v>58</v>
      </c>
      <c r="C32" s="102"/>
      <c r="D32" s="103">
        <v>405.1156</v>
      </c>
      <c r="E32" s="103">
        <v>405.1156</v>
      </c>
      <c r="F32" s="103">
        <v>405.1156</v>
      </c>
      <c r="G32" s="103">
        <v>405.1156</v>
      </c>
      <c r="H32" s="104">
        <v>405.1156</v>
      </c>
      <c r="J32" s="105"/>
      <c r="K32" s="105"/>
      <c r="L32" s="105"/>
      <c r="M32" s="105"/>
      <c r="N32" s="105"/>
    </row>
    <row r="33" spans="1:14" ht="12.75">
      <c r="A33" s="63"/>
      <c r="B33" s="64"/>
      <c r="C33" s="102"/>
      <c r="D33" s="103"/>
      <c r="E33" s="103"/>
      <c r="F33" s="103"/>
      <c r="G33" s="103"/>
      <c r="H33" s="104"/>
      <c r="J33" s="105"/>
      <c r="K33" s="105"/>
      <c r="L33" s="105"/>
      <c r="M33" s="105"/>
      <c r="N33" s="105"/>
    </row>
    <row r="34" spans="1:8" ht="12.75">
      <c r="A34" s="107" t="s">
        <v>127</v>
      </c>
      <c r="B34" s="99"/>
      <c r="C34" s="99"/>
      <c r="D34" s="108">
        <v>0</v>
      </c>
      <c r="E34" s="108">
        <v>0</v>
      </c>
      <c r="F34" s="108">
        <v>0</v>
      </c>
      <c r="G34" s="108">
        <v>25838.663626595</v>
      </c>
      <c r="H34" s="109">
        <v>27844.891626595</v>
      </c>
    </row>
    <row r="35" spans="1:8" ht="12.75">
      <c r="A35" s="63" t="s">
        <v>71</v>
      </c>
      <c r="B35" s="58" t="s">
        <v>58</v>
      </c>
      <c r="C35" s="102"/>
      <c r="D35" s="110"/>
      <c r="E35" s="110"/>
      <c r="F35" s="110"/>
      <c r="G35" s="103">
        <v>1566.908</v>
      </c>
      <c r="H35" s="104">
        <v>3133.816</v>
      </c>
    </row>
    <row r="36" spans="1:8" ht="12.75">
      <c r="A36" s="63" t="s">
        <v>72</v>
      </c>
      <c r="B36" s="64" t="s">
        <v>58</v>
      </c>
      <c r="C36" s="102"/>
      <c r="D36" s="110"/>
      <c r="E36" s="110"/>
      <c r="F36" s="110"/>
      <c r="G36" s="103">
        <v>439.32</v>
      </c>
      <c r="H36" s="104">
        <v>878.64</v>
      </c>
    </row>
    <row r="37" spans="1:8" ht="12.75">
      <c r="A37" s="63" t="s">
        <v>128</v>
      </c>
      <c r="B37" s="64" t="s">
        <v>58</v>
      </c>
      <c r="C37" s="102"/>
      <c r="D37" s="103"/>
      <c r="E37" s="103"/>
      <c r="F37" s="103"/>
      <c r="G37" s="103">
        <v>23832.435626595</v>
      </c>
      <c r="H37" s="104">
        <v>23832.435626595</v>
      </c>
    </row>
    <row r="38" spans="1:8" ht="12.75">
      <c r="A38" s="63"/>
      <c r="B38" s="68"/>
      <c r="C38" s="102"/>
      <c r="D38" s="111"/>
      <c r="E38" s="111"/>
      <c r="F38" s="111"/>
      <c r="G38" s="111"/>
      <c r="H38" s="112"/>
    </row>
    <row r="39" spans="1:8" ht="12.75">
      <c r="A39" s="98" t="s">
        <v>75</v>
      </c>
      <c r="B39" s="99"/>
      <c r="C39" s="99"/>
      <c r="D39" s="108">
        <v>3036.411580857397</v>
      </c>
      <c r="E39" s="108">
        <v>4133.292783283404</v>
      </c>
      <c r="F39" s="108">
        <v>5918.423375417438</v>
      </c>
      <c r="G39" s="108">
        <v>6094.598952806949</v>
      </c>
      <c r="H39" s="109">
        <v>6004.13095428405</v>
      </c>
    </row>
    <row r="40" spans="1:8" ht="12.75">
      <c r="A40" s="63" t="s">
        <v>71</v>
      </c>
      <c r="B40" s="58" t="s">
        <v>58</v>
      </c>
      <c r="C40" s="102"/>
      <c r="D40" s="103">
        <v>949.2442729116794</v>
      </c>
      <c r="E40" s="103">
        <v>1132.5448143958643</v>
      </c>
      <c r="F40" s="103">
        <v>1443.4444439579079</v>
      </c>
      <c r="G40" s="103">
        <v>1446.5216702352802</v>
      </c>
      <c r="H40" s="104">
        <v>1452.0200643958642</v>
      </c>
    </row>
    <row r="41" spans="1:8" ht="12.75">
      <c r="A41" s="63" t="s">
        <v>72</v>
      </c>
      <c r="B41" s="64" t="s">
        <v>58</v>
      </c>
      <c r="C41" s="102"/>
      <c r="D41" s="103">
        <v>266.14325408738677</v>
      </c>
      <c r="E41" s="103">
        <v>317.5359292698685</v>
      </c>
      <c r="F41" s="103">
        <v>404.7040497078247</v>
      </c>
      <c r="G41" s="103">
        <v>405.5668234304525</v>
      </c>
      <c r="H41" s="104">
        <v>407.1084292698685</v>
      </c>
    </row>
    <row r="42" spans="1:8" ht="12.75">
      <c r="A42" s="63" t="s">
        <v>73</v>
      </c>
      <c r="B42" s="64" t="s">
        <v>58</v>
      </c>
      <c r="C42" s="102"/>
      <c r="D42" s="103">
        <v>764.070248978298</v>
      </c>
      <c r="E42" s="103">
        <v>1013.8502489782979</v>
      </c>
      <c r="F42" s="103">
        <v>1340.050759927203</v>
      </c>
      <c r="G42" s="103">
        <v>1606.192365766619</v>
      </c>
      <c r="H42" s="104">
        <v>1614.6011248907066</v>
      </c>
    </row>
    <row r="43" spans="1:8" ht="12.75">
      <c r="A43" s="63" t="s">
        <v>74</v>
      </c>
      <c r="B43" s="64" t="s">
        <v>58</v>
      </c>
      <c r="C43" s="102"/>
      <c r="D43" s="103">
        <v>1056.9538048800327</v>
      </c>
      <c r="E43" s="103">
        <v>1669.3617906393727</v>
      </c>
      <c r="F43" s="103">
        <v>2730.2241218245026</v>
      </c>
      <c r="G43" s="103">
        <v>2636.318093374597</v>
      </c>
      <c r="H43" s="104">
        <v>2530.4013357276112</v>
      </c>
    </row>
    <row r="44" spans="1:8" ht="12.75">
      <c r="A44" s="63"/>
      <c r="B44" s="68"/>
      <c r="C44" s="102"/>
      <c r="D44" s="103"/>
      <c r="E44" s="103"/>
      <c r="F44" s="103"/>
      <c r="G44" s="103"/>
      <c r="H44" s="104"/>
    </row>
    <row r="45" spans="1:8" ht="12.75">
      <c r="A45" s="98" t="s">
        <v>76</v>
      </c>
      <c r="B45" s="99"/>
      <c r="C45" s="99"/>
      <c r="D45" s="108">
        <v>8493.69779681</v>
      </c>
      <c r="E45" s="108">
        <v>11049.919943013332</v>
      </c>
      <c r="F45" s="108">
        <v>11425.501208683334</v>
      </c>
      <c r="G45" s="108">
        <v>11381.178764353333</v>
      </c>
      <c r="H45" s="109">
        <v>10462.92585312</v>
      </c>
    </row>
    <row r="46" spans="1:8" ht="12.75">
      <c r="A46" s="63" t="s">
        <v>84</v>
      </c>
      <c r="B46" s="58" t="s">
        <v>58</v>
      </c>
      <c r="C46" s="113"/>
      <c r="D46" s="114">
        <v>5155.612281059999</v>
      </c>
      <c r="E46" s="114">
        <v>6848.436302679999</v>
      </c>
      <c r="F46" s="114">
        <v>6443.3603243</v>
      </c>
      <c r="G46" s="114">
        <v>6104.61213592</v>
      </c>
      <c r="H46" s="115">
        <v>5613.784345919999</v>
      </c>
    </row>
    <row r="47" spans="1:8" ht="12.75">
      <c r="A47" s="63" t="s">
        <v>77</v>
      </c>
      <c r="B47" s="64" t="s">
        <v>58</v>
      </c>
      <c r="C47" s="113"/>
      <c r="D47" s="114">
        <v>3338.08551575</v>
      </c>
      <c r="E47" s="114">
        <v>4201.483640333333</v>
      </c>
      <c r="F47" s="114">
        <v>4982.140884383333</v>
      </c>
      <c r="G47" s="114">
        <v>5276.566628433334</v>
      </c>
      <c r="H47" s="115">
        <v>4849.141507199999</v>
      </c>
    </row>
    <row r="48" spans="1:8" ht="12.75">
      <c r="A48" s="63"/>
      <c r="B48" s="68"/>
      <c r="C48" s="102"/>
      <c r="D48" s="111"/>
      <c r="E48" s="111"/>
      <c r="F48" s="111"/>
      <c r="G48" s="116"/>
      <c r="H48" s="112"/>
    </row>
    <row r="49" spans="1:8" ht="13.5" thickBot="1">
      <c r="A49" s="117" t="s">
        <v>2</v>
      </c>
      <c r="B49" s="87" t="s">
        <v>58</v>
      </c>
      <c r="C49" s="118"/>
      <c r="D49" s="119">
        <v>55197.88495982408</v>
      </c>
      <c r="E49" s="119">
        <v>63755.341144303486</v>
      </c>
      <c r="F49" s="119">
        <v>73740.37150699347</v>
      </c>
      <c r="G49" s="119">
        <v>81298.30127896578</v>
      </c>
      <c r="H49" s="120">
        <v>92090.41887883087</v>
      </c>
    </row>
    <row r="50" spans="1:8" ht="12.75">
      <c r="A50" s="2"/>
      <c r="B50" s="2"/>
      <c r="C50" s="2"/>
      <c r="D50" s="2"/>
      <c r="E50" s="2"/>
      <c r="F50" s="2"/>
      <c r="G50" s="2"/>
      <c r="H50" s="2"/>
    </row>
    <row r="51" spans="1:8" ht="12.75">
      <c r="A51" s="2"/>
      <c r="B51" s="2"/>
      <c r="C51" s="2"/>
      <c r="D51" s="2"/>
      <c r="E51" s="2"/>
      <c r="F51" s="2"/>
      <c r="G51" s="2"/>
      <c r="H51" s="121"/>
    </row>
    <row r="52" spans="1:8" ht="12.75">
      <c r="A52" s="551" t="s">
        <v>48</v>
      </c>
      <c r="B52" s="551"/>
      <c r="C52" s="551"/>
      <c r="D52" s="551"/>
      <c r="E52" s="551"/>
      <c r="F52" s="551"/>
      <c r="G52" s="551"/>
      <c r="H52" s="551"/>
    </row>
    <row r="53" spans="1:8" ht="12.75">
      <c r="A53" s="551" t="s">
        <v>78</v>
      </c>
      <c r="B53" s="551"/>
      <c r="C53" s="551"/>
      <c r="D53" s="551"/>
      <c r="E53" s="551"/>
      <c r="F53" s="551"/>
      <c r="G53" s="551"/>
      <c r="H53" s="551"/>
    </row>
    <row r="54" spans="1:8" ht="12.75">
      <c r="A54" s="543" t="s">
        <v>129</v>
      </c>
      <c r="B54" s="543"/>
      <c r="C54" s="543"/>
      <c r="D54" s="543"/>
      <c r="E54" s="543"/>
      <c r="F54" s="543"/>
      <c r="G54" s="543"/>
      <c r="H54" s="543"/>
    </row>
    <row r="55" spans="1:8" ht="3" customHeight="1">
      <c r="A55" s="122"/>
      <c r="B55" s="123"/>
      <c r="C55" s="123"/>
      <c r="D55" s="123"/>
      <c r="E55" s="123"/>
      <c r="F55" s="123"/>
      <c r="G55" s="123"/>
      <c r="H55" s="123"/>
    </row>
    <row r="56" spans="1:8" ht="3" customHeight="1" thickBot="1">
      <c r="A56" s="122"/>
      <c r="B56" s="123"/>
      <c r="C56" s="123"/>
      <c r="D56" s="123"/>
      <c r="E56" s="123"/>
      <c r="F56" s="123"/>
      <c r="G56" s="123"/>
      <c r="H56" s="123"/>
    </row>
    <row r="57" spans="1:8" ht="15">
      <c r="A57" s="124" t="s">
        <v>79</v>
      </c>
      <c r="B57" s="125"/>
      <c r="C57" s="126"/>
      <c r="D57" s="127">
        <v>2013</v>
      </c>
      <c r="E57" s="128">
        <v>2014</v>
      </c>
      <c r="F57" s="127">
        <v>2015</v>
      </c>
      <c r="G57" s="128">
        <v>2016</v>
      </c>
      <c r="H57" s="129">
        <v>2017</v>
      </c>
    </row>
    <row r="58" spans="1:8" ht="14.25">
      <c r="A58" s="130" t="s">
        <v>130</v>
      </c>
      <c r="B58" s="131"/>
      <c r="C58" s="132"/>
      <c r="D58" s="132"/>
      <c r="E58" s="133"/>
      <c r="F58" s="133"/>
      <c r="G58" s="133"/>
      <c r="H58" s="134"/>
    </row>
    <row r="59" spans="1:9" ht="14.25">
      <c r="A59" s="135" t="s">
        <v>125</v>
      </c>
      <c r="B59" s="136"/>
      <c r="C59" s="137"/>
      <c r="D59" s="138">
        <v>43667.775582156675</v>
      </c>
      <c r="E59" s="139">
        <v>48572.12841800675</v>
      </c>
      <c r="F59" s="139">
        <v>56396.4469228927</v>
      </c>
      <c r="G59" s="139">
        <v>63822.5235618055</v>
      </c>
      <c r="H59" s="140">
        <v>75623.36207142682</v>
      </c>
      <c r="I59" s="105"/>
    </row>
    <row r="60" spans="1:9" ht="14.25">
      <c r="A60" s="141" t="s">
        <v>127</v>
      </c>
      <c r="B60" s="136"/>
      <c r="C60" s="137"/>
      <c r="D60" s="138">
        <v>0</v>
      </c>
      <c r="E60" s="139">
        <v>0</v>
      </c>
      <c r="F60" s="139">
        <v>0</v>
      </c>
      <c r="G60" s="139">
        <v>25838.663626595</v>
      </c>
      <c r="H60" s="140">
        <v>27844.891626595</v>
      </c>
      <c r="I60" s="105"/>
    </row>
    <row r="61" spans="1:9" ht="14.25">
      <c r="A61" s="135" t="s">
        <v>75</v>
      </c>
      <c r="B61" s="136"/>
      <c r="C61" s="137"/>
      <c r="D61" s="138">
        <v>3036.411580857397</v>
      </c>
      <c r="E61" s="139">
        <v>4133.292783283404</v>
      </c>
      <c r="F61" s="139">
        <v>5918.423375417438</v>
      </c>
      <c r="G61" s="139">
        <v>6094.598952806949</v>
      </c>
      <c r="H61" s="140">
        <v>6004.13095428405</v>
      </c>
      <c r="I61" s="105"/>
    </row>
    <row r="62" spans="1:12" ht="14.25">
      <c r="A62" s="135" t="s">
        <v>76</v>
      </c>
      <c r="B62" s="136"/>
      <c r="C62" s="137"/>
      <c r="D62" s="138">
        <v>8493.69779681</v>
      </c>
      <c r="E62" s="139">
        <v>11049.919943013332</v>
      </c>
      <c r="F62" s="139">
        <v>11425.501208683334</v>
      </c>
      <c r="G62" s="139">
        <v>11381.178764353333</v>
      </c>
      <c r="H62" s="140">
        <v>10462.92585312</v>
      </c>
      <c r="I62" s="105"/>
      <c r="J62" s="105"/>
      <c r="K62" s="105"/>
      <c r="L62" s="105"/>
    </row>
    <row r="63" spans="1:9" ht="14.25">
      <c r="A63" s="135" t="s">
        <v>131</v>
      </c>
      <c r="B63" s="136"/>
      <c r="C63" s="137"/>
      <c r="D63" s="138">
        <v>5155.612281059999</v>
      </c>
      <c r="E63" s="139">
        <v>6848.436302679999</v>
      </c>
      <c r="F63" s="139">
        <v>6443.3603243</v>
      </c>
      <c r="G63" s="139">
        <v>6104.61213592</v>
      </c>
      <c r="H63" s="140">
        <v>5613.784345919999</v>
      </c>
      <c r="I63" s="105"/>
    </row>
    <row r="64" spans="1:9" ht="14.25">
      <c r="A64" s="135" t="s">
        <v>77</v>
      </c>
      <c r="B64" s="136"/>
      <c r="C64" s="137"/>
      <c r="D64" s="138">
        <v>3338.08551575</v>
      </c>
      <c r="E64" s="139">
        <v>4201.483640333333</v>
      </c>
      <c r="F64" s="139">
        <v>4982.140884383333</v>
      </c>
      <c r="G64" s="139">
        <v>5276.566628433334</v>
      </c>
      <c r="H64" s="140">
        <v>4849.141507199999</v>
      </c>
      <c r="I64" s="105"/>
    </row>
    <row r="65" spans="1:8" ht="14.25">
      <c r="A65" s="135"/>
      <c r="B65" s="136"/>
      <c r="C65" s="137"/>
      <c r="D65" s="137"/>
      <c r="E65" s="142"/>
      <c r="F65" s="142"/>
      <c r="G65" s="142"/>
      <c r="H65" s="143"/>
    </row>
    <row r="66" spans="1:8" ht="15">
      <c r="A66" s="130" t="s">
        <v>132</v>
      </c>
      <c r="B66" s="144"/>
      <c r="C66" s="132"/>
      <c r="D66" s="145" t="s">
        <v>81</v>
      </c>
      <c r="E66" s="145" t="s">
        <v>133</v>
      </c>
      <c r="F66" s="145" t="s">
        <v>134</v>
      </c>
      <c r="G66" s="145" t="s">
        <v>135</v>
      </c>
      <c r="H66" s="146" t="s">
        <v>136</v>
      </c>
    </row>
    <row r="67" spans="1:13" ht="14.25">
      <c r="A67" s="147" t="s">
        <v>125</v>
      </c>
      <c r="B67" s="148"/>
      <c r="C67" s="137"/>
      <c r="D67" s="138">
        <f aca="true" t="shared" si="0" ref="D67:D72">+(D59+E59)/2</f>
        <v>46119.952000081714</v>
      </c>
      <c r="E67" s="138">
        <f aca="true" t="shared" si="1" ref="E67:G68">+(E59+F59)/2</f>
        <v>52484.287670449725</v>
      </c>
      <c r="F67" s="138">
        <f t="shared" si="1"/>
        <v>60109.485242349096</v>
      </c>
      <c r="G67" s="138">
        <f t="shared" si="1"/>
        <v>69722.94281661615</v>
      </c>
      <c r="H67" s="140"/>
      <c r="J67" s="105"/>
      <c r="K67" s="105"/>
      <c r="L67" s="105"/>
      <c r="M67" s="105"/>
    </row>
    <row r="68" spans="1:8" ht="14.25">
      <c r="A68" s="149" t="s">
        <v>127</v>
      </c>
      <c r="B68" s="148"/>
      <c r="C68" s="137"/>
      <c r="D68" s="138">
        <f t="shared" si="0"/>
        <v>0</v>
      </c>
      <c r="E68" s="138">
        <f t="shared" si="1"/>
        <v>0</v>
      </c>
      <c r="F68" s="138"/>
      <c r="G68" s="138">
        <f t="shared" si="1"/>
        <v>26841.777626595</v>
      </c>
      <c r="H68" s="140"/>
    </row>
    <row r="69" spans="1:8" ht="14.25">
      <c r="A69" s="147" t="s">
        <v>75</v>
      </c>
      <c r="B69" s="148"/>
      <c r="C69" s="137"/>
      <c r="D69" s="138">
        <f t="shared" si="0"/>
        <v>3584.8521820704004</v>
      </c>
      <c r="E69" s="138">
        <f aca="true" t="shared" si="2" ref="E69:G69">+(E61+F61)/2</f>
        <v>5025.858079350421</v>
      </c>
      <c r="F69" s="138">
        <f t="shared" si="2"/>
        <v>6006.511164112193</v>
      </c>
      <c r="G69" s="138">
        <f t="shared" si="2"/>
        <v>6049.364953545499</v>
      </c>
      <c r="H69" s="140"/>
    </row>
    <row r="70" spans="1:8" ht="14.25">
      <c r="A70" s="147" t="s">
        <v>76</v>
      </c>
      <c r="B70" s="148"/>
      <c r="C70" s="137"/>
      <c r="D70" s="138">
        <f t="shared" si="0"/>
        <v>9771.808869911667</v>
      </c>
      <c r="E70" s="138">
        <f aca="true" t="shared" si="3" ref="E70:G70">+(E62+F62)/2</f>
        <v>11237.710575848334</v>
      </c>
      <c r="F70" s="138">
        <f t="shared" si="3"/>
        <v>11403.339986518335</v>
      </c>
      <c r="G70" s="138">
        <f t="shared" si="3"/>
        <v>10922.052308736667</v>
      </c>
      <c r="H70" s="140"/>
    </row>
    <row r="71" spans="1:9" ht="14.25">
      <c r="A71" s="135" t="s">
        <v>84</v>
      </c>
      <c r="B71" s="148"/>
      <c r="C71" s="137"/>
      <c r="D71" s="138">
        <f t="shared" si="0"/>
        <v>6002.024291869999</v>
      </c>
      <c r="E71" s="138">
        <f aca="true" t="shared" si="4" ref="E71:G71">+(E63+F63)/2</f>
        <v>6645.898313489999</v>
      </c>
      <c r="F71" s="138">
        <f t="shared" si="4"/>
        <v>6273.98623011</v>
      </c>
      <c r="G71" s="138">
        <f t="shared" si="4"/>
        <v>5859.198240919999</v>
      </c>
      <c r="H71" s="140"/>
      <c r="I71" s="150"/>
    </row>
    <row r="72" spans="1:8" ht="14.25">
      <c r="A72" s="151" t="s">
        <v>77</v>
      </c>
      <c r="B72" s="152"/>
      <c r="C72" s="153"/>
      <c r="D72" s="138">
        <f t="shared" si="0"/>
        <v>3769.7845780416665</v>
      </c>
      <c r="E72" s="138">
        <f aca="true" t="shared" si="5" ref="E72:G72">+(E64+F64)/2</f>
        <v>4591.812262358333</v>
      </c>
      <c r="F72" s="138">
        <f t="shared" si="5"/>
        <v>5129.3537564083335</v>
      </c>
      <c r="G72" s="138">
        <f t="shared" si="5"/>
        <v>5062.854067816666</v>
      </c>
      <c r="H72" s="154"/>
    </row>
    <row r="73" spans="1:8" ht="14.25">
      <c r="A73" s="135"/>
      <c r="B73" s="136"/>
      <c r="C73" s="137"/>
      <c r="D73" s="137"/>
      <c r="E73" s="142"/>
      <c r="F73" s="142"/>
      <c r="G73" s="142"/>
      <c r="H73" s="143"/>
    </row>
    <row r="74" spans="1:16" ht="14.25">
      <c r="A74" s="147" t="s">
        <v>82</v>
      </c>
      <c r="B74" s="136"/>
      <c r="C74" s="137"/>
      <c r="D74" s="155">
        <f>1/(1+C8/2)</f>
        <v>0.9622323791195574</v>
      </c>
      <c r="E74" s="156">
        <f>1/(1+C8/2)/(1+C8)</f>
        <v>0.8921950664066364</v>
      </c>
      <c r="F74" s="156">
        <f>1/(1+C8/2)/(1+C8)/(1+C8)</f>
        <v>0.8272555089537658</v>
      </c>
      <c r="G74" s="156">
        <f>1/(1+C8/2)/(1+C8)/(1+C8)/(1+C8)</f>
        <v>0.7670426601333016</v>
      </c>
      <c r="H74" s="157"/>
      <c r="J74" s="510"/>
      <c r="K74" s="158"/>
      <c r="L74" s="159"/>
      <c r="M74" s="159"/>
      <c r="N74" s="159"/>
      <c r="O74" s="159"/>
      <c r="P74" s="158"/>
    </row>
    <row r="75" spans="1:16" ht="15" thickBot="1">
      <c r="A75" s="135"/>
      <c r="B75" s="136"/>
      <c r="C75" s="137"/>
      <c r="D75" s="137"/>
      <c r="E75" s="142"/>
      <c r="F75" s="142"/>
      <c r="G75" s="142"/>
      <c r="H75" s="143"/>
      <c r="J75" s="160"/>
      <c r="K75" s="158"/>
      <c r="L75" s="159"/>
      <c r="M75" s="159"/>
      <c r="N75" s="159"/>
      <c r="O75" s="159"/>
      <c r="P75" s="158"/>
    </row>
    <row r="76" spans="1:16" ht="15">
      <c r="A76" s="161" t="s">
        <v>137</v>
      </c>
      <c r="B76" s="162"/>
      <c r="C76" s="163" t="s">
        <v>83</v>
      </c>
      <c r="D76" s="164"/>
      <c r="E76" s="165"/>
      <c r="F76" s="164"/>
      <c r="G76" s="166"/>
      <c r="H76" s="167"/>
      <c r="J76" s="158"/>
      <c r="K76" s="158"/>
      <c r="L76" s="168"/>
      <c r="M76" s="168"/>
      <c r="N76" s="168"/>
      <c r="O76" s="168"/>
      <c r="P76" s="158"/>
    </row>
    <row r="77" spans="1:16" ht="15">
      <c r="A77" s="147" t="s">
        <v>125</v>
      </c>
      <c r="B77" s="136"/>
      <c r="C77" s="169">
        <v>194410.707998848</v>
      </c>
      <c r="D77" s="170">
        <f>+D67*D74</f>
        <v>44378.111137918415</v>
      </c>
      <c r="E77" s="170">
        <f aca="true" t="shared" si="6" ref="E77:G77">+E67*E74</f>
        <v>46826.2225234419</v>
      </c>
      <c r="F77" s="170">
        <f t="shared" si="6"/>
        <v>49725.902807108374</v>
      </c>
      <c r="G77" s="170">
        <f t="shared" si="6"/>
        <v>53480.47153037933</v>
      </c>
      <c r="H77" s="171">
        <v>0</v>
      </c>
      <c r="I77" s="511"/>
      <c r="J77" s="158"/>
      <c r="K77" s="158"/>
      <c r="L77" s="172"/>
      <c r="M77" s="172"/>
      <c r="N77" s="172"/>
      <c r="O77" s="172"/>
      <c r="P77" s="158"/>
    </row>
    <row r="78" spans="1:16" ht="14.25">
      <c r="A78" s="173" t="s">
        <v>138</v>
      </c>
      <c r="B78" s="136"/>
      <c r="C78" s="174">
        <v>161444.33406225743</v>
      </c>
      <c r="D78" s="175">
        <v>36852.8805504095</v>
      </c>
      <c r="E78" s="175">
        <v>38885.863797136895</v>
      </c>
      <c r="F78" s="175">
        <v>41293.84305511463</v>
      </c>
      <c r="G78" s="175">
        <v>44411.74665959639</v>
      </c>
      <c r="H78" s="171"/>
      <c r="J78" s="158"/>
      <c r="K78" s="158"/>
      <c r="L78" s="172"/>
      <c r="M78" s="172"/>
      <c r="N78" s="172"/>
      <c r="O78" s="172"/>
      <c r="P78" s="158"/>
    </row>
    <row r="79" spans="1:16" ht="14.25">
      <c r="A79" s="173" t="s">
        <v>139</v>
      </c>
      <c r="B79" s="136"/>
      <c r="C79" s="174">
        <v>32966.37393659058</v>
      </c>
      <c r="D79" s="175">
        <v>7525.230587508908</v>
      </c>
      <c r="E79" s="175">
        <v>7940.3587263049985</v>
      </c>
      <c r="F79" s="175">
        <v>8432.05975199374</v>
      </c>
      <c r="G79" s="175">
        <v>9068.724870782933</v>
      </c>
      <c r="H79" s="171"/>
      <c r="J79" s="158"/>
      <c r="K79" s="158"/>
      <c r="L79" s="172"/>
      <c r="M79" s="172"/>
      <c r="N79" s="172"/>
      <c r="O79" s="172"/>
      <c r="P79" s="158"/>
    </row>
    <row r="80" spans="1:16" ht="13.5" customHeight="1">
      <c r="A80" s="149" t="s">
        <v>127</v>
      </c>
      <c r="B80" s="136"/>
      <c r="C80" s="176"/>
      <c r="D80" s="170"/>
      <c r="E80" s="170"/>
      <c r="F80" s="170"/>
      <c r="G80" s="170"/>
      <c r="H80" s="171"/>
      <c r="J80" s="158"/>
      <c r="K80" s="158"/>
      <c r="L80" s="172"/>
      <c r="M80" s="172"/>
      <c r="N80" s="172"/>
      <c r="O80" s="172"/>
      <c r="P80" s="158"/>
    </row>
    <row r="81" spans="1:16" ht="15">
      <c r="A81" s="173" t="s">
        <v>140</v>
      </c>
      <c r="B81" s="136"/>
      <c r="C81" s="176">
        <f>SUM(D81:G81)</f>
        <v>20588.788513409967</v>
      </c>
      <c r="D81" s="170">
        <v>0</v>
      </c>
      <c r="E81" s="170">
        <v>0</v>
      </c>
      <c r="F81" s="170">
        <f>+F68*F74</f>
        <v>0</v>
      </c>
      <c r="G81" s="170">
        <f>+G68*G74</f>
        <v>20588.788513409967</v>
      </c>
      <c r="H81" s="171"/>
      <c r="J81" s="158"/>
      <c r="K81" s="158"/>
      <c r="L81" s="172"/>
      <c r="M81" s="172"/>
      <c r="N81" s="172"/>
      <c r="O81" s="172"/>
      <c r="P81" s="158"/>
    </row>
    <row r="82" spans="1:16" ht="15">
      <c r="A82" s="147" t="s">
        <v>75</v>
      </c>
      <c r="B82" s="136"/>
      <c r="C82" s="176">
        <f aca="true" t="shared" si="7" ref="C82:C85">SUM(D82:G82)</f>
        <v>17542.54706299073</v>
      </c>
      <c r="D82" s="177">
        <f>+D69*$D$74</f>
        <v>3449.4608439455383</v>
      </c>
      <c r="E82" s="177">
        <f>+E69*$E$74</f>
        <v>4484.0457828563785</v>
      </c>
      <c r="F82" s="177">
        <f>+F69*$F$74</f>
        <v>4968.919450104108</v>
      </c>
      <c r="G82" s="177">
        <f>+G69*$G$74</f>
        <v>4640.120986084706</v>
      </c>
      <c r="H82" s="171">
        <v>0</v>
      </c>
      <c r="J82" s="160"/>
      <c r="K82" s="158"/>
      <c r="L82" s="178"/>
      <c r="M82" s="178"/>
      <c r="N82" s="178"/>
      <c r="O82" s="178"/>
      <c r="P82" s="158"/>
    </row>
    <row r="83" spans="1:16" ht="15">
      <c r="A83" s="147" t="s">
        <v>76</v>
      </c>
      <c r="B83" s="136"/>
      <c r="C83" s="176">
        <f t="shared" si="7"/>
        <v>37240.13671200276</v>
      </c>
      <c r="D83" s="177">
        <f aca="true" t="shared" si="8" ref="D83:D85">+D70*$D$74</f>
        <v>9402.750897196696</v>
      </c>
      <c r="E83" s="177">
        <f aca="true" t="shared" si="9" ref="E83:E85">+E70*$E$74</f>
        <v>10026.229933477563</v>
      </c>
      <c r="F83" s="177">
        <f aca="true" t="shared" si="10" ref="F83:F85">+F70*$F$74</f>
        <v>9433.475824320054</v>
      </c>
      <c r="G83" s="177">
        <f aca="true" t="shared" si="11" ref="G83:G85">+G70*$G$74</f>
        <v>8377.680057008442</v>
      </c>
      <c r="H83" s="171">
        <v>0</v>
      </c>
      <c r="J83" s="158"/>
      <c r="K83" s="158"/>
      <c r="L83" s="179"/>
      <c r="M83" s="179"/>
      <c r="N83" s="179"/>
      <c r="O83" s="179"/>
      <c r="P83" s="158"/>
    </row>
    <row r="84" spans="1:16" ht="14.25">
      <c r="A84" s="173" t="s">
        <v>84</v>
      </c>
      <c r="B84" s="136"/>
      <c r="C84" s="138">
        <f t="shared" si="7"/>
        <v>21389.224477957614</v>
      </c>
      <c r="D84" s="177">
        <f t="shared" si="8"/>
        <v>5775.342113899445</v>
      </c>
      <c r="E84" s="177">
        <f t="shared" si="9"/>
        <v>5929.437687135963</v>
      </c>
      <c r="F84" s="177">
        <f t="shared" si="10"/>
        <v>5190.189671958567</v>
      </c>
      <c r="G84" s="177">
        <f t="shared" si="11"/>
        <v>4494.2550049636375</v>
      </c>
      <c r="H84" s="171">
        <v>0</v>
      </c>
      <c r="J84" s="160"/>
      <c r="K84" s="158"/>
      <c r="L84" s="180"/>
      <c r="M84" s="180"/>
      <c r="N84" s="180"/>
      <c r="O84" s="180"/>
      <c r="P84" s="158"/>
    </row>
    <row r="85" spans="1:16" ht="14.25">
      <c r="A85" s="173" t="s">
        <v>77</v>
      </c>
      <c r="B85" s="136"/>
      <c r="C85" s="138">
        <f t="shared" si="7"/>
        <v>15850.912234045138</v>
      </c>
      <c r="D85" s="177">
        <f t="shared" si="8"/>
        <v>3627.4087832972496</v>
      </c>
      <c r="E85" s="177">
        <f t="shared" si="9"/>
        <v>4096.7922463416</v>
      </c>
      <c r="F85" s="177">
        <f t="shared" si="10"/>
        <v>4243.2861523614865</v>
      </c>
      <c r="G85" s="177">
        <f t="shared" si="11"/>
        <v>3883.4250520448027</v>
      </c>
      <c r="H85" s="171">
        <v>0</v>
      </c>
      <c r="J85" s="158"/>
      <c r="K85" s="158"/>
      <c r="L85" s="158"/>
      <c r="M85" s="158"/>
      <c r="N85" s="158"/>
      <c r="O85" s="158"/>
      <c r="P85" s="158"/>
    </row>
    <row r="86" spans="1:16" ht="15.75" thickBot="1">
      <c r="A86" s="181" t="s">
        <v>2</v>
      </c>
      <c r="B86" s="182"/>
      <c r="C86" s="183">
        <f>SUM(D86:G86)</f>
        <v>269782.1802872515</v>
      </c>
      <c r="D86" s="184">
        <f aca="true" t="shared" si="12" ref="D86:F86">+D77+D81+D82+D83</f>
        <v>57230.32287906065</v>
      </c>
      <c r="E86" s="184">
        <f t="shared" si="12"/>
        <v>61336.49823977584</v>
      </c>
      <c r="F86" s="184">
        <f t="shared" si="12"/>
        <v>64128.298081532535</v>
      </c>
      <c r="G86" s="184">
        <f>+G77+G81+G82+G83</f>
        <v>87087.06108688244</v>
      </c>
      <c r="H86" s="185">
        <v>0</v>
      </c>
      <c r="J86" s="186"/>
      <c r="K86" s="158"/>
      <c r="L86" s="187"/>
      <c r="M86" s="187"/>
      <c r="N86" s="187"/>
      <c r="O86" s="187"/>
      <c r="P86" s="158"/>
    </row>
    <row r="87" spans="1:16" ht="12.75">
      <c r="A87" s="122"/>
      <c r="B87" s="123"/>
      <c r="C87" s="188"/>
      <c r="D87" s="189"/>
      <c r="E87" s="123"/>
      <c r="F87" s="189"/>
      <c r="G87" s="189"/>
      <c r="H87" s="189"/>
      <c r="J87" s="160"/>
      <c r="K87" s="158"/>
      <c r="L87" s="158"/>
      <c r="M87" s="158"/>
      <c r="N87" s="158"/>
      <c r="O87" s="158"/>
      <c r="P87" s="158"/>
    </row>
    <row r="88" spans="1:16" ht="24" customHeight="1" thickBot="1">
      <c r="A88" s="53" t="s">
        <v>141</v>
      </c>
      <c r="B88" s="53"/>
      <c r="C88" s="183"/>
      <c r="D88" s="53"/>
      <c r="E88" s="53"/>
      <c r="F88" s="53"/>
      <c r="G88" s="53"/>
      <c r="H88" s="190"/>
      <c r="J88" s="191"/>
      <c r="K88" s="158"/>
      <c r="L88" s="158"/>
      <c r="M88" s="158"/>
      <c r="N88" s="158"/>
      <c r="O88" s="158"/>
      <c r="P88" s="158"/>
    </row>
    <row r="89" spans="1:16" ht="12.75">
      <c r="A89" s="91" t="s">
        <v>142</v>
      </c>
      <c r="B89" s="53"/>
      <c r="C89" s="53"/>
      <c r="D89" s="190"/>
      <c r="E89" s="190"/>
      <c r="F89" s="190"/>
      <c r="G89" s="190"/>
      <c r="H89" s="190"/>
      <c r="J89" s="191"/>
      <c r="K89" s="158"/>
      <c r="L89" s="158"/>
      <c r="M89" s="158"/>
      <c r="N89" s="158"/>
      <c r="O89" s="158"/>
      <c r="P89" s="158"/>
    </row>
    <row r="90" spans="2:16" ht="13.5" thickBot="1">
      <c r="B90" s="158"/>
      <c r="C90" s="192"/>
      <c r="D90" t="s">
        <v>143</v>
      </c>
      <c r="I90" s="158"/>
      <c r="K90" s="158"/>
      <c r="L90" s="158"/>
      <c r="M90" s="158"/>
      <c r="N90" s="158"/>
      <c r="O90" s="158"/>
      <c r="P90" s="158"/>
    </row>
    <row r="91" spans="4:7" ht="12.75">
      <c r="D91" s="193" t="s">
        <v>144</v>
      </c>
      <c r="E91" s="194" t="s">
        <v>145</v>
      </c>
      <c r="F91" s="194" t="s">
        <v>146</v>
      </c>
      <c r="G91" s="195" t="s">
        <v>147</v>
      </c>
    </row>
    <row r="92" spans="1:15" ht="21" customHeight="1" thickBot="1">
      <c r="A92" s="544" t="s">
        <v>148</v>
      </c>
      <c r="B92" s="545"/>
      <c r="D92" s="196">
        <f>+D74</f>
        <v>0.9622323791195574</v>
      </c>
      <c r="E92" s="196">
        <f aca="true" t="shared" si="13" ref="E92:G92">+E74</f>
        <v>0.8921950664066364</v>
      </c>
      <c r="F92" s="196">
        <f t="shared" si="13"/>
        <v>0.8272555089537658</v>
      </c>
      <c r="G92" s="196">
        <f t="shared" si="13"/>
        <v>0.7670426601333016</v>
      </c>
      <c r="L92" s="546"/>
      <c r="M92" s="546"/>
      <c r="N92" s="546"/>
      <c r="O92" s="546"/>
    </row>
    <row r="93" spans="1:15" ht="18.75" customHeight="1" hidden="1">
      <c r="A93" s="197" t="s">
        <v>149</v>
      </c>
      <c r="B93" s="198">
        <v>17542.54706299073</v>
      </c>
      <c r="C93" s="199"/>
      <c r="D93" s="199"/>
      <c r="E93" s="199"/>
      <c r="L93" s="35"/>
      <c r="M93" s="35"/>
      <c r="N93" s="35"/>
      <c r="O93" s="35"/>
    </row>
    <row r="94" spans="1:15" ht="18.75" customHeight="1" hidden="1">
      <c r="A94" s="197" t="s">
        <v>150</v>
      </c>
      <c r="B94" s="198">
        <v>28308.780716592883</v>
      </c>
      <c r="C94" s="199"/>
      <c r="D94" s="199"/>
      <c r="E94" s="200">
        <v>2013</v>
      </c>
      <c r="F94" s="201">
        <v>2014</v>
      </c>
      <c r="G94" s="200">
        <v>2015</v>
      </c>
      <c r="H94" s="201">
        <v>2016</v>
      </c>
      <c r="I94" s="200">
        <v>2017</v>
      </c>
      <c r="L94" s="35"/>
      <c r="M94" s="35"/>
      <c r="N94" s="35"/>
      <c r="O94" s="35"/>
    </row>
    <row r="95" spans="1:15" ht="21" customHeight="1">
      <c r="A95" s="202" t="s">
        <v>151</v>
      </c>
      <c r="B95" s="203">
        <v>0.6196857165490125</v>
      </c>
      <c r="C95" s="199"/>
      <c r="D95" s="201" t="s">
        <v>152</v>
      </c>
      <c r="E95" s="204">
        <v>6028.14470507931</v>
      </c>
      <c r="F95" s="204">
        <v>7192.188797962523</v>
      </c>
      <c r="G95" s="204">
        <v>9166.546725882228</v>
      </c>
      <c r="H95" s="204">
        <v>9186.088550699747</v>
      </c>
      <c r="I95" s="204">
        <v>9221.005922962522</v>
      </c>
      <c r="L95" s="35"/>
      <c r="M95" s="35"/>
      <c r="N95" s="35"/>
      <c r="O95" s="35"/>
    </row>
    <row r="96" spans="3:15" ht="12.75">
      <c r="C96" s="199"/>
      <c r="L96" s="35"/>
      <c r="M96" s="35"/>
      <c r="N96" s="35"/>
      <c r="O96" s="35"/>
    </row>
    <row r="97" spans="3:17" ht="12.75">
      <c r="C97" s="158"/>
      <c r="E97" s="205" t="s">
        <v>81</v>
      </c>
      <c r="F97" s="201" t="s">
        <v>133</v>
      </c>
      <c r="G97" s="201" t="s">
        <v>134</v>
      </c>
      <c r="H97" s="201" t="s">
        <v>135</v>
      </c>
      <c r="I97" s="206"/>
      <c r="K97" s="206"/>
      <c r="L97" s="206"/>
      <c r="M97" s="206"/>
      <c r="N97" s="206"/>
      <c r="O97" s="206"/>
      <c r="P97" s="206"/>
      <c r="Q97" s="206"/>
    </row>
    <row r="98" spans="3:17" ht="12.75">
      <c r="C98" s="158"/>
      <c r="D98" s="201" t="s">
        <v>152</v>
      </c>
      <c r="E98" s="204">
        <v>6610.1667515209165</v>
      </c>
      <c r="F98" s="204">
        <v>8179.367761922375</v>
      </c>
      <c r="G98" s="204">
        <v>9176.317638290988</v>
      </c>
      <c r="H98" s="204">
        <v>9203.547236831135</v>
      </c>
      <c r="I98" s="206"/>
      <c r="K98" s="206"/>
      <c r="L98" s="206"/>
      <c r="M98" s="206"/>
      <c r="N98" s="206"/>
      <c r="O98" s="206"/>
      <c r="P98" s="206"/>
      <c r="Q98" s="206"/>
    </row>
    <row r="99" spans="9:17" ht="12.75">
      <c r="I99" s="206"/>
      <c r="J99" s="206"/>
      <c r="K99" s="206"/>
      <c r="L99" s="206"/>
      <c r="M99" s="206"/>
      <c r="N99" s="206"/>
      <c r="O99" s="206"/>
      <c r="P99" s="206"/>
      <c r="Q99" s="206"/>
    </row>
    <row r="100" spans="4:17" s="207" customFormat="1" ht="12.75">
      <c r="D100" s="208"/>
      <c r="I100" s="209"/>
      <c r="J100" s="209"/>
      <c r="K100" s="209"/>
      <c r="L100" s="209"/>
      <c r="M100" s="209"/>
      <c r="N100" s="209"/>
      <c r="O100" s="209"/>
      <c r="P100" s="209"/>
      <c r="Q100" s="209"/>
    </row>
    <row r="101" spans="1:17" ht="12.75">
      <c r="A101" s="21" t="s">
        <v>153</v>
      </c>
      <c r="I101" s="206"/>
      <c r="J101" s="206"/>
      <c r="K101" s="206"/>
      <c r="L101" s="206"/>
      <c r="M101" s="206"/>
      <c r="N101" s="206"/>
      <c r="O101" s="206"/>
      <c r="P101" s="206"/>
      <c r="Q101" s="206"/>
    </row>
    <row r="102" spans="3:17" ht="12.75">
      <c r="C102" s="85"/>
      <c r="H102" s="210"/>
      <c r="I102" s="206"/>
      <c r="J102" s="206"/>
      <c r="K102" s="206"/>
      <c r="L102" s="206"/>
      <c r="M102" s="206"/>
      <c r="N102" s="206"/>
      <c r="O102" s="206"/>
      <c r="P102" s="206"/>
      <c r="Q102" s="206"/>
    </row>
    <row r="103" ht="13.5" thickBot="1"/>
    <row r="104" spans="1:8" ht="12.75">
      <c r="A104" s="54" t="s">
        <v>50</v>
      </c>
      <c r="B104" s="211" t="s">
        <v>51</v>
      </c>
      <c r="C104" s="211">
        <v>2008</v>
      </c>
      <c r="D104" s="55">
        <v>2009</v>
      </c>
      <c r="E104" s="211">
        <v>2010</v>
      </c>
      <c r="F104" s="211">
        <v>2011</v>
      </c>
      <c r="G104" s="211">
        <v>2012</v>
      </c>
      <c r="H104" s="212">
        <v>2013</v>
      </c>
    </row>
    <row r="105" spans="1:8" ht="12.75">
      <c r="A105" s="213" t="s">
        <v>52</v>
      </c>
      <c r="B105" s="214" t="s">
        <v>53</v>
      </c>
      <c r="C105" s="59"/>
      <c r="D105" s="59">
        <v>0.014195243750092958</v>
      </c>
      <c r="E105" s="59">
        <v>0.014195243750092958</v>
      </c>
      <c r="F105" s="59">
        <v>0.014195243750092958</v>
      </c>
      <c r="G105" s="59">
        <v>0.014195243750092958</v>
      </c>
      <c r="H105" s="60">
        <v>0.014195243750092958</v>
      </c>
    </row>
    <row r="106" spans="1:8" ht="12.75">
      <c r="A106" s="215" t="s">
        <v>54</v>
      </c>
      <c r="B106" s="216" t="s">
        <v>53</v>
      </c>
      <c r="C106" s="65"/>
      <c r="D106" s="65">
        <v>0.0076435927885115966</v>
      </c>
      <c r="E106" s="65">
        <v>0.0076435927885115966</v>
      </c>
      <c r="F106" s="65">
        <v>0.0076435927885115966</v>
      </c>
      <c r="G106" s="65">
        <v>0.0076435927885115966</v>
      </c>
      <c r="H106" s="66">
        <v>0.0076435927885115966</v>
      </c>
    </row>
    <row r="107" spans="1:8" ht="12.75">
      <c r="A107" s="217" t="s">
        <v>55</v>
      </c>
      <c r="B107" s="218" t="s">
        <v>53</v>
      </c>
      <c r="C107" s="69">
        <v>0.1071</v>
      </c>
      <c r="D107" s="70">
        <v>0.021838836538604554</v>
      </c>
      <c r="E107" s="70">
        <v>0.021838836538604554</v>
      </c>
      <c r="F107" s="70">
        <v>0.021838836538604554</v>
      </c>
      <c r="G107" s="70">
        <v>0.021838836538604554</v>
      </c>
      <c r="H107" s="71">
        <v>0.021838836538604554</v>
      </c>
    </row>
    <row r="108" spans="1:8" ht="12.75">
      <c r="A108" s="219" t="s">
        <v>56</v>
      </c>
      <c r="B108" s="216"/>
      <c r="C108" s="216"/>
      <c r="D108" s="220"/>
      <c r="E108" s="220"/>
      <c r="F108" s="220"/>
      <c r="G108" s="221"/>
      <c r="H108" s="222"/>
    </row>
    <row r="109" spans="1:8" ht="12.75">
      <c r="A109" s="223" t="s">
        <v>57</v>
      </c>
      <c r="B109" s="216" t="s">
        <v>58</v>
      </c>
      <c r="C109" s="80">
        <v>287823.2247426052</v>
      </c>
      <c r="D109" s="80">
        <v>317368.7910640338</v>
      </c>
      <c r="E109" s="80">
        <v>324627.4130175598</v>
      </c>
      <c r="F109" s="80">
        <v>361039.661870365</v>
      </c>
      <c r="G109" s="80">
        <v>387471.661870365</v>
      </c>
      <c r="H109" s="81">
        <v>388263.661870365</v>
      </c>
    </row>
    <row r="110" spans="1:8" ht="12.75">
      <c r="A110" s="223" t="s">
        <v>59</v>
      </c>
      <c r="B110" s="216" t="s">
        <v>58</v>
      </c>
      <c r="C110" s="80">
        <v>23032.303161225453</v>
      </c>
      <c r="D110" s="80">
        <v>23032.303161225453</v>
      </c>
      <c r="E110" s="80">
        <v>23032.303161225453</v>
      </c>
      <c r="F110" s="80">
        <v>36259.303161225456</v>
      </c>
      <c r="G110" s="80">
        <v>43187.303161225456</v>
      </c>
      <c r="H110" s="81">
        <v>43187.303161225456</v>
      </c>
    </row>
    <row r="111" spans="1:8" ht="12.75">
      <c r="A111" s="223" t="s">
        <v>60</v>
      </c>
      <c r="B111" s="216" t="s">
        <v>58</v>
      </c>
      <c r="C111" s="80">
        <v>2000.9</v>
      </c>
      <c r="D111" s="80">
        <v>2000.9</v>
      </c>
      <c r="E111" s="80">
        <v>2000.9</v>
      </c>
      <c r="F111" s="80">
        <v>2000.9</v>
      </c>
      <c r="G111" s="80">
        <v>2000.9</v>
      </c>
      <c r="H111" s="81">
        <v>2000.9</v>
      </c>
    </row>
    <row r="112" spans="1:8" ht="12.75">
      <c r="A112" s="223" t="s">
        <v>61</v>
      </c>
      <c r="B112" s="216" t="s">
        <v>58</v>
      </c>
      <c r="C112" s="80">
        <v>173831.96291572356</v>
      </c>
      <c r="D112" s="80">
        <v>194289.63456082254</v>
      </c>
      <c r="E112" s="80">
        <v>191048.3746061439</v>
      </c>
      <c r="F112" s="80">
        <v>217250.31563437084</v>
      </c>
      <c r="G112" s="80">
        <v>231739.0052868487</v>
      </c>
      <c r="H112" s="81">
        <v>219971.3599393266</v>
      </c>
    </row>
    <row r="113" spans="1:8" ht="12.75">
      <c r="A113" s="223" t="s">
        <v>62</v>
      </c>
      <c r="B113" s="216" t="s">
        <v>58</v>
      </c>
      <c r="C113" s="80">
        <v>11189.651451084055</v>
      </c>
      <c r="D113" s="80">
        <v>10597.665134563566</v>
      </c>
      <c r="E113" s="80">
        <v>10005.678818043076</v>
      </c>
      <c r="F113" s="80">
        <v>22427.927729634444</v>
      </c>
      <c r="G113" s="80">
        <v>28268.21558506231</v>
      </c>
      <c r="H113" s="81">
        <v>27071.579268541824</v>
      </c>
    </row>
    <row r="114" spans="1:8" ht="12.75">
      <c r="A114" s="223" t="s">
        <v>63</v>
      </c>
      <c r="B114" s="216" t="s">
        <v>58</v>
      </c>
      <c r="C114" s="80">
        <v>549.3154999999997</v>
      </c>
      <c r="D114" s="80">
        <v>479.28399999999965</v>
      </c>
      <c r="E114" s="80">
        <v>409.2524999999996</v>
      </c>
      <c r="F114" s="80">
        <v>339.22099999999955</v>
      </c>
      <c r="G114" s="80">
        <v>269.1894999999995</v>
      </c>
      <c r="H114" s="81">
        <v>199.15799999999945</v>
      </c>
    </row>
    <row r="115" spans="1:8" ht="12.75">
      <c r="A115" s="224" t="s">
        <v>64</v>
      </c>
      <c r="B115" s="216"/>
      <c r="C115" s="216"/>
      <c r="D115" s="220"/>
      <c r="E115" s="220"/>
      <c r="F115" s="220"/>
      <c r="G115" s="220"/>
      <c r="H115" s="222"/>
    </row>
    <row r="116" spans="1:8" ht="12.75">
      <c r="A116" s="223" t="s">
        <v>65</v>
      </c>
      <c r="B116" s="216" t="s">
        <v>58</v>
      </c>
      <c r="C116" s="80">
        <v>424886.6918374585</v>
      </c>
      <c r="D116" s="80">
        <v>456675.1748255538</v>
      </c>
      <c r="E116" s="80">
        <v>469585.88011241314</v>
      </c>
      <c r="F116" s="80">
        <v>510048.1289652183</v>
      </c>
      <c r="G116" s="80">
        <v>536480.1289652183</v>
      </c>
      <c r="H116" s="81">
        <v>537272.1289652183</v>
      </c>
    </row>
    <row r="117" spans="1:8" ht="12.75">
      <c r="A117" s="223" t="s">
        <v>66</v>
      </c>
      <c r="B117" s="216" t="s">
        <v>58</v>
      </c>
      <c r="C117" s="80">
        <v>31847.85429710488</v>
      </c>
      <c r="D117" s="80">
        <v>31847.85429710488</v>
      </c>
      <c r="E117" s="80">
        <v>31847.85429710488</v>
      </c>
      <c r="F117" s="80">
        <v>45074.85429710488</v>
      </c>
      <c r="G117" s="80">
        <v>52002.85429710488</v>
      </c>
      <c r="H117" s="81">
        <v>52002.85429710488</v>
      </c>
    </row>
    <row r="118" spans="1:8" ht="12.75">
      <c r="A118" s="224" t="s">
        <v>67</v>
      </c>
      <c r="B118" s="216"/>
      <c r="C118" s="216"/>
      <c r="D118" s="220"/>
      <c r="E118" s="220"/>
      <c r="F118" s="220"/>
      <c r="G118" s="220"/>
      <c r="H118" s="222"/>
    </row>
    <row r="119" spans="1:8" ht="12.75">
      <c r="A119" s="223" t="s">
        <v>65</v>
      </c>
      <c r="B119" s="216" t="s">
        <v>58</v>
      </c>
      <c r="C119" s="225" t="s">
        <v>68</v>
      </c>
      <c r="D119" s="80">
        <v>17520.674741071463</v>
      </c>
      <c r="E119" s="80">
        <v>609.5833333333334</v>
      </c>
      <c r="F119" s="80">
        <v>19154.5</v>
      </c>
      <c r="G119" s="80">
        <v>13267.000000000002</v>
      </c>
      <c r="H119" s="81">
        <v>0</v>
      </c>
    </row>
    <row r="120" spans="1:8" ht="13.5" thickBot="1">
      <c r="A120" s="226" t="s">
        <v>66</v>
      </c>
      <c r="B120" s="227" t="s">
        <v>58</v>
      </c>
      <c r="C120" s="228" t="s">
        <v>68</v>
      </c>
      <c r="D120" s="229">
        <v>0</v>
      </c>
      <c r="E120" s="229">
        <v>0</v>
      </c>
      <c r="F120" s="229">
        <v>8278</v>
      </c>
      <c r="G120" s="229">
        <v>3848.5</v>
      </c>
      <c r="H120" s="230">
        <v>0</v>
      </c>
    </row>
    <row r="121" ht="13.5" thickBot="1"/>
    <row r="122" spans="1:17" ht="12.75">
      <c r="A122" s="231" t="s">
        <v>69</v>
      </c>
      <c r="B122" s="232"/>
      <c r="C122" s="233">
        <v>2008</v>
      </c>
      <c r="D122" s="234">
        <v>2009</v>
      </c>
      <c r="E122" s="233">
        <v>2010</v>
      </c>
      <c r="F122" s="233">
        <v>2011</v>
      </c>
      <c r="G122" s="233">
        <v>2012</v>
      </c>
      <c r="H122" s="235">
        <v>2013</v>
      </c>
      <c r="I122" s="206"/>
      <c r="J122" s="206"/>
      <c r="K122" s="206"/>
      <c r="L122" s="206"/>
      <c r="M122" s="206"/>
      <c r="N122" s="206"/>
      <c r="O122" s="206"/>
      <c r="P122" s="206"/>
      <c r="Q122" s="206"/>
    </row>
    <row r="123" spans="1:15" ht="12.75">
      <c r="A123" s="236"/>
      <c r="B123" s="237"/>
      <c r="C123" s="237"/>
      <c r="D123" s="238"/>
      <c r="E123" s="239"/>
      <c r="F123" s="239"/>
      <c r="G123" s="239"/>
      <c r="H123" s="240"/>
      <c r="J123" s="21"/>
      <c r="L123" s="241"/>
      <c r="M123" s="241"/>
      <c r="N123" s="241"/>
      <c r="O123" s="241"/>
    </row>
    <row r="124" spans="1:8" ht="12.75">
      <c r="A124" s="98" t="s">
        <v>70</v>
      </c>
      <c r="B124" s="242"/>
      <c r="C124" s="242"/>
      <c r="D124" s="100">
        <v>39243.424331555376</v>
      </c>
      <c r="E124" s="100">
        <v>41360.15522969596</v>
      </c>
      <c r="F124" s="100">
        <v>43396.5569659867</v>
      </c>
      <c r="G124" s="100">
        <v>48060.30841161343</v>
      </c>
      <c r="H124" s="101">
        <v>49094.99465642453</v>
      </c>
    </row>
    <row r="125" spans="1:15" ht="12.75">
      <c r="A125" s="215" t="s">
        <v>71</v>
      </c>
      <c r="B125" s="216" t="s">
        <v>58</v>
      </c>
      <c r="C125" s="243"/>
      <c r="D125" s="244">
        <v>6280.080405418962</v>
      </c>
      <c r="E125" s="244">
        <v>6491.268605267712</v>
      </c>
      <c r="F125" s="244">
        <v>6937.788826208789</v>
      </c>
      <c r="G125" s="244">
        <v>7428.585813772605</v>
      </c>
      <c r="H125" s="245">
        <v>7615.466197742579</v>
      </c>
      <c r="L125" s="210"/>
      <c r="M125" s="210"/>
      <c r="N125" s="210"/>
      <c r="O125" s="210"/>
    </row>
    <row r="126" spans="1:10" ht="12.75">
      <c r="A126" s="215" t="s">
        <v>72</v>
      </c>
      <c r="B126" s="216" t="s">
        <v>58</v>
      </c>
      <c r="C126" s="243"/>
      <c r="D126" s="244">
        <v>3381.5817567640584</v>
      </c>
      <c r="E126" s="244">
        <v>3495.298479759539</v>
      </c>
      <c r="F126" s="244">
        <v>3735.7324448816576</v>
      </c>
      <c r="G126" s="244">
        <v>4000.007745877559</v>
      </c>
      <c r="H126" s="245">
        <v>4100.635644938314</v>
      </c>
      <c r="J126" s="21"/>
    </row>
    <row r="127" spans="1:10" ht="12.75">
      <c r="A127" s="215" t="s">
        <v>73</v>
      </c>
      <c r="B127" s="216" t="s">
        <v>58</v>
      </c>
      <c r="C127" s="243"/>
      <c r="D127" s="80">
        <v>9087.894676329614</v>
      </c>
      <c r="E127" s="80">
        <v>10499.881908204616</v>
      </c>
      <c r="F127" s="80">
        <v>10210.30782457825</v>
      </c>
      <c r="G127" s="80">
        <v>11943.310347522145</v>
      </c>
      <c r="H127" s="81">
        <v>12559.645347522148</v>
      </c>
      <c r="J127" s="35"/>
    </row>
    <row r="128" spans="1:10" ht="12.75">
      <c r="A128" s="215" t="s">
        <v>74</v>
      </c>
      <c r="B128" s="216" t="s">
        <v>58</v>
      </c>
      <c r="C128" s="243"/>
      <c r="D128" s="244">
        <v>20493.867493042748</v>
      </c>
      <c r="E128" s="244">
        <v>20873.706236464095</v>
      </c>
      <c r="F128" s="244">
        <v>22512.72787031801</v>
      </c>
      <c r="G128" s="244">
        <v>24688.404504441118</v>
      </c>
      <c r="H128" s="245">
        <v>24819.247466221495</v>
      </c>
      <c r="J128" s="35"/>
    </row>
    <row r="129" spans="1:10" ht="12.75">
      <c r="A129" s="63"/>
      <c r="B129" s="243"/>
      <c r="C129" s="243"/>
      <c r="D129" s="246"/>
      <c r="E129" s="246"/>
      <c r="F129" s="246"/>
      <c r="G129" s="246"/>
      <c r="H129" s="247"/>
      <c r="J129" s="35"/>
    </row>
    <row r="130" spans="1:10" ht="12.75">
      <c r="A130" s="98" t="s">
        <v>75</v>
      </c>
      <c r="B130" s="242"/>
      <c r="C130" s="242"/>
      <c r="D130" s="100">
        <v>2485.9180710313603</v>
      </c>
      <c r="E130" s="100">
        <v>2422.516336532016</v>
      </c>
      <c r="F130" s="100">
        <v>3639.23506278738</v>
      </c>
      <c r="G130" s="100">
        <v>4970.346691830693</v>
      </c>
      <c r="H130" s="101">
        <v>5359.844040216007</v>
      </c>
      <c r="J130" s="35"/>
    </row>
    <row r="131" spans="1:8" ht="12.75">
      <c r="A131" s="215" t="s">
        <v>71</v>
      </c>
      <c r="B131" s="216" t="s">
        <v>58</v>
      </c>
      <c r="C131" s="243"/>
      <c r="D131" s="80">
        <v>452.0880546648492</v>
      </c>
      <c r="E131" s="80">
        <v>452.0880546648492</v>
      </c>
      <c r="F131" s="80">
        <v>569.5962824281187</v>
      </c>
      <c r="G131" s="80">
        <v>694.4789393195615</v>
      </c>
      <c r="H131" s="81">
        <v>738.1931924479728</v>
      </c>
    </row>
    <row r="132" spans="1:8" ht="12.75">
      <c r="A132" s="215" t="s">
        <v>72</v>
      </c>
      <c r="B132" s="216" t="s">
        <v>58</v>
      </c>
      <c r="C132" s="243"/>
      <c r="D132" s="80">
        <v>243.43202943491892</v>
      </c>
      <c r="E132" s="80">
        <v>243.43202943491892</v>
      </c>
      <c r="F132" s="80">
        <v>306.70569053821794</v>
      </c>
      <c r="G132" s="80">
        <v>373.9501980951487</v>
      </c>
      <c r="H132" s="81">
        <v>397.4886420873702</v>
      </c>
    </row>
    <row r="133" spans="1:8" ht="12.75">
      <c r="A133" s="215" t="s">
        <v>73</v>
      </c>
      <c r="B133" s="216" t="s">
        <v>58</v>
      </c>
      <c r="C133" s="243"/>
      <c r="D133" s="80">
        <v>591.98631652049</v>
      </c>
      <c r="E133" s="80">
        <v>591.98631652049</v>
      </c>
      <c r="F133" s="80">
        <v>804.7510884086299</v>
      </c>
      <c r="G133" s="80">
        <v>1087.7121445721336</v>
      </c>
      <c r="H133" s="81">
        <v>1196.63631652049</v>
      </c>
    </row>
    <row r="134" spans="1:8" ht="12.75">
      <c r="A134" s="215" t="s">
        <v>74</v>
      </c>
      <c r="B134" s="216" t="s">
        <v>58</v>
      </c>
      <c r="C134" s="243"/>
      <c r="D134" s="80">
        <v>1198.4116704111023</v>
      </c>
      <c r="E134" s="80">
        <v>1135.0099359117578</v>
      </c>
      <c r="F134" s="80">
        <v>1958.1820014124132</v>
      </c>
      <c r="G134" s="80">
        <v>2814.205409843849</v>
      </c>
      <c r="H134" s="81">
        <v>3027.5258891601734</v>
      </c>
    </row>
    <row r="135" spans="1:8" ht="12.75">
      <c r="A135" s="215"/>
      <c r="B135" s="243"/>
      <c r="C135" s="243"/>
      <c r="D135" s="80"/>
      <c r="E135" s="80"/>
      <c r="F135" s="80"/>
      <c r="G135" s="80"/>
      <c r="H135" s="81"/>
    </row>
    <row r="136" spans="1:8" ht="12.75">
      <c r="A136" s="248" t="s">
        <v>76</v>
      </c>
      <c r="B136" s="242"/>
      <c r="C136" s="242"/>
      <c r="D136" s="100">
        <v>5403.513687037342</v>
      </c>
      <c r="E136" s="100">
        <v>5587.413313387342</v>
      </c>
      <c r="F136" s="100">
        <v>5681.212939737341</v>
      </c>
      <c r="G136" s="100">
        <v>5758.012566087342</v>
      </c>
      <c r="H136" s="101">
        <v>5888.212192437341</v>
      </c>
    </row>
    <row r="137" spans="1:8" ht="12.75">
      <c r="A137" s="63" t="s">
        <v>80</v>
      </c>
      <c r="B137" s="216" t="s">
        <v>58</v>
      </c>
      <c r="C137" s="249"/>
      <c r="D137" s="249">
        <v>2697.6504969873417</v>
      </c>
      <c r="E137" s="249">
        <v>2697.6504969873417</v>
      </c>
      <c r="F137" s="249">
        <v>2697.6504969873417</v>
      </c>
      <c r="G137" s="249">
        <v>2697.6504969873417</v>
      </c>
      <c r="H137" s="250">
        <v>2697.6504969873417</v>
      </c>
    </row>
    <row r="138" spans="1:8" ht="12.75">
      <c r="A138" s="63" t="s">
        <v>77</v>
      </c>
      <c r="B138" s="216" t="s">
        <v>58</v>
      </c>
      <c r="C138" s="249"/>
      <c r="D138" s="249">
        <v>2705.86319005</v>
      </c>
      <c r="E138" s="249">
        <v>2889.7628164000002</v>
      </c>
      <c r="F138" s="249">
        <v>2983.5624427499997</v>
      </c>
      <c r="G138" s="249">
        <v>3060.3620691</v>
      </c>
      <c r="H138" s="250">
        <v>3190.5616954499997</v>
      </c>
    </row>
    <row r="139" spans="1:8" ht="12.75">
      <c r="A139" s="215"/>
      <c r="B139" s="243"/>
      <c r="C139" s="243"/>
      <c r="D139" s="251"/>
      <c r="E139" s="251"/>
      <c r="F139" s="251"/>
      <c r="G139" s="252"/>
      <c r="H139" s="253"/>
    </row>
    <row r="140" spans="1:8" ht="13.5" thickBot="1">
      <c r="A140" s="117" t="s">
        <v>2</v>
      </c>
      <c r="B140" s="254"/>
      <c r="C140" s="254"/>
      <c r="D140" s="255">
        <v>47132.856089624074</v>
      </c>
      <c r="E140" s="255">
        <v>49370.08487961532</v>
      </c>
      <c r="F140" s="255">
        <v>52717.00496851143</v>
      </c>
      <c r="G140" s="255">
        <v>58788.66766953147</v>
      </c>
      <c r="H140" s="256">
        <v>60343.05088907788</v>
      </c>
    </row>
  </sheetData>
  <sheetProtection password="CC53" sheet="1" objects="1" scenarios="1"/>
  <mergeCells count="9">
    <mergeCell ref="A54:H54"/>
    <mergeCell ref="A92:B92"/>
    <mergeCell ref="L92:O92"/>
    <mergeCell ref="A1:H1"/>
    <mergeCell ref="A2:H2"/>
    <mergeCell ref="A3:H3"/>
    <mergeCell ref="A25:B26"/>
    <mergeCell ref="A52:H52"/>
    <mergeCell ref="A53:H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1"/>
  <headerFooter>
    <oddFooter>&amp;C&amp;A,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I37"/>
  <sheetViews>
    <sheetView showGridLines="0" workbookViewId="0" topLeftCell="A7">
      <selection activeCell="E6" sqref="E6"/>
    </sheetView>
  </sheetViews>
  <sheetFormatPr defaultColWidth="11.421875" defaultRowHeight="12.75"/>
  <cols>
    <col min="2" max="2" width="1.28515625" style="0" customWidth="1"/>
    <col min="3" max="3" width="21.00390625" style="0" customWidth="1"/>
    <col min="4" max="5" width="17.00390625" style="0" bestFit="1" customWidth="1"/>
    <col min="6" max="6" width="15.140625" style="0" customWidth="1"/>
    <col min="7" max="7" width="12.00390625" style="0" customWidth="1"/>
  </cols>
  <sheetData>
    <row r="1" spans="3:7" ht="12.75">
      <c r="C1" s="546" t="s">
        <v>87</v>
      </c>
      <c r="D1" s="546"/>
      <c r="E1" s="546"/>
      <c r="F1" s="546"/>
      <c r="G1" s="546"/>
    </row>
    <row r="2" spans="3:7" ht="12.75">
      <c r="C2" s="546" t="s">
        <v>85</v>
      </c>
      <c r="D2" s="546"/>
      <c r="E2" s="546"/>
      <c r="F2" s="546"/>
      <c r="G2" s="546"/>
    </row>
    <row r="3" spans="3:7" ht="16.15" customHeight="1" thickBot="1">
      <c r="C3" s="546" t="s">
        <v>86</v>
      </c>
      <c r="D3" s="546"/>
      <c r="E3" s="546"/>
      <c r="F3" s="546"/>
      <c r="G3" s="546"/>
    </row>
    <row r="4" spans="3:7" ht="33.75" customHeight="1">
      <c r="C4" s="24" t="s">
        <v>18</v>
      </c>
      <c r="D4" s="555" t="s">
        <v>17</v>
      </c>
      <c r="E4" s="555"/>
      <c r="F4" s="556" t="s">
        <v>109</v>
      </c>
      <c r="G4" s="557"/>
    </row>
    <row r="5" spans="3:7" ht="15.75">
      <c r="C5" s="12"/>
      <c r="D5" s="10" t="s">
        <v>270</v>
      </c>
      <c r="E5" s="10" t="s">
        <v>271</v>
      </c>
      <c r="F5" s="27"/>
      <c r="G5" s="26" t="s">
        <v>53</v>
      </c>
    </row>
    <row r="6" spans="3:7" ht="15.75">
      <c r="C6" s="13" t="s">
        <v>19</v>
      </c>
      <c r="D6" s="11">
        <v>0.1562</v>
      </c>
      <c r="E6" s="11">
        <f>+'Cargos SOI'!C22</f>
        <v>0.1495</v>
      </c>
      <c r="F6" s="9">
        <f>+E6-D6</f>
        <v>-0.0067000000000000115</v>
      </c>
      <c r="G6" s="44">
        <f>+F6/D6</f>
        <v>-0.04289372599231761</v>
      </c>
    </row>
    <row r="7" spans="3:7" ht="16.5" thickBot="1">
      <c r="C7" s="14" t="s">
        <v>20</v>
      </c>
      <c r="D7" s="15">
        <v>0.2341</v>
      </c>
      <c r="E7" s="20">
        <f>+'Cargos SOI'!C23</f>
        <v>0.2615</v>
      </c>
      <c r="F7" s="492">
        <f>+E7-D7</f>
        <v>0.027400000000000008</v>
      </c>
      <c r="G7" s="43">
        <f>+F7/D7</f>
        <v>0.11704399829132853</v>
      </c>
    </row>
    <row r="8" spans="6:7" ht="13.5" thickBot="1">
      <c r="F8" s="18" t="s">
        <v>22</v>
      </c>
      <c r="G8" s="19">
        <f>+G6+G7</f>
        <v>0.07415027229901092</v>
      </c>
    </row>
    <row r="9" ht="12.75">
      <c r="C9" s="494" t="s">
        <v>21</v>
      </c>
    </row>
    <row r="10" spans="3:6" ht="12.75">
      <c r="C10" s="495" t="s">
        <v>108</v>
      </c>
      <c r="D10" s="158"/>
      <c r="E10" s="158"/>
      <c r="F10" s="158"/>
    </row>
    <row r="11" spans="3:6" ht="12.75">
      <c r="C11" s="495" t="s">
        <v>272</v>
      </c>
      <c r="D11" s="158"/>
      <c r="E11" s="158"/>
      <c r="F11" s="158"/>
    </row>
    <row r="12" spans="3:6" ht="12.75">
      <c r="C12" s="158"/>
      <c r="D12" s="158"/>
      <c r="E12" s="158"/>
      <c r="F12" s="158"/>
    </row>
    <row r="13" spans="3:7" ht="12.75">
      <c r="C13" s="1"/>
      <c r="D13" s="1"/>
      <c r="E13" s="1"/>
      <c r="F13" s="1"/>
      <c r="G13" s="1"/>
    </row>
    <row r="14" spans="3:7" ht="12.75">
      <c r="C14" s="1"/>
      <c r="D14" s="1"/>
      <c r="E14" s="1"/>
      <c r="F14" s="1"/>
      <c r="G14" s="1"/>
    </row>
    <row r="16" spans="3:7" ht="12.75">
      <c r="C16" s="546" t="s">
        <v>114</v>
      </c>
      <c r="D16" s="546"/>
      <c r="E16" s="546"/>
      <c r="F16" s="546"/>
      <c r="G16" s="35"/>
    </row>
    <row r="17" spans="3:7" ht="12.75">
      <c r="C17" s="546" t="s">
        <v>85</v>
      </c>
      <c r="D17" s="546"/>
      <c r="E17" s="546"/>
      <c r="F17" s="546"/>
      <c r="G17" s="35"/>
    </row>
    <row r="18" spans="3:7" ht="13.5" thickBot="1">
      <c r="C18" s="546" t="s">
        <v>86</v>
      </c>
      <c r="D18" s="546"/>
      <c r="E18" s="546"/>
      <c r="F18" s="546"/>
      <c r="G18" s="35"/>
    </row>
    <row r="19" spans="3:6" ht="13.5" thickBot="1">
      <c r="C19" s="41" t="s">
        <v>18</v>
      </c>
      <c r="D19" s="558" t="s">
        <v>112</v>
      </c>
      <c r="E19" s="558"/>
      <c r="F19" s="42" t="s">
        <v>113</v>
      </c>
    </row>
    <row r="20" spans="3:6" ht="15.75">
      <c r="C20" s="39"/>
      <c r="D20" s="10" t="s">
        <v>270</v>
      </c>
      <c r="E20" s="10" t="s">
        <v>271</v>
      </c>
      <c r="F20" s="40"/>
    </row>
    <row r="21" spans="3:6" ht="15.75">
      <c r="C21" s="13" t="s">
        <v>19</v>
      </c>
      <c r="D21" s="11">
        <v>0.1562</v>
      </c>
      <c r="E21" s="11">
        <f>+E6</f>
        <v>0.1495</v>
      </c>
      <c r="F21" s="37">
        <f>+F6/D21</f>
        <v>-0.04289372599231761</v>
      </c>
    </row>
    <row r="22" spans="3:6" ht="16.5" thickBot="1">
      <c r="C22" s="14" t="s">
        <v>20</v>
      </c>
      <c r="D22" s="15">
        <v>0.2341</v>
      </c>
      <c r="E22" s="20">
        <f>+E7</f>
        <v>0.2615</v>
      </c>
      <c r="F22" s="38">
        <f>+F7/D7</f>
        <v>0.11704399829132853</v>
      </c>
    </row>
    <row r="23" spans="5:6" ht="13.5" thickBot="1">
      <c r="E23" s="36" t="s">
        <v>22</v>
      </c>
      <c r="F23" s="19">
        <f>+F21+F22</f>
        <v>0.07415027229901092</v>
      </c>
    </row>
    <row r="24" spans="3:9" ht="12.75">
      <c r="C24" s="495" t="s">
        <v>21</v>
      </c>
      <c r="D24" s="158"/>
      <c r="E24" s="158"/>
      <c r="F24" s="158"/>
      <c r="G24" s="158"/>
      <c r="H24" s="158"/>
      <c r="I24" s="158"/>
    </row>
    <row r="25" spans="3:9" ht="12.75">
      <c r="C25" s="495" t="s">
        <v>115</v>
      </c>
      <c r="D25" s="158"/>
      <c r="E25" s="158"/>
      <c r="F25" s="158"/>
      <c r="G25" s="158"/>
      <c r="H25" s="158"/>
      <c r="I25" s="158"/>
    </row>
    <row r="26" spans="3:9" ht="12.75">
      <c r="C26" s="495" t="s">
        <v>273</v>
      </c>
      <c r="D26" s="158"/>
      <c r="E26" s="158"/>
      <c r="F26" s="158"/>
      <c r="G26" s="158"/>
      <c r="H26" s="158"/>
      <c r="I26" s="158"/>
    </row>
    <row r="27" spans="3:9" ht="12.75">
      <c r="C27" s="158"/>
      <c r="D27" s="158"/>
      <c r="E27" s="158"/>
      <c r="F27" s="158"/>
      <c r="G27" s="158"/>
      <c r="H27" s="158"/>
      <c r="I27" s="158"/>
    </row>
    <row r="28" spans="3:9" ht="12.75">
      <c r="C28" s="158"/>
      <c r="D28" s="158"/>
      <c r="E28" s="158"/>
      <c r="F28" s="158"/>
      <c r="G28" s="158"/>
      <c r="H28" s="158"/>
      <c r="I28" s="158"/>
    </row>
    <row r="30" spans="3:7" ht="12.75">
      <c r="C30" s="2"/>
      <c r="D30" s="2"/>
      <c r="E30" s="2"/>
      <c r="F30" s="2"/>
      <c r="G30" s="2"/>
    </row>
    <row r="31" spans="3:7" ht="12.75">
      <c r="C31" s="2"/>
      <c r="D31" s="2"/>
      <c r="E31" s="2"/>
      <c r="F31" s="2"/>
      <c r="G31" s="2"/>
    </row>
    <row r="32" spans="3:7" ht="12.75">
      <c r="C32" s="552" t="s">
        <v>116</v>
      </c>
      <c r="D32" s="553"/>
      <c r="E32" s="553"/>
      <c r="F32" s="554"/>
      <c r="G32" s="45"/>
    </row>
    <row r="33" spans="3:7" ht="15.75">
      <c r="C33" s="47"/>
      <c r="D33" s="46" t="s">
        <v>2</v>
      </c>
      <c r="E33" s="46" t="s">
        <v>25</v>
      </c>
      <c r="F33" s="46" t="s">
        <v>27</v>
      </c>
      <c r="G33" s="2"/>
    </row>
    <row r="34" spans="3:7" ht="15">
      <c r="C34" s="48" t="s">
        <v>11</v>
      </c>
      <c r="D34" s="50">
        <f>SUM(E34:F34)</f>
        <v>0.14950000000000002</v>
      </c>
      <c r="E34" s="51">
        <f>+'Cargos SOI'!D22</f>
        <v>0.0918</v>
      </c>
      <c r="F34" s="51">
        <f>+'Cargos SOI'!E22</f>
        <v>0.0577</v>
      </c>
      <c r="G34" s="2"/>
    </row>
    <row r="35" spans="3:7" ht="15">
      <c r="C35" s="49" t="s">
        <v>10</v>
      </c>
      <c r="D35" s="50">
        <f>SUM(E35:F35)</f>
        <v>0.2615</v>
      </c>
      <c r="E35" s="51">
        <f>+'Cargos SOI'!D23</f>
        <v>0.1606</v>
      </c>
      <c r="F35" s="51">
        <f>+'Cargos SOI'!E23</f>
        <v>0.1009</v>
      </c>
      <c r="G35" s="2"/>
    </row>
    <row r="36" spans="3:7" ht="12.75">
      <c r="C36" s="494" t="s">
        <v>26</v>
      </c>
      <c r="D36" s="2"/>
      <c r="E36" s="2"/>
      <c r="F36" s="2"/>
      <c r="G36" s="2"/>
    </row>
    <row r="37" spans="3:7" ht="12.75">
      <c r="C37" s="494" t="s">
        <v>28</v>
      </c>
      <c r="D37" s="2"/>
      <c r="E37" s="2"/>
      <c r="F37" s="2"/>
      <c r="G37" s="2"/>
    </row>
  </sheetData>
  <sheetProtection password="CC53" sheet="1" objects="1" scenarios="1"/>
  <mergeCells count="10">
    <mergeCell ref="C32:F32"/>
    <mergeCell ref="C1:G1"/>
    <mergeCell ref="C2:G2"/>
    <mergeCell ref="C3:G3"/>
    <mergeCell ref="D4:E4"/>
    <mergeCell ref="F4:G4"/>
    <mergeCell ref="D19:E19"/>
    <mergeCell ref="C16:F16"/>
    <mergeCell ref="C17:F17"/>
    <mergeCell ref="C18:F18"/>
  </mergeCells>
  <printOptions horizontalCentered="1" verticalCentered="1"/>
  <pageMargins left="0.75" right="0.75" top="1" bottom="1.3" header="0" footer="0.99"/>
  <pageSetup horizontalDpi="600" verticalDpi="600" orientation="landscape" r:id="rId1"/>
  <headerFooter alignWithMargins="0">
    <oddFooter>&amp;LARCHIVO:  MRN / &amp;F
HOJA: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Mrivera</dc:creator>
  <cp:keywords/>
  <dc:description/>
  <cp:lastModifiedBy>Rebeca Flores</cp:lastModifiedBy>
  <cp:lastPrinted>2013-09-10T21:05:31Z</cp:lastPrinted>
  <dcterms:created xsi:type="dcterms:W3CDTF">2001-06-20T13:56:19Z</dcterms:created>
  <dcterms:modified xsi:type="dcterms:W3CDTF">2013-10-09T16:24:27Z</dcterms:modified>
  <cp:category/>
  <cp:version/>
  <cp:contentType/>
  <cp:contentStatus/>
</cp:coreProperties>
</file>